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529201de3dd9451d" /><Relationship Type="http://schemas.openxmlformats.org/package/2006/relationships/metadata/core-properties" Target="/package/services/metadata/core-properties/95f627678a294c56a6d2e0c961aefb60.psmdcp" Id="Rb46ad31667f64345"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<x:sst xmlns:x="http://schemas.openxmlformats.org/spreadsheetml/2006/main" count="58" uniqueCount="47">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</x:sst>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FPR58405</x:v>
      </x:c>
      <x:c r="C6" s="191" t="str">
        <x:v>Ricoh MP C6503</x:v>
      </x:c>
      <x:c r="D6" s="191" t="str">
        <x:v>B/W Copies</x:v>
      </x:c>
      <x:c r="E6" s="191" t="str">
        <x:v>C066CA00208</x:v>
      </x:c>
      <x:c r="F6" s="191" t="str">
        <x:v>Active</x:v>
      </x:c>
      <x:c r="G6" s="191" t="str">
        <x:v>Corporate</x:v>
      </x:c>
      <x:c r="H6" s="191" t="str">
        <x:v/>
      </x:c>
      <x:c r="I6" s="191" t="str">
        <x:v/>
      </x:c>
      <x:c r="J6" s="191" t="str">
        <x:v>1</x:v>
      </x:c>
      <x:c r="K6" s="191" t="str">
        <x:v>Program Management</x:v>
      </x:c>
      <x:c r="L6" s="191" t="str">
        <x:v/>
      </x:c>
      <x:c r="M6" s="191" t="str">
        <x:v>8/31/2018</x:v>
      </x:c>
      <x:c r="N6" s="189" t="n">
        <x:v>196501.00</x:v>
      </x:c>
      <x:c r="O6" s="191" t="str">
        <x:v>11/30/2018</x:v>
      </x:c>
      <x:c r="P6" s="189" t="n">
        <x:v>248063.00</x:v>
      </x:c>
      <x:c r="Q6" s="206" t="n">
        <x:v>0.0305</x:v>
      </x:c>
      <x:c r="R6" s="206" t="n">
        <x:v>0.0787</x:v>
      </x:c>
      <x:c r="S6" s="189" t="n">
        <x:v>58219.00</x:v>
      </x:c>
      <x:c r="T6" s="187" t="n">
        <x:f ca="1">=IF(AND(U6=0,S6&gt;0),-100%,IF(OR(S6=0,S6="-"),"-",IF(AND(S6=0,U6=0),0%,IF(S6&lt;U6,SUM(U6-S6)/S6,IF(S6&gt;U6,SUM(-1*(S6-U6)/S6),"")))))</x:f>
        <x:v/>
      </x:c>
      <x:c r="U6" s="189" t="n">
        <x:v>51562.00</x:v>
      </x:c>
      <x:c r="V6" s="189" t="n">
        <x:f ca="1">=SUM(U6/ ((O6- M6)/30.42))</x:f>
        <x:v/>
      </x:c>
      <x:c r="W6" s="195">
        <x:f ca="1">=IF(T6="","",IF(T6="-","",IF(U6=0,"",IF(OR(T6&gt; AA4 ,T6&lt;-AA4),"*",""))))</x:f>
        <x:v/>
      </x:c>
      <x:c r="X6" s="91" t="str">
        <x:v/>
      </x:c>
    </x:row>
    <x:row r="7" spans="1:25" s="12" x14ac:dyDescent="0.25">
      <x:c r="A7" s="96" t="str">
        <x:v>2</x:v>
      </x:c>
      <x:c r="B7" s="192" t="str">
        <x:v>FPR58394</x:v>
      </x:c>
      <x:c r="C7" s="192" t="str">
        <x:v>Ricoh MP 5055</x:v>
      </x:c>
      <x:c r="D7" s="192" t="str">
        <x:v>B/W Copies</x:v>
      </x:c>
      <x:c r="E7" s="192" t="str">
        <x:v>C337R200668</x:v>
      </x:c>
      <x:c r="F7" s="192" t="str">
        <x:v>Active</x:v>
      </x:c>
      <x:c r="G7" s="192" t="str">
        <x:v>Corporate</x:v>
      </x:c>
      <x:c r="H7" s="192" t="str">
        <x:v/>
      </x:c>
      <x:c r="I7" s="192" t="str">
        <x:v/>
      </x:c>
      <x:c r="J7" s="192" t="str">
        <x:v>1</x:v>
      </x:c>
      <x:c r="K7" s="192" t="str">
        <x:v>Building 2 / Shipping Spares East</x:v>
      </x:c>
      <x:c r="L7" s="192" t="str">
        <x:v/>
      </x:c>
      <x:c r="M7" s="192" t="str">
        <x:v>8/31/2018</x:v>
      </x:c>
      <x:c r="N7" s="183" t="n">
        <x:v>132611.00</x:v>
      </x:c>
      <x:c r="O7" s="192" t="str">
        <x:v>11/30/2018</x:v>
      </x:c>
      <x:c r="P7" s="183" t="n">
        <x:v>177192.00</x:v>
      </x:c>
      <x:c r="Q7" s="207" t="n">
        <x:v>0.0264</x:v>
      </x:c>
      <x:c r="R7" s="207" t="n">
        <x:v>0.068</x:v>
      </x:c>
      <x:c r="S7" s="183" t="n">
        <x:v>50164.00</x:v>
      </x:c>
      <x:c r="T7" s="182" t="n">
        <x:f ca="1">=IF(AND(U7=0,S7&gt;0),-100%,IF(OR(S7=0,S7="-"),"-",IF(AND(S7=0,U7=0),0%,IF(S7&lt;U7,SUM(U7-S7)/S7,IF(S7&gt;U7,SUM(-1*(S7-U7)/S7),"")))))</x:f>
        <x:v/>
      </x:c>
      <x:c r="U7" s="183" t="n">
        <x:v>44581.00</x:v>
      </x:c>
      <x:c r="V7" s="183" t="n">
        <x:f ca="1">=SUM(U7/ ((O7- M7)/30.42))</x:f>
        <x:v/>
      </x:c>
      <x:c r="W7" s="196">
        <x:f ca="1">=IF(T7="","",IF(T7="-","",IF(U7=0,"",IF(OR(T7&gt;AA4,T7&lt;-AA4),"*",""))))</x:f>
        <x:v/>
      </x:c>
      <x:c r="X7" s="98" t="str">
        <x:v/>
      </x:c>
    </x:row>
    <x:row r="8" spans="1:25" s="12" x14ac:dyDescent="0.25">
      <x:c r="A8" s="90" t="str">
        <x:v>3</x:v>
      </x:c>
      <x:c r="B8" s="191" t="str">
        <x:v>FPR57754</x:v>
      </x:c>
      <x:c r="C8" s="191" t="str">
        <x:v>Ricoh MP 5055</x:v>
      </x:c>
      <x:c r="D8" s="191" t="str">
        <x:v>B/W Copies</x:v>
      </x:c>
      <x:c r="E8" s="191" t="str">
        <x:v>C336RC00097</x:v>
      </x:c>
      <x:c r="F8" s="191" t="str">
        <x:v>Active</x:v>
      </x:c>
      <x:c r="G8" s="191" t="str">
        <x:v>Corporate</x:v>
      </x:c>
      <x:c r="H8" s="191" t="str">
        <x:v/>
      </x:c>
      <x:c r="I8" s="191" t="str">
        <x:v/>
      </x:c>
      <x:c r="J8" s="191" t="str">
        <x:v>2</x:v>
      </x:c>
      <x:c r="K8" s="191" t="str">
        <x:v>PPS</x:v>
      </x:c>
      <x:c r="L8" s="191" t="str">
        <x:v/>
      </x:c>
      <x:c r="M8" s="191" t="str">
        <x:v>8/31/2018</x:v>
      </x:c>
      <x:c r="N8" s="189" t="n">
        <x:v>211078.00</x:v>
      </x:c>
      <x:c r="O8" s="191" t="str">
        <x:v>11/30/2018</x:v>
      </x:c>
      <x:c r="P8" s="189" t="n">
        <x:v>254762.00</x:v>
      </x:c>
      <x:c r="Q8" s="206" t="n">
        <x:v>0.0258</x:v>
      </x:c>
      <x:c r="R8" s="206" t="n">
        <x:v>0.0667</x:v>
      </x:c>
      <x:c r="S8" s="189" t="n">
        <x:v>42900.00</x:v>
      </x:c>
      <x:c r="T8" s="187" t="n">
        <x:f ca="1">=IF(AND(U8=0,S8&gt;0),-100%,IF(OR(S8=0,S8="-"),"-",IF(AND(S8=0,U8=0),0%,IF(S8&lt;U8,SUM(U8-S8)/S8,IF(S8&gt;U8,SUM(-1*(S8-U8)/S8),"")))))</x:f>
        <x:v/>
      </x:c>
      <x:c r="U8" s="189" t="n">
        <x:v>43684.00</x:v>
      </x:c>
      <x:c r="V8" s="189" t="n">
        <x:f ca="1">=SUM(U8/ ((O8- M8)/30.42))</x:f>
        <x:v/>
      </x:c>
      <x:c r="W8" s="195">
        <x:f ca="1">=IF(T8="","",IF(T8="-","",IF(U8=0,"",IF(OR(T8&gt;AA4,T8&lt;-AA4),"*",""))))</x:f>
        <x:v/>
      </x:c>
      <x:c r="X8" s="91" t="str">
        <x:v/>
      </x:c>
    </x:row>
    <x:row r="9" spans="1:25" s="12" x14ac:dyDescent="0.25">
      <x:c r="A9" s="96" t="str">
        <x:v>4</x:v>
      </x:c>
      <x:c r="B9" s="192" t="str">
        <x:v>FPR57770</x:v>
      </x:c>
      <x:c r="C9" s="192" t="str">
        <x:v>Ricoh MP 5055</x:v>
      </x:c>
      <x:c r="D9" s="192" t="str">
        <x:v>B/W Copies</x:v>
      </x:c>
      <x:c r="E9" s="192" t="str">
        <x:v>C337R200144</x:v>
      </x:c>
      <x:c r="F9" s="192" t="str">
        <x:v>Active</x:v>
      </x:c>
      <x:c r="G9" s="192" t="str">
        <x:v>Corporate</x:v>
      </x:c>
      <x:c r="H9" s="192" t="str">
        <x:v/>
      </x:c>
      <x:c r="I9" s="192" t="str">
        <x:v/>
      </x:c>
      <x:c r="J9" s="192" t="str">
        <x:v>1</x:v>
      </x:c>
      <x:c r="K9" s="192" t="str">
        <x:v>Corporate / Shipping</x:v>
      </x:c>
      <x:c r="L9" s="192" t="str">
        <x:v/>
      </x:c>
      <x:c r="M9" s="192" t="str">
        <x:v>8/31/2018</x:v>
      </x:c>
      <x:c r="N9" s="183" t="n">
        <x:v>86578.00</x:v>
      </x:c>
      <x:c r="O9" s="192" t="str">
        <x:v>11/30/2018</x:v>
      </x:c>
      <x:c r="P9" s="183" t="n">
        <x:v>129273.00</x:v>
      </x:c>
      <x:c r="Q9" s="207" t="n">
        <x:v>0.0252</x:v>
      </x:c>
      <x:c r="R9" s="207" t="n">
        <x:v>0.0652</x:v>
      </x:c>
      <x:c r="S9" s="183" t="n">
        <x:v>25098.00</x:v>
      </x:c>
      <x:c r="T9" s="182" t="n">
        <x:f ca="1">=IF(AND(U9=0,S9&gt;0),-100%,IF(OR(S9=0,S9="-"),"-",IF(AND(S9=0,U9=0),0%,IF(S9&lt;U9,SUM(U9-S9)/S9,IF(S9&gt;U9,SUM(-1*(S9-U9)/S9),"")))))</x:f>
        <x:v/>
      </x:c>
      <x:c r="U9" s="183" t="n">
        <x:v>42695.00</x:v>
      </x:c>
      <x:c r="V9" s="183" t="n">
        <x:f ca="1">=SUM(U9/ ((O9- M9)/30.42))</x:f>
        <x:v/>
      </x:c>
      <x:c r="W9" s="196">
        <x:f ca="1">=IF(T9="","",IF(T9="-","",IF(U9=0,"",IF(OR(T9&gt;AA4,T9&lt;-AA4),"*",""))))</x:f>
        <x:v/>
      </x:c>
      <x:c r="X9" s="98" t="str">
        <x:v/>
      </x:c>
    </x:row>
    <x:row r="10" spans="1:25" s="12" x14ac:dyDescent="0.25">
      <x:c r="A10" s="90" t="str">
        <x:v>5</x:v>
      </x:c>
      <x:c r="B10" s="191" t="str">
        <x:v>FPR58404</x:v>
      </x:c>
      <x:c r="C10" s="191" t="str">
        <x:v>Ricoh MP 5055</x:v>
      </x:c>
      <x:c r="D10" s="191" t="str">
        <x:v>B/W Copies</x:v>
      </x:c>
      <x:c r="E10" s="191" t="str">
        <x:v>C337R200641</x:v>
      </x:c>
      <x:c r="F10" s="191" t="str">
        <x:v>Active</x:v>
      </x:c>
      <x:c r="G10" s="191" t="str">
        <x:v>Corporate</x:v>
      </x:c>
      <x:c r="H10" s="191" t="str">
        <x:v/>
      </x:c>
      <x:c r="I10" s="191" t="str">
        <x:v/>
      </x:c>
      <x:c r="J10" s="191" t="str">
        <x:v>1</x:v>
      </x:c>
      <x:c r="K10" s="191" t="str">
        <x:v>Building 2 / Spares / Shipping West</x:v>
      </x:c>
      <x:c r="L10" s="191" t="str">
        <x:v/>
      </x:c>
      <x:c r="M10" s="191" t="str">
        <x:v>8/31/2018</x:v>
      </x:c>
      <x:c r="N10" s="189" t="n">
        <x:v>154866.00</x:v>
      </x:c>
      <x:c r="O10" s="191" t="str">
        <x:v>11/30/2018</x:v>
      </x:c>
      <x:c r="P10" s="189" t="n">
        <x:v>194281.00</x:v>
      </x:c>
      <x:c r="Q10" s="206" t="n">
        <x:v>0.0233</x:v>
      </x:c>
      <x:c r="R10" s="206" t="n">
        <x:v>0.0602</x:v>
      </x:c>
      <x:c r="S10" s="189" t="n">
        <x:v>56989.00</x:v>
      </x:c>
      <x:c r="T10" s="187" t="n">
        <x:f ca="1">=IF(AND(U10=0,S10&gt;0),-100%,IF(OR(S10=0,S10="-"),"-",IF(AND(S10=0,U10=0),0%,IF(S10&lt;U10,SUM(U10-S10)/S10,IF(S10&gt;U10,SUM(-1*(S10-U10)/S10),"")))))</x:f>
        <x:v/>
      </x:c>
      <x:c r="U10" s="189" t="n">
        <x:v>39415.00</x:v>
      </x:c>
      <x:c r="V10" s="189" t="n">
        <x:f ca="1">=SUM(U10/ ((O10- M10)/30.42))</x:f>
        <x:v/>
      </x:c>
      <x:c r="W10" s="195">
        <x:f ca="1">=IF(T10="","",IF(T10="-","",IF(U10=0,"",IF(OR(T10&gt;AA4,T10&lt;-AA4),"*",""))))</x:f>
        <x:v/>
      </x:c>
      <x:c r="X10" s="91" t="str">
        <x:v/>
      </x:c>
    </x:row>
    <x:row r="11" spans="1:25" s="12" x14ac:dyDescent="0.25">
      <x:c r="A11" s="96" t="str">
        <x:v>6</x:v>
      </x:c>
      <x:c r="B11" s="192" t="str">
        <x:v>FPR57762</x:v>
      </x:c>
      <x:c r="C11" s="192" t="str">
        <x:v>Ricoh MP 5055</x:v>
      </x:c>
      <x:c r="D11" s="192" t="str">
        <x:v>B/W Copies</x:v>
      </x:c>
      <x:c r="E11" s="192" t="str">
        <x:v>C337R200228</x:v>
      </x:c>
      <x:c r="F11" s="192" t="str">
        <x:v>Active</x:v>
      </x:c>
      <x:c r="G11" s="192" t="str">
        <x:v>Corporate</x:v>
      </x:c>
      <x:c r="H11" s="192" t="str">
        <x:v/>
      </x:c>
      <x:c r="I11" s="192" t="str">
        <x:v/>
      </x:c>
      <x:c r="J11" s="192" t="str">
        <x:v>1</x:v>
      </x:c>
      <x:c r="K11" s="192" t="str">
        <x:v>Building 2 / Planning Office</x:v>
      </x:c>
      <x:c r="L11" s="192" t="str">
        <x:v/>
      </x:c>
      <x:c r="M11" s="192" t="str">
        <x:v>8/31/2018</x:v>
      </x:c>
      <x:c r="N11" s="183" t="n">
        <x:v>126777.00</x:v>
      </x:c>
      <x:c r="O11" s="192" t="str">
        <x:v>11/30/2018</x:v>
      </x:c>
      <x:c r="P11" s="183" t="n">
        <x:v>158926.00</x:v>
      </x:c>
      <x:c r="Q11" s="207" t="n">
        <x:v>0.019</x:v>
      </x:c>
      <x:c r="R11" s="207" t="n">
        <x:v>0.0491</x:v>
      </x:c>
      <x:c r="S11" s="183" t="n">
        <x:v>39531.00</x:v>
      </x:c>
      <x:c r="T11" s="182" t="n">
        <x:f ca="1">=IF(AND(U11=0,S11&gt;0),-100%,IF(OR(S11=0,S11="-"),"-",IF(AND(S11=0,U11=0),0%,IF(S11&lt;U11,SUM(U11-S11)/S11,IF(S11&gt;U11,SUM(-1*(S11-U11)/S11),"")))))</x:f>
        <x:v/>
      </x:c>
      <x:c r="U11" s="183" t="n">
        <x:v>32149.00</x:v>
      </x:c>
      <x:c r="V11" s="183" t="n">
        <x:f ca="1">=SUM(U11/ ((O11- M11)/30.42))</x:f>
        <x:v/>
      </x:c>
      <x:c r="W11" s="196">
        <x:f ca="1">=IF(T11="","",IF(T11="-","",IF(U11=0,"",IF(OR(T11&gt;AA4,T11&lt;-AA4),"*",""))))</x:f>
        <x:v/>
      </x:c>
      <x:c r="X11" s="98" t="str">
        <x:v/>
      </x:c>
    </x:row>
    <x:row r="12" spans="1:25" s="12" x14ac:dyDescent="0.25">
      <x:c r="A12" s="90" t="str">
        <x:v>7</x:v>
      </x:c>
      <x:c r="B12" s="191" t="str">
        <x:v>FPR57773</x:v>
      </x:c>
      <x:c r="C12" s="191" t="str">
        <x:v>Ricoh MP 5055</x:v>
      </x:c>
      <x:c r="D12" s="191" t="str">
        <x:v>B/W Copies</x:v>
      </x:c>
      <x:c r="E12" s="191" t="str">
        <x:v>C337R200431</x:v>
      </x:c>
      <x:c r="F12" s="191" t="str">
        <x:v>Active</x:v>
      </x:c>
      <x:c r="G12" s="191" t="str">
        <x:v>Corporate</x:v>
      </x:c>
      <x:c r="H12" s="191" t="str">
        <x:v/>
      </x:c>
      <x:c r="I12" s="191" t="str">
        <x:v/>
      </x:c>
      <x:c r="J12" s="191" t="str">
        <x:v>1</x:v>
      </x:c>
      <x:c r="K12" s="191" t="str">
        <x:v>Building 2 / Receiving East</x:v>
      </x:c>
      <x:c r="L12" s="191" t="str">
        <x:v/>
      </x:c>
      <x:c r="M12" s="191" t="str">
        <x:v>8/31/2018</x:v>
      </x:c>
      <x:c r="N12" s="189" t="n">
        <x:v>128962.00</x:v>
      </x:c>
      <x:c r="O12" s="191" t="str">
        <x:v>11/30/2018</x:v>
      </x:c>
      <x:c r="P12" s="189" t="n">
        <x:v>159125.00</x:v>
      </x:c>
      <x:c r="Q12" s="206" t="n">
        <x:v>0.0178</x:v>
      </x:c>
      <x:c r="R12" s="206" t="n">
        <x:v>0.046</x:v>
      </x:c>
      <x:c r="S12" s="189" t="n">
        <x:v>35137.00</x:v>
      </x:c>
      <x:c r="T12" s="187" t="n">
        <x:f ca="1">=IF(AND(U12=0,S12&gt;0),-100%,IF(OR(S12=0,S12="-"),"-",IF(AND(S12=0,U12=0),0%,IF(S12&lt;U12,SUM(U12-S12)/S12,IF(S12&gt;U12,SUM(-1*(S12-U12)/S12),"")))))</x:f>
        <x:v/>
      </x:c>
      <x:c r="U12" s="189" t="n">
        <x:v>30163.00</x:v>
      </x:c>
      <x:c r="V12" s="189" t="n">
        <x:f ca="1">=SUM(U12/ ((O12- M12)/30.42))</x:f>
        <x:v/>
      </x:c>
      <x:c r="W12" s="195">
        <x:f ca="1">=IF(T12="","",IF(T12="-","",IF(U12=0,"",IF(OR(T12&gt;AA4,T12&lt;-AA4),"*",""))))</x:f>
        <x:v/>
      </x:c>
      <x:c r="X12" s="91" t="str">
        <x:v/>
      </x:c>
    </x:row>
    <x:row r="13" spans="1:25" s="12" x14ac:dyDescent="0.25">
      <x:c r="A13" s="96" t="str">
        <x:v>8</x:v>
      </x:c>
      <x:c r="B13" s="192" t="str">
        <x:v>FPR57774</x:v>
      </x:c>
      <x:c r="C13" s="192" t="str">
        <x:v>Ricoh MP 5055</x:v>
      </x:c>
      <x:c r="D13" s="192" t="str">
        <x:v>B/W Copies</x:v>
      </x:c>
      <x:c r="E13" s="192" t="str">
        <x:v>C337R200448</x:v>
      </x:c>
      <x:c r="F13" s="192" t="str">
        <x:v>Active</x:v>
      </x:c>
      <x:c r="G13" s="192" t="str">
        <x:v>Corporate</x:v>
      </x:c>
      <x:c r="H13" s="192" t="str">
        <x:v/>
      </x:c>
      <x:c r="I13" s="192" t="str">
        <x:v/>
      </x:c>
      <x:c r="J13" s="192" t="str">
        <x:v>1</x:v>
      </x:c>
      <x:c r="K13" s="192" t="str">
        <x:v>Marketing</x:v>
      </x:c>
      <x:c r="L13" s="192" t="str">
        <x:v/>
      </x:c>
      <x:c r="M13" s="192" t="str">
        <x:v>8/31/2018</x:v>
      </x:c>
      <x:c r="N13" s="183" t="n">
        <x:v>50807.00</x:v>
      </x:c>
      <x:c r="O13" s="192" t="str">
        <x:v>11/30/2018</x:v>
      </x:c>
      <x:c r="P13" s="183" t="n">
        <x:v>80498.00</x:v>
      </x:c>
      <x:c r="Q13" s="207" t="n">
        <x:v>0.0176</x:v>
      </x:c>
      <x:c r="R13" s="207" t="n">
        <x:v>0.0453</x:v>
      </x:c>
      <x:c r="S13" s="183" t="n">
        <x:v>47766.00</x:v>
      </x:c>
      <x:c r="T13" s="182" t="n">
        <x:f ca="1">=IF(AND(U13=0,S13&gt;0),-100%,IF(OR(S13=0,S13="-"),"-",IF(AND(S13=0,U13=0),0%,IF(S13&lt;U13,SUM(U13-S13)/S13,IF(S13&gt;U13,SUM(-1*(S13-U13)/S13),"")))))</x:f>
        <x:v/>
      </x:c>
      <x:c r="U13" s="183" t="n">
        <x:v>29691.00</x:v>
      </x:c>
      <x:c r="V13" s="183" t="n">
        <x:f ca="1">=SUM(U13/ ((O13- M13)/30.42))</x:f>
        <x:v/>
      </x:c>
      <x:c r="W13" s="196">
        <x:f ca="1">=IF(T13="","",IF(T13="-","",IF(U13=0,"",IF(OR(T13&gt;AA4,T13&lt;-AA4),"*",""))))</x:f>
        <x:v/>
      </x:c>
      <x:c r="X13" s="98" t="str">
        <x:v/>
      </x:c>
    </x:row>
    <x:row r="14" spans="1:25" s="12" x14ac:dyDescent="0.25">
      <x:c r="A14" s="90" t="str">
        <x:v>9</x:v>
      </x:c>
      <x:c r="B14" s="191" t="str">
        <x:v>FPR57790</x:v>
      </x:c>
      <x:c r="C14" s="191" t="str">
        <x:v>Ricoh MP 5055</x:v>
      </x:c>
      <x:c r="D14" s="191" t="str">
        <x:v>B/W Copies</x:v>
      </x:c>
      <x:c r="E14" s="191" t="str">
        <x:v>C337R200628</x:v>
      </x:c>
      <x:c r="F14" s="191" t="str">
        <x:v>Active</x:v>
      </x:c>
      <x:c r="G14" s="191" t="str">
        <x:v>Corporate</x:v>
      </x:c>
      <x:c r="H14" s="191" t="str">
        <x:v/>
      </x:c>
      <x:c r="I14" s="191" t="str">
        <x:v/>
      </x:c>
      <x:c r="J14" s="191" t="str">
        <x:v>1</x:v>
      </x:c>
      <x:c r="K14" s="191" t="str">
        <x:v>Building 2 / Supply Chain Office</x:v>
      </x:c>
      <x:c r="L14" s="191" t="str">
        <x:v/>
      </x:c>
      <x:c r="M14" s="191" t="str">
        <x:v>8/31/2018</x:v>
      </x:c>
      <x:c r="N14" s="189" t="n">
        <x:v>90382.00</x:v>
      </x:c>
      <x:c r="O14" s="191" t="str">
        <x:v>11/30/2018</x:v>
      </x:c>
      <x:c r="P14" s="189" t="n">
        <x:v>117368.00</x:v>
      </x:c>
      <x:c r="Q14" s="206" t="n">
        <x:v>0.016</x:v>
      </x:c>
      <x:c r="R14" s="206" t="n">
        <x:v>0.0412</x:v>
      </x:c>
      <x:c r="S14" s="189" t="n">
        <x:v>27197.00</x:v>
      </x:c>
      <x:c r="T14" s="187" t="n">
        <x:f ca="1">=IF(AND(U14=0,S14&gt;0),-100%,IF(OR(S14=0,S14="-"),"-",IF(AND(S14=0,U14=0),0%,IF(S14&lt;U14,SUM(U14-S14)/S14,IF(S14&gt;U14,SUM(-1*(S14-U14)/S14),"")))))</x:f>
        <x:v/>
      </x:c>
      <x:c r="U14" s="189" t="n">
        <x:v>26986.00</x:v>
      </x:c>
      <x:c r="V14" s="189" t="n">
        <x:f ca="1">=SUM(U14/ ((O14- M14)/30.42))</x:f>
        <x:v/>
      </x:c>
      <x:c r="W14" s="195">
        <x:f ca="1">=IF(T14="","",IF(T14="-","",IF(U14=0,"",IF(OR(T14&gt;AA4,T14&lt;-AA4),"*",""))))</x:f>
        <x:v/>
      </x:c>
      <x:c r="X14" s="91" t="str">
        <x:v/>
      </x:c>
    </x:row>
    <x:row r="15" spans="1:25" s="12" x14ac:dyDescent="0.25">
      <x:c r="A15" s="96" t="str">
        <x:v>10</x:v>
      </x:c>
      <x:c r="B15" s="192" t="str">
        <x:v>FPR57758</x:v>
      </x:c>
      <x:c r="C15" s="192" t="str">
        <x:v>Ricoh MP 5055</x:v>
      </x:c>
      <x:c r="D15" s="192" t="str">
        <x:v>B/W Copies</x:v>
      </x:c>
      <x:c r="E15" s="192" t="str">
        <x:v>C337R200158</x:v>
      </x:c>
      <x:c r="F15" s="192" t="str">
        <x:v>Active</x:v>
      </x:c>
      <x:c r="G15" s="192" t="str">
        <x:v>Corporate</x:v>
      </x:c>
      <x:c r="H15" s="192" t="str">
        <x:v/>
      </x:c>
      <x:c r="I15" s="192" t="str">
        <x:v/>
      </x:c>
      <x:c r="J15" s="192" t="str">
        <x:v>1</x:v>
      </x:c>
      <x:c r="K15" s="192" t="str">
        <x:v>Production Line - Yellow</x:v>
      </x:c>
      <x:c r="L15" s="192" t="str">
        <x:v/>
      </x:c>
      <x:c r="M15" s="192" t="str">
        <x:v>8/31/2018</x:v>
      </x:c>
      <x:c r="N15" s="183" t="n">
        <x:v>115277.00</x:v>
      </x:c>
      <x:c r="O15" s="192" t="str">
        <x:v>11/30/2018</x:v>
      </x:c>
      <x:c r="P15" s="183" t="n">
        <x:v>139872.00</x:v>
      </x:c>
      <x:c r="Q15" s="207" t="n">
        <x:v>0.0145</x:v>
      </x:c>
      <x:c r="R15" s="207" t="n">
        <x:v>0.0375</x:v>
      </x:c>
      <x:c r="S15" s="183" t="n">
        <x:v>26490.00</x:v>
      </x:c>
      <x:c r="T15" s="182" t="n">
        <x:f ca="1">=IF(AND(U15=0,S15&gt;0),-100%,IF(OR(S15=0,S15="-"),"-",IF(AND(S15=0,U15=0),0%,IF(S15&lt;U15,SUM(U15-S15)/S15,IF(S15&gt;U15,SUM(-1*(S15-U15)/S15),"")))))</x:f>
        <x:v/>
      </x:c>
      <x:c r="U15" s="183" t="n">
        <x:v>24595.00</x:v>
      </x:c>
      <x:c r="V15" s="183" t="n">
        <x:f ca="1">=SUM(U15/ ((O15- M15)/30.42))</x:f>
        <x:v/>
      </x:c>
      <x:c r="W15" s="196">
        <x:f ca="1">=IF(T15="","",IF(T15="-","",IF(U15=0,"",IF(OR(T15&gt;AA4,T15&lt;-AA4),"*",""))))</x:f>
        <x:v/>
      </x:c>
      <x:c r="X15" s="98" t="str">
        <x:v/>
      </x:c>
    </x:row>
    <x:row r="16" spans="1:25" s="12" x14ac:dyDescent="0.25">
      <x:c r="A16" s="90" t="str">
        <x:v>11</x:v>
      </x:c>
      <x:c r="B16" s="191" t="str">
        <x:v>FPR57777</x:v>
      </x:c>
      <x:c r="C16" s="191" t="str">
        <x:v>Ricoh MP 5055</x:v>
      </x:c>
      <x:c r="D16" s="191" t="str">
        <x:v>B/W Copies</x:v>
      </x:c>
      <x:c r="E16" s="191" t="str">
        <x:v>C337R200596</x:v>
      </x:c>
      <x:c r="F16" s="191" t="str">
        <x:v>Active</x:v>
      </x:c>
      <x:c r="G16" s="191" t="str">
        <x:v>Corporate</x:v>
      </x:c>
      <x:c r="H16" s="191" t="str">
        <x:v/>
      </x:c>
      <x:c r="I16" s="191" t="str">
        <x:v/>
      </x:c>
      <x:c r="J16" s="191" t="str">
        <x:v>1</x:v>
      </x:c>
      <x:c r="K16" s="191" t="str">
        <x:v>Engineering (North End)</x:v>
      </x:c>
      <x:c r="L16" s="191" t="str">
        <x:v/>
      </x:c>
      <x:c r="M16" s="191" t="str">
        <x:v>8/31/2018</x:v>
      </x:c>
      <x:c r="N16" s="189" t="n">
        <x:v>58717.00</x:v>
      </x:c>
      <x:c r="O16" s="191" t="str">
        <x:v>11/30/2018</x:v>
      </x:c>
      <x:c r="P16" s="189" t="n">
        <x:v>82618.00</x:v>
      </x:c>
      <x:c r="Q16" s="206" t="n">
        <x:v>0.0141</x:v>
      </x:c>
      <x:c r="R16" s="206" t="n">
        <x:v>0.0365</x:v>
      </x:c>
      <x:c r="S16" s="189" t="n">
        <x:v>19406.00</x:v>
      </x:c>
      <x:c r="T16" s="187" t="n">
        <x:f ca="1">=IF(AND(U16=0,S16&gt;0),-100%,IF(OR(S16=0,S16="-"),"-",IF(AND(S16=0,U16=0),0%,IF(S16&lt;U16,SUM(U16-S16)/S16,IF(S16&gt;U16,SUM(-1*(S16-U16)/S16),"")))))</x:f>
        <x:v/>
      </x:c>
      <x:c r="U16" s="189" t="n">
        <x:v>23901.00</x:v>
      </x:c>
      <x:c r="V16" s="189" t="n">
        <x:f ca="1">=SUM(U16/ ((O16- M16)/30.42))</x:f>
        <x:v/>
      </x:c>
      <x:c r="W16" s="195">
        <x:f ca="1">=IF(T16="","",IF(T16="-","",IF(U16=0,"",IF(OR(T16&gt;AA4,T16&lt;-AA4),"*",""))))</x:f>
        <x:v/>
      </x:c>
      <x:c r="X16" s="91" t="str">
        <x:v/>
      </x:c>
    </x:row>
    <x:row r="17" spans="1:25" s="12" x14ac:dyDescent="0.25">
      <x:c r="A17" s="96" t="str">
        <x:v>12</x:v>
      </x:c>
      <x:c r="B17" s="192" t="str">
        <x:v>FPR57772</x:v>
      </x:c>
      <x:c r="C17" s="192" t="str">
        <x:v>Ricoh MP 5055</x:v>
      </x:c>
      <x:c r="D17" s="192" t="str">
        <x:v>B/W Copies</x:v>
      </x:c>
      <x:c r="E17" s="192" t="str">
        <x:v>C337R200147</x:v>
      </x:c>
      <x:c r="F17" s="192" t="str">
        <x:v>Active</x:v>
      </x:c>
      <x:c r="G17" s="192" t="str">
        <x:v>Corporate</x:v>
      </x:c>
      <x:c r="H17" s="192" t="str">
        <x:v/>
      </x:c>
      <x:c r="I17" s="192" t="str">
        <x:v/>
      </x:c>
      <x:c r="J17" s="192" t="str">
        <x:v>1</x:v>
      </x:c>
      <x:c r="K17" s="192" t="str">
        <x:v>Spares</x:v>
      </x:c>
      <x:c r="L17" s="192" t="str">
        <x:v/>
      </x:c>
      <x:c r="M17" s="192" t="str">
        <x:v>8/31/2018</x:v>
      </x:c>
      <x:c r="N17" s="183" t="n">
        <x:v>141127.00</x:v>
      </x:c>
      <x:c r="O17" s="192" t="str">
        <x:v>11/30/2018</x:v>
      </x:c>
      <x:c r="P17" s="183" t="n">
        <x:v>163861.00</x:v>
      </x:c>
      <x:c r="Q17" s="207" t="n">
        <x:v>0.0134</x:v>
      </x:c>
      <x:c r="R17" s="207" t="n">
        <x:v>0.0347</x:v>
      </x:c>
      <x:c r="S17" s="183" t="n">
        <x:v>27949.00</x:v>
      </x:c>
      <x:c r="T17" s="182" t="n">
        <x:f ca="1">=IF(AND(U17=0,S17&gt;0),-100%,IF(OR(S17=0,S17="-"),"-",IF(AND(S17=0,U17=0),0%,IF(S17&lt;U17,SUM(U17-S17)/S17,IF(S17&gt;U17,SUM(-1*(S17-U17)/S17),"")))))</x:f>
        <x:v/>
      </x:c>
      <x:c r="U17" s="183" t="n">
        <x:v>22734.00</x:v>
      </x:c>
      <x:c r="V17" s="183" t="n">
        <x:f ca="1">=SUM(U17/ ((O17- M17)/30.42))</x:f>
        <x:v/>
      </x:c>
      <x:c r="W17" s="196">
        <x:f ca="1">=IF(T17="","",IF(T17="-","",IF(U17=0,"",IF(OR(T17&gt;AA4,T17&lt;-AA4),"*",""))))</x:f>
        <x:v/>
      </x:c>
      <x:c r="X17" s="98" t="str">
        <x:v/>
      </x:c>
    </x:row>
    <x:row r="18" spans="1:25" s="12" x14ac:dyDescent="0.25">
      <x:c r="A18" s="90" t="str">
        <x:v>13</x:v>
      </x:c>
      <x:c r="B18" s="191" t="str">
        <x:v>FPR57779</x:v>
      </x:c>
      <x:c r="C18" s="191" t="str">
        <x:v>Ricoh MP 5055</x:v>
      </x:c>
      <x:c r="D18" s="191" t="str">
        <x:v>B/W Copies</x:v>
      </x:c>
      <x:c r="E18" s="191" t="str">
        <x:v>C337R200611</x:v>
      </x:c>
      <x:c r="F18" s="191" t="str">
        <x:v>Active</x:v>
      </x:c>
      <x:c r="G18" s="191" t="str">
        <x:v>Corporate</x:v>
      </x:c>
      <x:c r="H18" s="191" t="str">
        <x:v/>
      </x:c>
      <x:c r="I18" s="191" t="str">
        <x:v/>
      </x:c>
      <x:c r="J18" s="191" t="str">
        <x:v>1</x:v>
      </x:c>
      <x:c r="K18" s="191" t="str">
        <x:v>Corporate / Purple</x:v>
      </x:c>
      <x:c r="L18" s="191" t="str">
        <x:v/>
      </x:c>
      <x:c r="M18" s="191" t="str">
        <x:v>8/31/2018</x:v>
      </x:c>
      <x:c r="N18" s="189" t="n">
        <x:v>64616.00</x:v>
      </x:c>
      <x:c r="O18" s="191" t="str">
        <x:v>11/30/2018</x:v>
      </x:c>
      <x:c r="P18" s="189" t="n">
        <x:v>86868.00</x:v>
      </x:c>
      <x:c r="Q18" s="206" t="n">
        <x:v>0.0132</x:v>
      </x:c>
      <x:c r="R18" s="206" t="n">
        <x:v>0.034</x:v>
      </x:c>
      <x:c r="S18" s="189" t="n">
        <x:v>18273.00</x:v>
      </x:c>
      <x:c r="T18" s="187" t="n">
        <x:f ca="1">=IF(AND(U18=0,S18&gt;0),-100%,IF(OR(S18=0,S18="-"),"-",IF(AND(S18=0,U18=0),0%,IF(S18&lt;U18,SUM(U18-S18)/S18,IF(S18&gt;U18,SUM(-1*(S18-U18)/S18),"")))))</x:f>
        <x:v/>
      </x:c>
      <x:c r="U18" s="189" t="n">
        <x:v>22252.00</x:v>
      </x:c>
      <x:c r="V18" s="189" t="n">
        <x:f ca="1">=SUM(U18/ ((O18- M18)/30.42))</x:f>
        <x:v/>
      </x:c>
      <x:c r="W18" s="195">
        <x:f ca="1">=IF(T18="","",IF(T18="-","",IF(U18=0,"",IF(OR(T18&gt;AA4,T18&lt;-AA4),"*",""))))</x:f>
        <x:v/>
      </x:c>
      <x:c r="X18" s="91" t="str">
        <x:v/>
      </x:c>
    </x:row>
    <x:row r="19" spans="1:25" s="12" x14ac:dyDescent="0.25">
      <x:c r="A19" s="96" t="str">
        <x:v>14</x:v>
      </x:c>
      <x:c r="B19" s="192" t="str">
        <x:v>FPR58237</x:v>
      </x:c>
      <x:c r="C19" s="192" t="str">
        <x:v>Ricoh MP 5055</x:v>
      </x:c>
      <x:c r="D19" s="192" t="str">
        <x:v>B/W Copies</x:v>
      </x:c>
      <x:c r="E19" s="192" t="str">
        <x:v>C338R200705</x:v>
      </x:c>
      <x:c r="F19" s="192" t="str">
        <x:v>Active</x:v>
      </x:c>
      <x:c r="G19" s="192" t="str">
        <x:v>Corporate</x:v>
      </x:c>
      <x:c r="H19" s="192" t="str">
        <x:v/>
      </x:c>
      <x:c r="I19" s="192" t="str">
        <x:v/>
      </x:c>
      <x:c r="J19" s="192" t="str">
        <x:v/>
      </x:c>
      <x:c r="K19" s="192" t="str">
        <x:v>South Building / Ken Caffrey</x:v>
      </x:c>
      <x:c r="L19" s="192" t="str">
        <x:v/>
      </x:c>
      <x:c r="M19" s="192" t="str">
        <x:v>8/31/2018</x:v>
      </x:c>
      <x:c r="N19" s="183" t="n">
        <x:v>15480.00</x:v>
      </x:c>
      <x:c r="O19" s="192" t="str">
        <x:v>11/30/2018</x:v>
      </x:c>
      <x:c r="P19" s="183" t="n">
        <x:v>34921.00</x:v>
      </x:c>
      <x:c r="Q19" s="207" t="n">
        <x:v>0.0115</x:v>
      </x:c>
      <x:c r="R19" s="207" t="n">
        <x:v>0.0297</x:v>
      </x:c>
      <x:c r="S19" s="183" t="n">
        <x:v>15016.00</x:v>
      </x:c>
      <x:c r="T19" s="182" t="n">
        <x:f ca="1">=IF(AND(U19=0,S19&gt;0),-100%,IF(OR(S19=0,S19="-"),"-",IF(AND(S19=0,U19=0),0%,IF(S19&lt;U19,SUM(U19-S19)/S19,IF(S19&gt;U19,SUM(-1*(S19-U19)/S19),"")))))</x:f>
        <x:v/>
      </x:c>
      <x:c r="U19" s="183" t="n">
        <x:v>19441.00</x:v>
      </x:c>
      <x:c r="V19" s="183" t="n">
        <x:f ca="1">=SUM(U19/ ((O19- M19)/30.42))</x:f>
        <x:v/>
      </x:c>
      <x:c r="W19" s="196">
        <x:f ca="1">=IF(T19="","",IF(T19="-","",IF(U19=0,"",IF(OR(T19&gt;AA4,T19&lt;-AA4),"*",""))))</x:f>
        <x:v/>
      </x:c>
      <x:c r="X19" s="98" t="str">
        <x:v/>
      </x:c>
    </x:row>
    <x:row r="20" spans="1:25" s="12" x14ac:dyDescent="0.25">
      <x:c r="A20" s="90" t="str">
        <x:v>15</x:v>
      </x:c>
      <x:c r="B20" s="191" t="str">
        <x:v>FPR57763</x:v>
      </x:c>
      <x:c r="C20" s="191" t="str">
        <x:v>Ricoh MP 5055</x:v>
      </x:c>
      <x:c r="D20" s="191" t="str">
        <x:v>B/W Copies</x:v>
      </x:c>
      <x:c r="E20" s="191" t="str">
        <x:v>C337R200323</x:v>
      </x:c>
      <x:c r="F20" s="191" t="str">
        <x:v>Active</x:v>
      </x:c>
      <x:c r="G20" s="191" t="str">
        <x:v>Corporate</x:v>
      </x:c>
      <x:c r="H20" s="191" t="str">
        <x:v/>
      </x:c>
      <x:c r="I20" s="191" t="str">
        <x:v/>
      </x:c>
      <x:c r="J20" s="191" t="str">
        <x:v>1</x:v>
      </x:c>
      <x:c r="K20" s="191" t="str">
        <x:v>Corporate / Demand Planner</x:v>
      </x:c>
      <x:c r="L20" s="191" t="str">
        <x:v/>
      </x:c>
      <x:c r="M20" s="191" t="str">
        <x:v>8/31/2018</x:v>
      </x:c>
      <x:c r="N20" s="189" t="n">
        <x:v>80623.00</x:v>
      </x:c>
      <x:c r="O20" s="191" t="str">
        <x:v>11/30/2018</x:v>
      </x:c>
      <x:c r="P20" s="189" t="n">
        <x:v>98889.00</x:v>
      </x:c>
      <x:c r="Q20" s="206" t="n">
        <x:v>0.0108</x:v>
      </x:c>
      <x:c r="R20" s="206" t="n">
        <x:v>0.0279</x:v>
      </x:c>
      <x:c r="S20" s="189" t="n">
        <x:v>18845.00</x:v>
      </x:c>
      <x:c r="T20" s="187" t="n">
        <x:f ca="1">=IF(AND(U20=0,S20&gt;0),-100%,IF(OR(S20=0,S20="-"),"-",IF(AND(S20=0,U20=0),0%,IF(S20&lt;U20,SUM(U20-S20)/S20,IF(S20&gt;U20,SUM(-1*(S20-U20)/S20),"")))))</x:f>
        <x:v/>
      </x:c>
      <x:c r="U20" s="189" t="n">
        <x:v>18266.00</x:v>
      </x:c>
      <x:c r="V20" s="189" t="n">
        <x:f ca="1">=SUM(U20/ ((O20- M20)/30.42))</x:f>
        <x:v/>
      </x:c>
      <x:c r="W20" s="195">
        <x:f ca="1">=IF(T20="","",IF(T20="-","",IF(U20=0,"",IF(OR(T20&gt;AA4,T20&lt;-AA4),"*",""))))</x:f>
        <x:v/>
      </x:c>
      <x:c r="X20" s="91" t="str">
        <x:v/>
      </x:c>
    </x:row>
    <x:row r="21" spans="1:25" s="12" x14ac:dyDescent="0.25">
      <x:c r="A21" s="96" t="str">
        <x:v>16</x:v>
      </x:c>
      <x:c r="B21" s="192" t="str">
        <x:v>FPR57778</x:v>
      </x:c>
      <x:c r="C21" s="192" t="str">
        <x:v>Ricoh MP 5055</x:v>
      </x:c>
      <x:c r="D21" s="192" t="str">
        <x:v>B/W Copies</x:v>
      </x:c>
      <x:c r="E21" s="192" t="str">
        <x:v>C337R200609</x:v>
      </x:c>
      <x:c r="F21" s="192" t="str">
        <x:v>Active</x:v>
      </x:c>
      <x:c r="G21" s="192" t="str">
        <x:v>Corporate</x:v>
      </x:c>
      <x:c r="H21" s="192" t="str">
        <x:v/>
      </x:c>
      <x:c r="I21" s="192" t="str">
        <x:v/>
      </x:c>
      <x:c r="J21" s="192" t="str">
        <x:v>2</x:v>
      </x:c>
      <x:c r="K21" s="192" t="str">
        <x:v>Dustin's Office</x:v>
      </x:c>
      <x:c r="L21" s="192" t="str">
        <x:v/>
      </x:c>
      <x:c r="M21" s="192" t="str">
        <x:v>8/31/2018</x:v>
      </x:c>
      <x:c r="N21" s="183" t="n">
        <x:v>51311.00</x:v>
      </x:c>
      <x:c r="O21" s="192" t="str">
        <x:v>11/30/2018</x:v>
      </x:c>
      <x:c r="P21" s="183" t="n">
        <x:v>69213.00</x:v>
      </x:c>
      <x:c r="Q21" s="207" t="n">
        <x:v>0.0106</x:v>
      </x:c>
      <x:c r="R21" s="207" t="n">
        <x:v>0.0273</x:v>
      </x:c>
      <x:c r="S21" s="183" t="n">
        <x:v>17676.00</x:v>
      </x:c>
      <x:c r="T21" s="182" t="n">
        <x:f ca="1">=IF(AND(U21=0,S21&gt;0),-100%,IF(OR(S21=0,S21="-"),"-",IF(AND(S21=0,U21=0),0%,IF(S21&lt;U21,SUM(U21-S21)/S21,IF(S21&gt;U21,SUM(-1*(S21-U21)/S21),"")))))</x:f>
        <x:v/>
      </x:c>
      <x:c r="U21" s="183" t="n">
        <x:v>17902.00</x:v>
      </x:c>
      <x:c r="V21" s="183" t="n">
        <x:f ca="1">=SUM(U21/ ((O21- M21)/30.42))</x:f>
        <x:v/>
      </x:c>
      <x:c r="W21" s="196">
        <x:f ca="1">=IF(T21="","",IF(T21="-","",IF(U21=0,"",IF(OR(T21&gt;AA4,T21&lt;-AA4),"*",""))))</x:f>
        <x:v/>
      </x:c>
      <x:c r="X21" s="98" t="str">
        <x:v/>
      </x:c>
    </x:row>
    <x:row r="22" spans="1:25" s="12" x14ac:dyDescent="0.25">
      <x:c r="A22" s="90" t="str">
        <x:v>17</x:v>
      </x:c>
      <x:c r="B22" s="191" t="str">
        <x:v>FPR57761</x:v>
      </x:c>
      <x:c r="C22" s="191" t="str">
        <x:v>Ricoh MP 5055</x:v>
      </x:c>
      <x:c r="D22" s="191" t="str">
        <x:v>B/W Copies</x:v>
      </x:c>
      <x:c r="E22" s="191" t="str">
        <x:v>C337R200222</x:v>
      </x:c>
      <x:c r="F22" s="191" t="str">
        <x:v>Active</x:v>
      </x:c>
      <x:c r="G22" s="191" t="str">
        <x:v>Corporate</x:v>
      </x:c>
      <x:c r="H22" s="191" t="str">
        <x:v/>
      </x:c>
      <x:c r="I22" s="191" t="str">
        <x:v/>
      </x:c>
      <x:c r="J22" s="191" t="str">
        <x:v>1</x:v>
      </x:c>
      <x:c r="K22" s="191" t="str">
        <x:v>Production Control</x:v>
      </x:c>
      <x:c r="L22" s="191" t="str">
        <x:v/>
      </x:c>
      <x:c r="M22" s="191" t="str">
        <x:v>8/31/2018</x:v>
      </x:c>
      <x:c r="N22" s="189" t="n">
        <x:v>91817.00</x:v>
      </x:c>
      <x:c r="O22" s="191" t="str">
        <x:v>11/30/2018</x:v>
      </x:c>
      <x:c r="P22" s="189" t="n">
        <x:v>109183.00</x:v>
      </x:c>
      <x:c r="Q22" s="206" t="n">
        <x:v>0.0103</x:v>
      </x:c>
      <x:c r="R22" s="206" t="n">
        <x:v>0.0265</x:v>
      </x:c>
      <x:c r="S22" s="189" t="n">
        <x:v>25168.00</x:v>
      </x:c>
      <x:c r="T22" s="187" t="n">
        <x:f ca="1">=IF(AND(U22=0,S22&gt;0),-100%,IF(OR(S22=0,S22="-"),"-",IF(AND(S22=0,U22=0),0%,IF(S22&lt;U22,SUM(U22-S22)/S22,IF(S22&gt;U22,SUM(-1*(S22-U22)/S22),"")))))</x:f>
        <x:v/>
      </x:c>
      <x:c r="U22" s="189" t="n">
        <x:v>17366.00</x:v>
      </x:c>
      <x:c r="V22" s="189" t="n">
        <x:f ca="1">=SUM(U22/ ((O22- M22)/30.42))</x:f>
        <x:v/>
      </x:c>
      <x:c r="W22" s="195">
        <x:f ca="1">=IF(T22="","",IF(T22="-","",IF(U22=0,"",IF(OR(T22&gt;AA4,T22&lt;-AA4),"*",""))))</x:f>
        <x:v/>
      </x:c>
      <x:c r="X22" s="91" t="str">
        <x:v/>
      </x:c>
    </x:row>
    <x:row r="23" spans="1:25" s="12" x14ac:dyDescent="0.25">
      <x:c r="A23" s="96" t="str">
        <x:v>18</x:v>
      </x:c>
      <x:c r="B23" s="192" t="str">
        <x:v>FPR57764</x:v>
      </x:c>
      <x:c r="C23" s="192" t="str">
        <x:v>Ricoh MP 5055</x:v>
      </x:c>
      <x:c r="D23" s="192" t="str">
        <x:v>B/W Copies</x:v>
      </x:c>
      <x:c r="E23" s="192" t="str">
        <x:v>C337R200420</x:v>
      </x:c>
      <x:c r="F23" s="192" t="str">
        <x:v>Active</x:v>
      </x:c>
      <x:c r="G23" s="192" t="str">
        <x:v>Corporate</x:v>
      </x:c>
      <x:c r="H23" s="192" t="str">
        <x:v/>
      </x:c>
      <x:c r="I23" s="192" t="str">
        <x:v/>
      </x:c>
      <x:c r="J23" s="192" t="str">
        <x:v>1</x:v>
      </x:c>
      <x:c r="K23" s="192" t="str">
        <x:v>Building 2 / Receiving West</x:v>
      </x:c>
      <x:c r="L23" s="192" t="str">
        <x:v/>
      </x:c>
      <x:c r="M23" s="192" t="str">
        <x:v>8/31/2018</x:v>
      </x:c>
      <x:c r="N23" s="183" t="n">
        <x:v>70053.00</x:v>
      </x:c>
      <x:c r="O23" s="192" t="str">
        <x:v>11/30/2018</x:v>
      </x:c>
      <x:c r="P23" s="183" t="n">
        <x:v>86835.00</x:v>
      </x:c>
      <x:c r="Q23" s="207" t="n">
        <x:v>0.0099</x:v>
      </x:c>
      <x:c r="R23" s="207" t="n">
        <x:v>0.0256</x:v>
      </x:c>
      <x:c r="S23" s="183" t="n">
        <x:v>19287.00</x:v>
      </x:c>
      <x:c r="T23" s="182" t="n">
        <x:f ca="1">=IF(AND(U23=0,S23&gt;0),-100%,IF(OR(S23=0,S23="-"),"-",IF(AND(S23=0,U23=0),0%,IF(S23&lt;U23,SUM(U23-S23)/S23,IF(S23&gt;U23,SUM(-1*(S23-U23)/S23),"")))))</x:f>
        <x:v/>
      </x:c>
      <x:c r="U23" s="183" t="n">
        <x:v>16782.00</x:v>
      </x:c>
      <x:c r="V23" s="183" t="n">
        <x:f ca="1">=SUM(U23/ ((O23- M23)/30.42))</x:f>
        <x:v/>
      </x:c>
      <x:c r="W23" s="196">
        <x:f ca="1">=IF(T23="","",IF(T23="-","",IF(U23=0,"",IF(OR(T23&gt;AA4,T23&lt;-AA4),"*",""))))</x:f>
        <x:v/>
      </x:c>
      <x:c r="X23" s="98" t="str">
        <x:v/>
      </x:c>
    </x:row>
    <x:row r="24" spans="1:25" s="12" x14ac:dyDescent="0.25">
      <x:c r="A24" s="90" t="str">
        <x:v>19</x:v>
      </x:c>
      <x:c r="B24" s="191" t="str">
        <x:v>FPR58402</x:v>
      </x:c>
      <x:c r="C24" s="191" t="str">
        <x:v>Ricoh MP C3504</x:v>
      </x:c>
      <x:c r="D24" s="191" t="str">
        <x:v>B/W Copies</x:v>
      </x:c>
      <x:c r="E24" s="191" t="str">
        <x:v>C727M510126</x:v>
      </x:c>
      <x:c r="F24" s="191" t="str">
        <x:v>Active</x:v>
      </x:c>
      <x:c r="G24" s="191" t="str">
        <x:v>Corporate</x:v>
      </x:c>
      <x:c r="H24" s="191" t="str">
        <x:v/>
      </x:c>
      <x:c r="I24" s="191" t="str">
        <x:v/>
      </x:c>
      <x:c r="J24" s="191" t="str">
        <x:v>1</x:v>
      </x:c>
      <x:c r="K24" s="191" t="str">
        <x:v>Engineering</x:v>
      </x:c>
      <x:c r="L24" s="191" t="str">
        <x:v/>
      </x:c>
      <x:c r="M24" s="191" t="str">
        <x:v>8/31/2018</x:v>
      </x:c>
      <x:c r="N24" s="189" t="n">
        <x:v>81442.00</x:v>
      </x:c>
      <x:c r="O24" s="191" t="str">
        <x:v>11/30/2018</x:v>
      </x:c>
      <x:c r="P24" s="189" t="n">
        <x:v>98211.00</x:v>
      </x:c>
      <x:c r="Q24" s="206" t="n">
        <x:v>0.0099</x:v>
      </x:c>
      <x:c r="R24" s="206" t="n">
        <x:v>0.0256</x:v>
      </x:c>
      <x:c r="S24" s="189" t="n">
        <x:v>20878.00</x:v>
      </x:c>
      <x:c r="T24" s="187" t="n">
        <x:f ca="1">=IF(AND(U24=0,S24&gt;0),-100%,IF(OR(S24=0,S24="-"),"-",IF(AND(S24=0,U24=0),0%,IF(S24&lt;U24,SUM(U24-S24)/S24,IF(S24&gt;U24,SUM(-1*(S24-U24)/S24),"")))))</x:f>
        <x:v/>
      </x:c>
      <x:c r="U24" s="189" t="n">
        <x:v>16769.00</x:v>
      </x:c>
      <x:c r="V24" s="189" t="n">
        <x:f ca="1">=SUM(U24/ ((O24- M24)/30.42))</x:f>
        <x:v/>
      </x:c>
      <x:c r="W24" s="195">
        <x:f ca="1">=IF(T24="","",IF(T24="-","",IF(U24=0,"",IF(OR(T24&gt;AA4,T24&lt;-AA4),"*",""))))</x:f>
        <x:v/>
      </x:c>
      <x:c r="X24" s="91" t="str">
        <x:v/>
      </x:c>
    </x:row>
    <x:row r="25" spans="1:25" s="12" x14ac:dyDescent="0.25">
      <x:c r="A25" s="96" t="str">
        <x:v>20</x:v>
      </x:c>
      <x:c r="B25" s="192" t="str">
        <x:v>FPR57759</x:v>
      </x:c>
      <x:c r="C25" s="192" t="str">
        <x:v>Ricoh MP 5055</x:v>
      </x:c>
      <x:c r="D25" s="192" t="str">
        <x:v>B/W Copies</x:v>
      </x:c>
      <x:c r="E25" s="192" t="str">
        <x:v>C337R200169</x:v>
      </x:c>
      <x:c r="F25" s="192" t="str">
        <x:v>Active</x:v>
      </x:c>
      <x:c r="G25" s="192" t="str">
        <x:v>Corporate</x:v>
      </x:c>
      <x:c r="H25" s="192" t="str">
        <x:v/>
      </x:c>
      <x:c r="I25" s="192" t="str">
        <x:v/>
      </x:c>
      <x:c r="J25" s="192" t="str">
        <x:v>2</x:v>
      </x:c>
      <x:c r="K25" s="192" t="str">
        <x:v>2nd Floor</x:v>
      </x:c>
      <x:c r="L25" s="192" t="str">
        <x:v/>
      </x:c>
      <x:c r="M25" s="192" t="str">
        <x:v>8/31/2018</x:v>
      </x:c>
      <x:c r="N25" s="183" t="n">
        <x:v>38998.00</x:v>
      </x:c>
      <x:c r="O25" s="192" t="str">
        <x:v>11/30/2018</x:v>
      </x:c>
      <x:c r="P25" s="183" t="n">
        <x:v>52301.00</x:v>
      </x:c>
      <x:c r="Q25" s="207" t="n">
        <x:v>0.0079</x:v>
      </x:c>
      <x:c r="R25" s="207" t="n">
        <x:v>0.0203</x:v>
      </x:c>
      <x:c r="S25" s="183" t="n">
        <x:v>5765.00</x:v>
      </x:c>
      <x:c r="T25" s="182" t="n">
        <x:f ca="1">=IF(AND(U25=0,S25&gt;0),-100%,IF(OR(S25=0,S25="-"),"-",IF(AND(S25=0,U25=0),0%,IF(S25&lt;U25,SUM(U25-S25)/S25,IF(S25&gt;U25,SUM(-1*(S25-U25)/S25),"")))))</x:f>
        <x:v/>
      </x:c>
      <x:c r="U25" s="183" t="n">
        <x:v>13303.00</x:v>
      </x:c>
      <x:c r="V25" s="183" t="n">
        <x:f ca="1">=SUM(U25/ ((O25- M25)/30.42))</x:f>
        <x:v/>
      </x:c>
      <x:c r="W25" s="196">
        <x:f ca="1">=IF(T25="","",IF(T25="-","",IF(U25=0,"",IF(OR(T25&gt;AA4,T25&lt;-AA4),"*",""))))</x:f>
        <x:v/>
      </x:c>
      <x:c r="X25" s="98" t="str">
        <x:v/>
      </x:c>
    </x:row>
    <x:row r="26" spans="1:25" s="12" x14ac:dyDescent="0.25">
      <x:c r="A26" s="90" t="str">
        <x:v>21</x:v>
      </x:c>
      <x:c r="B26" s="191" t="str">
        <x:v>FPR58400</x:v>
      </x:c>
      <x:c r="C26" s="191" t="str">
        <x:v>Ricoh MP C3504</x:v>
      </x:c>
      <x:c r="D26" s="191" t="str">
        <x:v>B/W Copies</x:v>
      </x:c>
      <x:c r="E26" s="191" t="str">
        <x:v>C727M410605</x:v>
      </x:c>
      <x:c r="F26" s="191" t="str">
        <x:v>Active</x:v>
      </x:c>
      <x:c r="G26" s="191" t="str">
        <x:v>Corporate</x:v>
      </x:c>
      <x:c r="H26" s="191" t="str">
        <x:v/>
      </x:c>
      <x:c r="I26" s="191" t="str">
        <x:v/>
      </x:c>
      <x:c r="J26" s="191" t="str">
        <x:v>1</x:v>
      </x:c>
      <x:c r="K26" s="191" t="str">
        <x:v>Building 2 / Engineering / Staging Area</x:v>
      </x:c>
      <x:c r="L26" s="191" t="str">
        <x:v/>
      </x:c>
      <x:c r="M26" s="191" t="str">
        <x:v>8/31/2018</x:v>
      </x:c>
      <x:c r="N26" s="189" t="n">
        <x:v>26223.00</x:v>
      </x:c>
      <x:c r="O26" s="191" t="str">
        <x:v>11/30/2018</x:v>
      </x:c>
      <x:c r="P26" s="189" t="n">
        <x:v>38044.00</x:v>
      </x:c>
      <x:c r="Q26" s="206" t="n">
        <x:v>0.007</x:v>
      </x:c>
      <x:c r="R26" s="206" t="n">
        <x:v>0.018</x:v>
      </x:c>
      <x:c r="S26" s="189" t="n">
        <x:v>11617.00</x:v>
      </x:c>
      <x:c r="T26" s="187" t="n">
        <x:f ca="1">=IF(AND(U26=0,S26&gt;0),-100%,IF(OR(S26=0,S26="-"),"-",IF(AND(S26=0,U26=0),0%,IF(S26&lt;U26,SUM(U26-S26)/S26,IF(S26&gt;U26,SUM(-1*(S26-U26)/S26),"")))))</x:f>
        <x:v/>
      </x:c>
      <x:c r="U26" s="189" t="n">
        <x:v>11821.00</x:v>
      </x:c>
      <x:c r="V26" s="189" t="n">
        <x:f ca="1">=SUM(U26/ ((O26- M26)/30.42))</x:f>
        <x:v/>
      </x:c>
      <x:c r="W26" s="195">
        <x:f ca="1">=IF(T26="","",IF(T26="-","",IF(U26=0,"",IF(OR(T26&gt;AA4,T26&lt;-AA4),"*",""))))</x:f>
        <x:v/>
      </x:c>
      <x:c r="X26" s="91" t="str">
        <x:v/>
      </x:c>
    </x:row>
    <x:row r="27" spans="1:25" s="12" x14ac:dyDescent="0.25">
      <x:c r="A27" s="96" t="str">
        <x:v>22</x:v>
      </x:c>
      <x:c r="B27" s="192" t="str">
        <x:v>FPR58395</x:v>
      </x:c>
      <x:c r="C27" s="192" t="str">
        <x:v>Ricoh MP 5055</x:v>
      </x:c>
      <x:c r="D27" s="192" t="str">
        <x:v>B/W Copies</x:v>
      </x:c>
      <x:c r="E27" s="192" t="str">
        <x:v>C337R200684</x:v>
      </x:c>
      <x:c r="F27" s="192" t="str">
        <x:v>Active</x:v>
      </x:c>
      <x:c r="G27" s="192" t="str">
        <x:v>Corporate</x:v>
      </x:c>
      <x:c r="H27" s="192" t="str">
        <x:v/>
      </x:c>
      <x:c r="I27" s="192" t="str">
        <x:v/>
      </x:c>
      <x:c r="J27" s="192" t="str">
        <x:v>2</x:v>
      </x:c>
      <x:c r="K27" s="192" t="str">
        <x:v>Corporate / Store Room</x:v>
      </x:c>
      <x:c r="L27" s="192" t="str">
        <x:v/>
      </x:c>
      <x:c r="M27" s="192" t="str">
        <x:v>8/31/2018</x:v>
      </x:c>
      <x:c r="N27" s="183" t="n">
        <x:v>28156.00</x:v>
      </x:c>
      <x:c r="O27" s="192" t="str">
        <x:v>11/30/2018</x:v>
      </x:c>
      <x:c r="P27" s="183" t="n">
        <x:v>37354.00</x:v>
      </x:c>
      <x:c r="Q27" s="207" t="n">
        <x:v>0.0054</x:v>
      </x:c>
      <x:c r="R27" s="207" t="n">
        <x:v>0.014</x:v>
      </x:c>
      <x:c r="S27" s="183" t="n">
        <x:v>8175.00</x:v>
      </x:c>
      <x:c r="T27" s="182" t="n">
        <x:f ca="1">=IF(AND(U27=0,S27&gt;0),-100%,IF(OR(S27=0,S27="-"),"-",IF(AND(S27=0,U27=0),0%,IF(S27&lt;U27,SUM(U27-S27)/S27,IF(S27&gt;U27,SUM(-1*(S27-U27)/S27),"")))))</x:f>
        <x:v/>
      </x:c>
      <x:c r="U27" s="183" t="n">
        <x:v>9198.00</x:v>
      </x:c>
      <x:c r="V27" s="183" t="n">
        <x:f ca="1">=SUM(U27/ ((O27- M27)/30.42))</x:f>
        <x:v/>
      </x:c>
      <x:c r="W27" s="196">
        <x:f ca="1">=IF(T27="","",IF(T27="-","",IF(U27=0,"",IF(OR(T27&gt;AA4,T27&lt;-AA4),"*",""))))</x:f>
        <x:v/>
      </x:c>
      <x:c r="X27" s="98" t="str">
        <x:v/>
      </x:c>
    </x:row>
    <x:row r="28" spans="1:25" s="12" x14ac:dyDescent="0.25">
      <x:c r="A28" s="90" t="str">
        <x:v>23</x:v>
      </x:c>
      <x:c r="B28" s="191" t="str">
        <x:v>FPR58407</x:v>
      </x:c>
      <x:c r="C28" s="191" t="str">
        <x:v>Ricoh MP 6503</x:v>
      </x:c>
      <x:c r="D28" s="191" t="str">
        <x:v>B/W Copies</x:v>
      </x:c>
      <x:c r="E28" s="191" t="str">
        <x:v>G657L600424</x:v>
      </x:c>
      <x:c r="F28" s="191" t="str">
        <x:v>Active</x:v>
      </x:c>
      <x:c r="G28" s="191" t="str">
        <x:v>Corporate</x:v>
      </x:c>
      <x:c r="H28" s="191" t="str">
        <x:v/>
      </x:c>
      <x:c r="I28" s="191" t="str">
        <x:v/>
      </x:c>
      <x:c r="J28" s="191" t="str">
        <x:v>2</x:v>
      </x:c>
      <x:c r="K28" s="191" t="str">
        <x:v>PPS</x:v>
      </x:c>
      <x:c r="L28" s="191" t="str">
        <x:v/>
      </x:c>
      <x:c r="M28" s="191" t="str">
        <x:v>8/31/2018</x:v>
      </x:c>
      <x:c r="N28" s="189" t="n">
        <x:v>31636.00</x:v>
      </x:c>
      <x:c r="O28" s="191" t="str">
        <x:v>11/30/2018</x:v>
      </x:c>
      <x:c r="P28" s="189" t="n">
        <x:v>40710.00</x:v>
      </x:c>
      <x:c r="Q28" s="206" t="n">
        <x:v>0.0054</x:v>
      </x:c>
      <x:c r="R28" s="206" t="n">
        <x:v>0.0138</x:v>
      </x:c>
      <x:c r="S28" s="189" t="n">
        <x:v>5847.00</x:v>
      </x:c>
      <x:c r="T28" s="187" t="n">
        <x:f ca="1">=IF(AND(U28=0,S28&gt;0),-100%,IF(OR(S28=0,S28="-"),"-",IF(AND(S28=0,U28=0),0%,IF(S28&lt;U28,SUM(U28-S28)/S28,IF(S28&gt;U28,SUM(-1*(S28-U28)/S28),"")))))</x:f>
        <x:v/>
      </x:c>
      <x:c r="U28" s="189" t="n">
        <x:v>9074.00</x:v>
      </x:c>
      <x:c r="V28" s="189" t="n">
        <x:f ca="1">=SUM(U28/ ((O28- M28)/30.42))</x:f>
        <x:v/>
      </x:c>
      <x:c r="W28" s="195">
        <x:f ca="1">=IF(T28="","",IF(T28="-","",IF(U28=0,"",IF(OR(T28&gt;AA4,T28&lt;-AA4),"*",""))))</x:f>
        <x:v/>
      </x:c>
      <x:c r="X28" s="91" t="str">
        <x:v/>
      </x:c>
    </x:row>
    <x:row r="29" spans="1:25" s="12" x14ac:dyDescent="0.25">
      <x:c r="A29" s="96" t="str">
        <x:v>24</x:v>
      </x:c>
      <x:c r="B29" s="192" t="str">
        <x:v>FPR58396</x:v>
      </x:c>
      <x:c r="C29" s="192" t="str">
        <x:v>Ricoh MP 5055</x:v>
      </x:c>
      <x:c r="D29" s="192" t="str">
        <x:v>B/W Copies</x:v>
      </x:c>
      <x:c r="E29" s="192" t="str">
        <x:v>C337R200697</x:v>
      </x:c>
      <x:c r="F29" s="192" t="str">
        <x:v>Active</x:v>
      </x:c>
      <x:c r="G29" s="192" t="str">
        <x:v>Corporate</x:v>
      </x:c>
      <x:c r="H29" s="192" t="str">
        <x:v/>
      </x:c>
      <x:c r="I29" s="192" t="str">
        <x:v/>
      </x:c>
      <x:c r="J29" s="192" t="str">
        <x:v>1</x:v>
      </x:c>
      <x:c r="K29" s="192" t="str">
        <x:v>Building 2 / Proto</x:v>
      </x:c>
      <x:c r="L29" s="192" t="str">
        <x:v/>
      </x:c>
      <x:c r="M29" s="192" t="str">
        <x:v>8/31/2018</x:v>
      </x:c>
      <x:c r="N29" s="183" t="n">
        <x:v>40028.00</x:v>
      </x:c>
      <x:c r="O29" s="192" t="str">
        <x:v>11/30/2018</x:v>
      </x:c>
      <x:c r="P29" s="183" t="n">
        <x:v>47967.00</x:v>
      </x:c>
      <x:c r="Q29" s="207" t="n">
        <x:v>0.0047</x:v>
      </x:c>
      <x:c r="R29" s="207" t="n">
        <x:v>0.0121</x:v>
      </x:c>
      <x:c r="S29" s="183" t="n">
        <x:v>9118.00</x:v>
      </x:c>
      <x:c r="T29" s="182" t="n">
        <x:f ca="1">=IF(AND(U29=0,S29&gt;0),-100%,IF(OR(S29=0,S29="-"),"-",IF(AND(S29=0,U29=0),0%,IF(S29&lt;U29,SUM(U29-S29)/S29,IF(S29&gt;U29,SUM(-1*(S29-U29)/S29),"")))))</x:f>
        <x:v/>
      </x:c>
      <x:c r="U29" s="183" t="n">
        <x:v>7939.00</x:v>
      </x:c>
      <x:c r="V29" s="183" t="n">
        <x:f ca="1">=SUM(U29/ ((O29- M29)/30.42))</x:f>
        <x:v/>
      </x:c>
      <x:c r="W29" s="196">
        <x:f ca="1">=IF(T29="","",IF(T29="-","",IF(U29=0,"",IF(OR(T29&gt;AA4,T29&lt;-AA4),"*",""))))</x:f>
        <x:v/>
      </x:c>
      <x:c r="X29" s="98" t="str">
        <x:v/>
      </x:c>
    </x:row>
    <x:row r="30" spans="1:25" s="12" x14ac:dyDescent="0.25">
      <x:c r="A30" s="90" t="str">
        <x:v>25</x:v>
      </x:c>
      <x:c r="B30" s="191" t="str">
        <x:v>FPR57780</x:v>
      </x:c>
      <x:c r="C30" s="191" t="str">
        <x:v>Ricoh MP 5055</x:v>
      </x:c>
      <x:c r="D30" s="191" t="str">
        <x:v>B/W Copies</x:v>
      </x:c>
      <x:c r="E30" s="191" t="str">
        <x:v>C337R200626</x:v>
      </x:c>
      <x:c r="F30" s="191" t="str">
        <x:v>Active</x:v>
      </x:c>
      <x:c r="G30" s="191" t="str">
        <x:v>Corporate</x:v>
      </x:c>
      <x:c r="H30" s="191" t="str">
        <x:v/>
      </x:c>
      <x:c r="I30" s="191" t="str">
        <x:v/>
      </x:c>
      <x:c r="J30" s="191" t="str">
        <x:v>1</x:v>
      </x:c>
      <x:c r="K30" s="191" t="str">
        <x:v>Building 2 / Materials</x:v>
      </x:c>
      <x:c r="L30" s="191" t="str">
        <x:v/>
      </x:c>
      <x:c r="M30" s="191" t="str">
        <x:v>8/31/2018</x:v>
      </x:c>
      <x:c r="N30" s="189" t="n">
        <x:v>33336.00</x:v>
      </x:c>
      <x:c r="O30" s="191" t="str">
        <x:v>11/30/2018</x:v>
      </x:c>
      <x:c r="P30" s="189" t="n">
        <x:v>40723.00</x:v>
      </x:c>
      <x:c r="Q30" s="206" t="n">
        <x:v>0.0044</x:v>
      </x:c>
      <x:c r="R30" s="206" t="n">
        <x:v>0.0113</x:v>
      </x:c>
      <x:c r="S30" s="189" t="n">
        <x:v>9977.00</x:v>
      </x:c>
      <x:c r="T30" s="187" t="n">
        <x:f ca="1">=IF(AND(U30=0,S30&gt;0),-100%,IF(OR(S30=0,S30="-"),"-",IF(AND(S30=0,U30=0),0%,IF(S30&lt;U30,SUM(U30-S30)/S30,IF(S30&gt;U30,SUM(-1*(S30-U30)/S30),"")))))</x:f>
        <x:v/>
      </x:c>
      <x:c r="U30" s="189" t="n">
        <x:v>7387.00</x:v>
      </x:c>
      <x:c r="V30" s="189" t="n">
        <x:f ca="1">=SUM(U30/ ((O30- M30)/30.42))</x:f>
        <x:v/>
      </x:c>
      <x:c r="W30" s="195">
        <x:f ca="1">=IF(T30="","",IF(T30="-","",IF(U30=0,"",IF(OR(T30&gt;AA4,T30&lt;-AA4),"*",""))))</x:f>
        <x:v/>
      </x:c>
      <x:c r="X30" s="91" t="str">
        <x:v/>
      </x:c>
    </x:row>
    <x:row r="31" spans="1:25" s="12" x14ac:dyDescent="0.25">
      <x:c r="A31" s="96" t="str">
        <x:v>26</x:v>
      </x:c>
      <x:c r="B31" s="192" t="str">
        <x:v>FPR57767</x:v>
      </x:c>
      <x:c r="C31" s="192" t="str">
        <x:v>Ricoh MP C6503</x:v>
      </x:c>
      <x:c r="D31" s="192" t="str">
        <x:v>B/W Copies</x:v>
      </x:c>
      <x:c r="E31" s="192" t="str">
        <x:v>C067C200169</x:v>
      </x:c>
      <x:c r="F31" s="192" t="str">
        <x:v>Active</x:v>
      </x:c>
      <x:c r="G31" s="192" t="str">
        <x:v>Corporate</x:v>
      </x:c>
      <x:c r="H31" s="192" t="str">
        <x:v/>
      </x:c>
      <x:c r="I31" s="192" t="str">
        <x:v/>
      </x:c>
      <x:c r="J31" s="192" t="str">
        <x:v>2</x:v>
      </x:c>
      <x:c r="K31" s="192" t="str">
        <x:v>Engineering Support</x:v>
      </x:c>
      <x:c r="L31" s="192" t="str">
        <x:v/>
      </x:c>
      <x:c r="M31" s="192" t="str">
        <x:v>8/31/2018</x:v>
      </x:c>
      <x:c r="N31" s="183" t="n">
        <x:v>21053.00</x:v>
      </x:c>
      <x:c r="O31" s="192" t="str">
        <x:v>11/30/2018</x:v>
      </x:c>
      <x:c r="P31" s="183" t="n">
        <x:v>28027.00</x:v>
      </x:c>
      <x:c r="Q31" s="207" t="n">
        <x:v>0.0041</x:v>
      </x:c>
      <x:c r="R31" s="207" t="n">
        <x:v>0.0106</x:v>
      </x:c>
      <x:c r="S31" s="183" t="n">
        <x:v>5451.00</x:v>
      </x:c>
      <x:c r="T31" s="182" t="n">
        <x:f ca="1">=IF(AND(U31=0,S31&gt;0),-100%,IF(OR(S31=0,S31="-"),"-",IF(AND(S31=0,U31=0),0%,IF(S31&lt;U31,SUM(U31-S31)/S31,IF(S31&gt;U31,SUM(-1*(S31-U31)/S31),"")))))</x:f>
        <x:v/>
      </x:c>
      <x:c r="U31" s="183" t="n">
        <x:v>6974.00</x:v>
      </x:c>
      <x:c r="V31" s="183" t="n">
        <x:f ca="1">=SUM(U31/ ((O31- M31)/30.42))</x:f>
        <x:v/>
      </x:c>
      <x:c r="W31" s="196">
        <x:f ca="1">=IF(T31="","",IF(T31="-","",IF(U31=0,"",IF(OR(T31&gt;AA4,T31&lt;-AA4),"*",""))))</x:f>
        <x:v/>
      </x:c>
      <x:c r="X31" s="98" t="str">
        <x:v/>
      </x:c>
    </x:row>
    <x:row r="32" spans="1:25" s="12" x14ac:dyDescent="0.25">
      <x:c r="A32" s="90" t="str">
        <x:v>27</x:v>
      </x:c>
      <x:c r="B32" s="191" t="str">
        <x:v>FPR58403</x:v>
      </x:c>
      <x:c r="C32" s="191" t="str">
        <x:v>Ricoh MP C3504</x:v>
      </x:c>
      <x:c r="D32" s="191" t="str">
        <x:v>B/W Copies</x:v>
      </x:c>
      <x:c r="E32" s="191" t="str">
        <x:v>C727M510225</x:v>
      </x:c>
      <x:c r="F32" s="191" t="str">
        <x:v>Active</x:v>
      </x:c>
      <x:c r="G32" s="191" t="str">
        <x:v>Corporate</x:v>
      </x:c>
      <x:c r="H32" s="191" t="str">
        <x:v/>
      </x:c>
      <x:c r="I32" s="191" t="str">
        <x:v/>
      </x:c>
      <x:c r="J32" s="191" t="str">
        <x:v>1</x:v>
      </x:c>
      <x:c r="K32" s="191" t="str">
        <x:v>Building 2 / HR</x:v>
      </x:c>
      <x:c r="L32" s="191" t="str">
        <x:v/>
      </x:c>
      <x:c r="M32" s="191" t="str">
        <x:v>8/31/2018</x:v>
      </x:c>
      <x:c r="N32" s="189" t="n">
        <x:v>18864.00</x:v>
      </x:c>
      <x:c r="O32" s="191" t="str">
        <x:v>11/30/2018</x:v>
      </x:c>
      <x:c r="P32" s="189" t="n">
        <x:v>25640.00</x:v>
      </x:c>
      <x:c r="Q32" s="206" t="n">
        <x:v>0.004</x:v>
      </x:c>
      <x:c r="R32" s="206" t="n">
        <x:v>0.0103</x:v>
      </x:c>
      <x:c r="S32" s="189" t="n">
        <x:v>5636.00</x:v>
      </x:c>
      <x:c r="T32" s="187" t="n">
        <x:f ca="1">=IF(AND(U32=0,S32&gt;0),-100%,IF(OR(S32=0,S32="-"),"-",IF(AND(S32=0,U32=0),0%,IF(S32&lt;U32,SUM(U32-S32)/S32,IF(S32&gt;U32,SUM(-1*(S32-U32)/S32),"")))))</x:f>
        <x:v/>
      </x:c>
      <x:c r="U32" s="189" t="n">
        <x:v>6776.00</x:v>
      </x:c>
      <x:c r="V32" s="189" t="n">
        <x:f ca="1">=SUM(U32/ ((O32- M32)/30.42))</x:f>
        <x:v/>
      </x:c>
      <x:c r="W32" s="195">
        <x:f ca="1">=IF(T32="","",IF(T32="-","",IF(U32=0,"",IF(OR(T32&gt;AA4,T32&lt;-AA4),"*",""))))</x:f>
        <x:v/>
      </x:c>
      <x:c r="X32" s="91" t="str">
        <x:v/>
      </x:c>
    </x:row>
    <x:row r="33" spans="1:25" s="12" x14ac:dyDescent="0.25">
      <x:c r="A33" s="96" t="str">
        <x:v>28</x:v>
      </x:c>
      <x:c r="B33" s="192" t="str">
        <x:v>FPR58392</x:v>
      </x:c>
      <x:c r="C33" s="192" t="str">
        <x:v>Ricoh MP 5055</x:v>
      </x:c>
      <x:c r="D33" s="192" t="str">
        <x:v>B/W Copies</x:v>
      </x:c>
      <x:c r="E33" s="192" t="str">
        <x:v>C337R200659</x:v>
      </x:c>
      <x:c r="F33" s="192" t="str">
        <x:v>Active</x:v>
      </x:c>
      <x:c r="G33" s="192" t="str">
        <x:v>Corporate</x:v>
      </x:c>
      <x:c r="H33" s="192" t="str">
        <x:v/>
      </x:c>
      <x:c r="I33" s="192" t="str">
        <x:v/>
      </x:c>
      <x:c r="J33" s="192" t="str">
        <x:v>1</x:v>
      </x:c>
      <x:c r="K33" s="192" t="str">
        <x:v>Building 2 / Barn East Wall</x:v>
      </x:c>
      <x:c r="L33" s="192" t="str">
        <x:v/>
      </x:c>
      <x:c r="M33" s="192" t="str">
        <x:v>8/31/2018</x:v>
      </x:c>
      <x:c r="N33" s="183" t="n">
        <x:v>46452.00</x:v>
      </x:c>
      <x:c r="O33" s="192" t="str">
        <x:v>11/30/2018</x:v>
      </x:c>
      <x:c r="P33" s="183" t="n">
        <x:v>52144.00</x:v>
      </x:c>
      <x:c r="Q33" s="207" t="n">
        <x:v>0.0034</x:v>
      </x:c>
      <x:c r="R33" s="207" t="n">
        <x:v>0.0087</x:v>
      </x:c>
      <x:c r="S33" s="183" t="n">
        <x:v>12909.00</x:v>
      </x:c>
      <x:c r="T33" s="182" t="n">
        <x:f ca="1">=IF(AND(U33=0,S33&gt;0),-100%,IF(OR(S33=0,S33="-"),"-",IF(AND(S33=0,U33=0),0%,IF(S33&lt;U33,SUM(U33-S33)/S33,IF(S33&gt;U33,SUM(-1*(S33-U33)/S33),"")))))</x:f>
        <x:v/>
      </x:c>
      <x:c r="U33" s="183" t="n">
        <x:v>5692.00</x:v>
      </x:c>
      <x:c r="V33" s="183" t="n">
        <x:f ca="1">=SUM(U33/ ((O33- M33)/30.42))</x:f>
        <x:v/>
      </x:c>
      <x:c r="W33" s="196">
        <x:f ca="1">=IF(T33="","",IF(T33="-","",IF(U33=0,"",IF(OR(T33&gt;AA4,T33&lt;-AA4),"*",""))))</x:f>
        <x:v/>
      </x:c>
      <x:c r="X33" s="98" t="str">
        <x:v/>
      </x:c>
    </x:row>
    <x:row r="34" spans="1:25" s="12" x14ac:dyDescent="0.25">
      <x:c r="A34" s="90" t="str">
        <x:v>29</x:v>
      </x:c>
      <x:c r="B34" s="191" t="str">
        <x:v>FPR58393</x:v>
      </x:c>
      <x:c r="C34" s="191" t="str">
        <x:v>Ricoh MP 5055</x:v>
      </x:c>
      <x:c r="D34" s="191" t="str">
        <x:v>B/W Copies</x:v>
      </x:c>
      <x:c r="E34" s="191" t="str">
        <x:v>C337R200663</x:v>
      </x:c>
      <x:c r="F34" s="191" t="str">
        <x:v>Active</x:v>
      </x:c>
      <x:c r="G34" s="191" t="str">
        <x:v>Corporate</x:v>
      </x:c>
      <x:c r="H34" s="191" t="str">
        <x:v/>
      </x:c>
      <x:c r="I34" s="191" t="str">
        <x:v/>
      </x:c>
      <x:c r="J34" s="191" t="str">
        <x:v>1</x:v>
      </x:c>
      <x:c r="K34" s="191" t="str">
        <x:v>Building 2 / Fabrication (Outside Safety)</x:v>
      </x:c>
      <x:c r="L34" s="191" t="str">
        <x:v/>
      </x:c>
      <x:c r="M34" s="191" t="str">
        <x:v>8/31/2018</x:v>
      </x:c>
      <x:c r="N34" s="189" t="n">
        <x:v>30578.00</x:v>
      </x:c>
      <x:c r="O34" s="191" t="str">
        <x:v>11/30/2018</x:v>
      </x:c>
      <x:c r="P34" s="189" t="n">
        <x:v>35984.00</x:v>
      </x:c>
      <x:c r="Q34" s="206" t="n">
        <x:v>0.0032</x:v>
      </x:c>
      <x:c r="R34" s="206" t="n">
        <x:v>0.0083</x:v>
      </x:c>
      <x:c r="S34" s="189" t="n">
        <x:v>6634.00</x:v>
      </x:c>
      <x:c r="T34" s="187" t="n">
        <x:f ca="1">=IF(AND(U34=0,S34&gt;0),-100%,IF(OR(S34=0,S34="-"),"-",IF(AND(S34=0,U34=0),0%,IF(S34&lt;U34,SUM(U34-S34)/S34,IF(S34&gt;U34,SUM(-1*(S34-U34)/S34),"")))))</x:f>
        <x:v/>
      </x:c>
      <x:c r="U34" s="189" t="n">
        <x:v>5406.00</x:v>
      </x:c>
      <x:c r="V34" s="189" t="n">
        <x:f ca="1">=SUM(U34/ ((O34- M34)/30.42))</x:f>
        <x:v/>
      </x:c>
      <x:c r="W34" s="195">
        <x:f ca="1">=IF(T34="","",IF(T34="-","",IF(U34=0,"",IF(OR(T34&gt;AA4,T34&lt;-AA4),"*",""))))</x:f>
        <x:v/>
      </x:c>
      <x:c r="X34" s="91" t="str">
        <x:v/>
      </x:c>
    </x:row>
    <x:row r="35" spans="1:25" s="12" x14ac:dyDescent="0.25">
      <x:c r="A35" s="96" t="str">
        <x:v>30</x:v>
      </x:c>
      <x:c r="B35" s="192" t="str">
        <x:v>FPR58399</x:v>
      </x:c>
      <x:c r="C35" s="192" t="str">
        <x:v>Ricoh MP C3504</x:v>
      </x:c>
      <x:c r="D35" s="192" t="str">
        <x:v>B/W Copies</x:v>
      </x:c>
      <x:c r="E35" s="192" t="str">
        <x:v>C727M400072</x:v>
      </x:c>
      <x:c r="F35" s="192" t="str">
        <x:v>Active</x:v>
      </x:c>
      <x:c r="G35" s="192" t="str">
        <x:v>Corporate</x:v>
      </x:c>
      <x:c r="H35" s="192" t="str">
        <x:v/>
      </x:c>
      <x:c r="I35" s="192" t="str">
        <x:v/>
      </x:c>
      <x:c r="J35" s="192" t="str">
        <x:v>2</x:v>
      </x:c>
      <x:c r="K35" s="192" t="str">
        <x:v>Engineering Mezanine</x:v>
      </x:c>
      <x:c r="L35" s="192" t="str">
        <x:v/>
      </x:c>
      <x:c r="M35" s="192" t="str">
        <x:v>8/31/2018</x:v>
      </x:c>
      <x:c r="N35" s="183" t="n">
        <x:v>10552.00</x:v>
      </x:c>
      <x:c r="O35" s="192" t="str">
        <x:v>11/30/2018</x:v>
      </x:c>
      <x:c r="P35" s="183" t="n">
        <x:v>15949.00</x:v>
      </x:c>
      <x:c r="Q35" s="207" t="n">
        <x:v>0.0032</x:v>
      </x:c>
      <x:c r="R35" s="207" t="n">
        <x:v>0.0082</x:v>
      </x:c>
      <x:c r="S35" s="183" t="n">
        <x:v>2662.00</x:v>
      </x:c>
      <x:c r="T35" s="182" t="n">
        <x:f ca="1">=IF(AND(U35=0,S35&gt;0),-100%,IF(OR(S35=0,S35="-"),"-",IF(AND(S35=0,U35=0),0%,IF(S35&lt;U35,SUM(U35-S35)/S35,IF(S35&gt;U35,SUM(-1*(S35-U35)/S35),"")))))</x:f>
        <x:v/>
      </x:c>
      <x:c r="U35" s="183" t="n">
        <x:v>5397.00</x:v>
      </x:c>
      <x:c r="V35" s="183" t="n">
        <x:f ca="1">=SUM(U35/ ((O35- M35)/30.42))</x:f>
        <x:v/>
      </x:c>
      <x:c r="W35" s="196">
        <x:f ca="1">=IF(T35="","",IF(T35="-","",IF(U35=0,"",IF(OR(T35&gt;AA4,T35&lt;-AA4),"*",""))))</x:f>
        <x:v/>
      </x:c>
      <x:c r="X35" s="98" t="str">
        <x:v/>
      </x:c>
    </x:row>
    <x:row r="36" spans="1:25" s="12" x14ac:dyDescent="0.25">
      <x:c r="A36" s="90" t="str">
        <x:v>31</x:v>
      </x:c>
      <x:c r="B36" s="191" t="str">
        <x:v>FPR58406</x:v>
      </x:c>
      <x:c r="C36" s="191" t="str">
        <x:v>Ricoh MP 5055</x:v>
      </x:c>
      <x:c r="D36" s="191" t="str">
        <x:v>B/W Copies</x:v>
      </x:c>
      <x:c r="E36" s="191" t="str">
        <x:v>C337R200635</x:v>
      </x:c>
      <x:c r="F36" s="191" t="str">
        <x:v>Active</x:v>
      </x:c>
      <x:c r="G36" s="191" t="str">
        <x:v>Corporate</x:v>
      </x:c>
      <x:c r="H36" s="191" t="str">
        <x:v/>
      </x:c>
      <x:c r="I36" s="191" t="str">
        <x:v/>
      </x:c>
      <x:c r="J36" s="191" t="str">
        <x:v>2</x:v>
      </x:c>
      <x:c r="K36" s="191" t="str">
        <x:v>Building 2 / Engineering / Crows Nest</x:v>
      </x:c>
      <x:c r="L36" s="191" t="str">
        <x:v/>
      </x:c>
      <x:c r="M36" s="191" t="str">
        <x:v>8/31/2018</x:v>
      </x:c>
      <x:c r="N36" s="189" t="n">
        <x:v>30145.00</x:v>
      </x:c>
      <x:c r="O36" s="191" t="str">
        <x:v>11/30/2018</x:v>
      </x:c>
      <x:c r="P36" s="189" t="n">
        <x:v>34659.00</x:v>
      </x:c>
      <x:c r="Q36" s="206" t="n">
        <x:v>0.0027</x:v>
      </x:c>
      <x:c r="R36" s="206" t="n">
        <x:v>0.0069</x:v>
      </x:c>
      <x:c r="S36" s="189" t="n">
        <x:v>7122.00</x:v>
      </x:c>
      <x:c r="T36" s="187" t="n">
        <x:f ca="1">=IF(AND(U36=0,S36&gt;0),-100%,IF(OR(S36=0,S36="-"),"-",IF(AND(S36=0,U36=0),0%,IF(S36&lt;U36,SUM(U36-S36)/S36,IF(S36&gt;U36,SUM(-1*(S36-U36)/S36),"")))))</x:f>
        <x:v/>
      </x:c>
      <x:c r="U36" s="189" t="n">
        <x:v>4514.00</x:v>
      </x:c>
      <x:c r="V36" s="189" t="n">
        <x:f ca="1">=SUM(U36/ ((O36- M36)/30.42))</x:f>
        <x:v/>
      </x:c>
      <x:c r="W36" s="195">
        <x:f ca="1">=IF(T36="","",IF(T36="-","",IF(U36=0,"",IF(OR(T36&gt;AA4,T36&lt;-AA4),"*",""))))</x:f>
        <x:v/>
      </x:c>
      <x:c r="X36" s="91" t="str">
        <x:v/>
      </x:c>
    </x:row>
    <x:row r="37" spans="1:25" s="12" x14ac:dyDescent="0.25">
      <x:c r="A37" s="96" t="str">
        <x:v>32</x:v>
      </x:c>
      <x:c r="B37" s="192" t="str">
        <x:v>FPR57757</x:v>
      </x:c>
      <x:c r="C37" s="192" t="str">
        <x:v>Ricoh MP 5055</x:v>
      </x:c>
      <x:c r="D37" s="192" t="str">
        <x:v>B/W Copies</x:v>
      </x:c>
      <x:c r="E37" s="192" t="str">
        <x:v>C337R200157</x:v>
      </x:c>
      <x:c r="F37" s="192" t="str">
        <x:v>Active</x:v>
      </x:c>
      <x:c r="G37" s="192" t="str">
        <x:v>Corporate</x:v>
      </x:c>
      <x:c r="H37" s="192" t="str">
        <x:v/>
      </x:c>
      <x:c r="I37" s="192" t="str">
        <x:v/>
      </x:c>
      <x:c r="J37" s="192" t="str">
        <x:v>1</x:v>
      </x:c>
      <x:c r="K37" s="192" t="str">
        <x:v>Building 2 / Test Lab</x:v>
      </x:c>
      <x:c r="L37" s="192" t="str">
        <x:v/>
      </x:c>
      <x:c r="M37" s="192" t="str">
        <x:v>8/31/2018</x:v>
      </x:c>
      <x:c r="N37" s="183" t="n">
        <x:v>18345.00</x:v>
      </x:c>
      <x:c r="O37" s="192" t="str">
        <x:v>11/30/2018</x:v>
      </x:c>
      <x:c r="P37" s="183" t="n">
        <x:v>22467.00</x:v>
      </x:c>
      <x:c r="Q37" s="207" t="n">
        <x:v>0.0024</x:v>
      </x:c>
      <x:c r="R37" s="207" t="n">
        <x:v>0.0063</x:v>
      </x:c>
      <x:c r="S37" s="183" t="n">
        <x:v>5774.00</x:v>
      </x:c>
      <x:c r="T37" s="182" t="n">
        <x:f ca="1">=IF(AND(U37=0,S37&gt;0),-100%,IF(OR(S37=0,S37="-"),"-",IF(AND(S37=0,U37=0),0%,IF(S37&lt;U37,SUM(U37-S37)/S37,IF(S37&gt;U37,SUM(-1*(S37-U37)/S37),"")))))</x:f>
        <x:v/>
      </x:c>
      <x:c r="U37" s="183" t="n">
        <x:v>4122.00</x:v>
      </x:c>
      <x:c r="V37" s="183" t="n">
        <x:f ca="1">=SUM(U37/ ((O37- M37)/30.42))</x:f>
        <x:v/>
      </x:c>
      <x:c r="W37" s="196">
        <x:f ca="1">=IF(T37="","",IF(T37="-","",IF(U37=0,"",IF(OR(T37&gt;AA4,T37&lt;-AA4),"*",""))))</x:f>
        <x:v/>
      </x:c>
      <x:c r="X37" s="98" t="str">
        <x:v/>
      </x:c>
    </x:row>
    <x:row r="38" spans="1:25" s="12" x14ac:dyDescent="0.25">
      <x:c r="A38" s="90" t="str">
        <x:v>33</x:v>
      </x:c>
      <x:c r="B38" s="191" t="str">
        <x:v>FPR57776</x:v>
      </x:c>
      <x:c r="C38" s="191" t="str">
        <x:v>Ricoh MP 5055</x:v>
      </x:c>
      <x:c r="D38" s="191" t="str">
        <x:v>B/W Copies</x:v>
      </x:c>
      <x:c r="E38" s="191" t="str">
        <x:v>C337R200502</x:v>
      </x:c>
      <x:c r="F38" s="191" t="str">
        <x:v>Active</x:v>
      </x:c>
      <x:c r="G38" s="191" t="str">
        <x:v>Corporate</x:v>
      </x:c>
      <x:c r="H38" s="191" t="str">
        <x:v/>
      </x:c>
      <x:c r="I38" s="191" t="str">
        <x:v/>
      </x:c>
      <x:c r="J38" s="191" t="str">
        <x:v>1</x:v>
      </x:c>
      <x:c r="K38" s="191" t="str">
        <x:v>Engineering</x:v>
      </x:c>
      <x:c r="L38" s="191" t="str">
        <x:v/>
      </x:c>
      <x:c r="M38" s="191" t="str">
        <x:v>8/31/2018</x:v>
      </x:c>
      <x:c r="N38" s="189" t="n">
        <x:v>13618.00</x:v>
      </x:c>
      <x:c r="O38" s="191" t="str">
        <x:v>11/30/2018</x:v>
      </x:c>
      <x:c r="P38" s="189" t="n">
        <x:v>17475.00</x:v>
      </x:c>
      <x:c r="Q38" s="206" t="n">
        <x:v>0.0023</x:v>
      </x:c>
      <x:c r="R38" s="206" t="n">
        <x:v>0.0059</x:v>
      </x:c>
      <x:c r="S38" s="189" t="n">
        <x:v>3291.00</x:v>
      </x:c>
      <x:c r="T38" s="187" t="n">
        <x:f ca="1">=IF(AND(U38=0,S38&gt;0),-100%,IF(OR(S38=0,S38="-"),"-",IF(AND(S38=0,U38=0),0%,IF(S38&lt;U38,SUM(U38-S38)/S38,IF(S38&gt;U38,SUM(-1*(S38-U38)/S38),"")))))</x:f>
        <x:v/>
      </x:c>
      <x:c r="U38" s="189" t="n">
        <x:v>3857.00</x:v>
      </x:c>
      <x:c r="V38" s="189" t="n">
        <x:f ca="1">=SUM(U38/ ((O38- M38)/30.42))</x:f>
        <x:v/>
      </x:c>
      <x:c r="W38" s="195">
        <x:f ca="1">=IF(T38="","",IF(T38="-","",IF(U38=0,"",IF(OR(T38&gt;AA4,T38&lt;-AA4),"*",""))))</x:f>
        <x:v/>
      </x:c>
      <x:c r="X38" s="91" t="str">
        <x:v/>
      </x:c>
    </x:row>
    <x:row r="39" spans="1:25" s="12" x14ac:dyDescent="0.25">
      <x:c r="A39" s="96" t="str">
        <x:v>34</x:v>
      </x:c>
      <x:c r="B39" s="192" t="str">
        <x:v>FPR57775</x:v>
      </x:c>
      <x:c r="C39" s="192" t="str">
        <x:v>Ricoh MP 5055</x:v>
      </x:c>
      <x:c r="D39" s="192" t="str">
        <x:v>B/W Copies</x:v>
      </x:c>
      <x:c r="E39" s="192" t="str">
        <x:v>C337R200457</x:v>
      </x:c>
      <x:c r="F39" s="192" t="str">
        <x:v>Active</x:v>
      </x:c>
      <x:c r="G39" s="192" t="str">
        <x:v>Corporate</x:v>
      </x:c>
      <x:c r="H39" s="192" t="str">
        <x:v/>
      </x:c>
      <x:c r="I39" s="192" t="str">
        <x:v/>
      </x:c>
      <x:c r="J39" s="192" t="str">
        <x:v>2</x:v>
      </x:c>
      <x:c r="K39" s="192" t="str">
        <x:v>Building 2 / Supply Chain Office</x:v>
      </x:c>
      <x:c r="L39" s="192" t="str">
        <x:v/>
      </x:c>
      <x:c r="M39" s="192" t="str">
        <x:v>8/31/2018</x:v>
      </x:c>
      <x:c r="N39" s="183" t="n">
        <x:v>16976.00</x:v>
      </x:c>
      <x:c r="O39" s="192" t="str">
        <x:v>11/30/2018</x:v>
      </x:c>
      <x:c r="P39" s="183" t="n">
        <x:v>19827.00</x:v>
      </x:c>
      <x:c r="Q39" s="207" t="n">
        <x:v>0.0017</x:v>
      </x:c>
      <x:c r="R39" s="207" t="n">
        <x:v>0.0044</x:v>
      </x:c>
      <x:c r="S39" s="183" t="n">
        <x:v>2869.00</x:v>
      </x:c>
      <x:c r="T39" s="182" t="n">
        <x:f ca="1">=IF(AND(U39=0,S39&gt;0),-100%,IF(OR(S39=0,S39="-"),"-",IF(AND(S39=0,U39=0),0%,IF(S39&lt;U39,SUM(U39-S39)/S39,IF(S39&gt;U39,SUM(-1*(S39-U39)/S39),"")))))</x:f>
        <x:v/>
      </x:c>
      <x:c r="U39" s="183" t="n">
        <x:v>2851.00</x:v>
      </x:c>
      <x:c r="V39" s="183" t="n">
        <x:f ca="1">=SUM(U39/ ((O39- M39)/30.42))</x:f>
        <x:v/>
      </x:c>
      <x:c r="W39" s="196">
        <x:f ca="1">=IF(T39="","",IF(T39="-","",IF(U39=0,"",IF(OR(T39&gt;AA4,T39&lt;-AA4),"*",""))))</x:f>
        <x:v/>
      </x:c>
      <x:c r="X39" s="98" t="str">
        <x:v/>
      </x:c>
    </x:row>
    <x:row r="40" spans="1:25" s="12" x14ac:dyDescent="0.25">
      <x:c r="A40" s="90" t="str">
        <x:v>35</x:v>
      </x:c>
      <x:c r="B40" s="191" t="str">
        <x:v>FPR58401</x:v>
      </x:c>
      <x:c r="C40" s="191" t="str">
        <x:v>Ricoh MP C3504</x:v>
      </x:c>
      <x:c r="D40" s="191" t="str">
        <x:v>B/W Copies</x:v>
      </x:c>
      <x:c r="E40" s="191" t="str">
        <x:v>C727M510103</x:v>
      </x:c>
      <x:c r="F40" s="191" t="str">
        <x:v>Active</x:v>
      </x:c>
      <x:c r="G40" s="191" t="str">
        <x:v>Corporate</x:v>
      </x:c>
      <x:c r="H40" s="191" t="str">
        <x:v/>
      </x:c>
      <x:c r="I40" s="191" t="str">
        <x:v/>
      </x:c>
      <x:c r="J40" s="191" t="str">
        <x:v>1</x:v>
      </x:c>
      <x:c r="K40" s="191" t="str">
        <x:v>Building 2 / Maintenance</x:v>
      </x:c>
      <x:c r="L40" s="191" t="str">
        <x:v/>
      </x:c>
      <x:c r="M40" s="191" t="str">
        <x:v>8/31/2018</x:v>
      </x:c>
      <x:c r="N40" s="189" t="n">
        <x:v>9664.00</x:v>
      </x:c>
      <x:c r="O40" s="191" t="str">
        <x:v>11/30/2018</x:v>
      </x:c>
      <x:c r="P40" s="189" t="n">
        <x:v>12331.00</x:v>
      </x:c>
      <x:c r="Q40" s="206" t="n">
        <x:v>0.0016</x:v>
      </x:c>
      <x:c r="R40" s="206" t="n">
        <x:v>0.0041</x:v>
      </x:c>
      <x:c r="S40" s="189" t="n">
        <x:v>1952.00</x:v>
      </x:c>
      <x:c r="T40" s="187" t="n">
        <x:f ca="1">=IF(AND(U40=0,S40&gt;0),-100%,IF(OR(S40=0,S40="-"),"-",IF(AND(S40=0,U40=0),0%,IF(S40&lt;U40,SUM(U40-S40)/S40,IF(S40&gt;U40,SUM(-1*(S40-U40)/S40),"")))))</x:f>
        <x:v/>
      </x:c>
      <x:c r="U40" s="189" t="n">
        <x:v>2667.00</x:v>
      </x:c>
      <x:c r="V40" s="189" t="n">
        <x:f ca="1">=SUM(U40/ ((O40- M40)/30.42))</x:f>
        <x:v/>
      </x:c>
      <x:c r="W40" s="195">
        <x:f ca="1">=IF(T40="","",IF(T40="-","",IF(U40=0,"",IF(OR(T40&gt;AA4,T40&lt;-AA4),"*",""))))</x:f>
        <x:v/>
      </x:c>
      <x:c r="X40" s="91" t="str">
        <x:v/>
      </x:c>
    </x:row>
    <x:row r="41" spans="1:25" s="12" x14ac:dyDescent="0.25">
      <x:c r="A41" s="96" t="str">
        <x:v>36</x:v>
      </x:c>
      <x:c r="B41" s="192" t="str">
        <x:v>FPR57760</x:v>
      </x:c>
      <x:c r="C41" s="192" t="str">
        <x:v>Ricoh MP 5055</x:v>
      </x:c>
      <x:c r="D41" s="192" t="str">
        <x:v>B/W Copies</x:v>
      </x:c>
      <x:c r="E41" s="192" t="str">
        <x:v>C337R200183</x:v>
      </x:c>
      <x:c r="F41" s="192" t="str">
        <x:v>Active</x:v>
      </x:c>
      <x:c r="G41" s="192" t="str">
        <x:v>Corporate</x:v>
      </x:c>
      <x:c r="H41" s="192" t="str">
        <x:v/>
      </x:c>
      <x:c r="I41" s="192" t="str">
        <x:v/>
      </x:c>
      <x:c r="J41" s="192" t="str">
        <x:v>1</x:v>
      </x:c>
      <x:c r="K41" s="192" t="str">
        <x:v>Production Line - Purple</x:v>
      </x:c>
      <x:c r="L41" s="192" t="str">
        <x:v/>
      </x:c>
      <x:c r="M41" s="192" t="str">
        <x:v>8/31/2018</x:v>
      </x:c>
      <x:c r="N41" s="183" t="n">
        <x:v>19269.00</x:v>
      </x:c>
      <x:c r="O41" s="192" t="str">
        <x:v>11/30/2018</x:v>
      </x:c>
      <x:c r="P41" s="183" t="n">
        <x:v>21738.00</x:v>
      </x:c>
      <x:c r="Q41" s="207" t="n">
        <x:v>0.0015</x:v>
      </x:c>
      <x:c r="R41" s="207" t="n">
        <x:v>0.0038</x:v>
      </x:c>
      <x:c r="S41" s="183" t="n">
        <x:v>2597.00</x:v>
      </x:c>
      <x:c r="T41" s="182" t="n">
        <x:f ca="1">=IF(AND(U41=0,S41&gt;0),-100%,IF(OR(S41=0,S41="-"),"-",IF(AND(S41=0,U41=0),0%,IF(S41&lt;U41,SUM(U41-S41)/S41,IF(S41&gt;U41,SUM(-1*(S41-U41)/S41),"")))))</x:f>
        <x:v/>
      </x:c>
      <x:c r="U41" s="183" t="n">
        <x:v>2469.00</x:v>
      </x:c>
      <x:c r="V41" s="183" t="n">
        <x:f ca="1">=SUM(U41/ ((O41- M41)/30.42))</x:f>
        <x:v/>
      </x:c>
      <x:c r="W41" s="196">
        <x:f ca="1">=IF(T41="","",IF(T41="-","",IF(U41=0,"",IF(OR(T41&gt;AA4,T41&lt;-AA4),"*",""))))</x:f>
        <x:v/>
      </x:c>
      <x:c r="X41" s="98" t="str">
        <x:v/>
      </x:c>
    </x:row>
    <x:row r="42" spans="1:25" s="12" x14ac:dyDescent="0.25">
      <x:c r="A42" s="90" t="str">
        <x:v>37</x:v>
      </x:c>
      <x:c r="B42" s="191" t="str">
        <x:v>FPR58398</x:v>
      </x:c>
      <x:c r="C42" s="191" t="str">
        <x:v>Ricoh MP C3504</x:v>
      </x:c>
      <x:c r="D42" s="191" t="str">
        <x:v>B/W Copies</x:v>
      </x:c>
      <x:c r="E42" s="191" t="str">
        <x:v>C727M400049</x:v>
      </x:c>
      <x:c r="F42" s="191" t="str">
        <x:v>Active</x:v>
      </x:c>
      <x:c r="G42" s="191" t="str">
        <x:v>Corporate</x:v>
      </x:c>
      <x:c r="H42" s="191" t="str">
        <x:v/>
      </x:c>
      <x:c r="I42" s="191" t="str">
        <x:v/>
      </x:c>
      <x:c r="J42" s="191" t="str">
        <x:v>2</x:v>
      </x:c>
      <x:c r="K42" s="191" t="str">
        <x:v>Copy Room</x:v>
      </x:c>
      <x:c r="L42" s="191" t="str">
        <x:v/>
      </x:c>
      <x:c r="M42" s="191" t="str">
        <x:v>8/31/2018</x:v>
      </x:c>
      <x:c r="N42" s="189" t="n">
        <x:v>9149.00</x:v>
      </x:c>
      <x:c r="O42" s="191" t="str">
        <x:v>11/30/2018</x:v>
      </x:c>
      <x:c r="P42" s="189" t="n">
        <x:v>11330.00</x:v>
      </x:c>
      <x:c r="Q42" s="206" t="n">
        <x:v>0.0013</x:v>
      </x:c>
      <x:c r="R42" s="206" t="n">
        <x:v>0.0033</x:v>
      </x:c>
      <x:c r="S42" s="189" t="n">
        <x:v>1483.00</x:v>
      </x:c>
      <x:c r="T42" s="187" t="n">
        <x:f ca="1">=IF(AND(U42=0,S42&gt;0),-100%,IF(OR(S42=0,S42="-"),"-",IF(AND(S42=0,U42=0),0%,IF(S42&lt;U42,SUM(U42-S42)/S42,IF(S42&gt;U42,SUM(-1*(S42-U42)/S42),"")))))</x:f>
        <x:v/>
      </x:c>
      <x:c r="U42" s="189" t="n">
        <x:v>2181.00</x:v>
      </x:c>
      <x:c r="V42" s="189" t="n">
        <x:f ca="1">=SUM(U42/ ((O42- M42)/30.42))</x:f>
        <x:v/>
      </x:c>
      <x:c r="W42" s="195">
        <x:f ca="1">=IF(T42="","",IF(T42="-","",IF(U42=0,"",IF(OR(T42&gt;AA4,T42&lt;-AA4),"*",""))))</x:f>
        <x:v/>
      </x:c>
      <x:c r="X42" s="91" t="str">
        <x:v/>
      </x:c>
    </x:row>
    <x:row r="43" spans="1:25" s="12" x14ac:dyDescent="0.25">
      <x:c r="A43" s="96" t="str">
        <x:v>38</x:v>
      </x:c>
      <x:c r="B43" s="192" t="str">
        <x:v>FPR60992</x:v>
      </x:c>
      <x:c r="C43" s="192" t="str">
        <x:v>Ricoh MP 5055</x:v>
      </x:c>
      <x:c r="D43" s="192" t="str">
        <x:v>B/W Copies</x:v>
      </x:c>
      <x:c r="E43" s="192" t="str">
        <x:v>C338R800241</x:v>
      </x:c>
      <x:c r="F43" s="192" t="str">
        <x:v>Active</x:v>
      </x:c>
      <x:c r="G43" s="192" t="str">
        <x:v>Corporate</x:v>
      </x:c>
      <x:c r="H43" s="192" t="str">
        <x:v/>
      </x:c>
      <x:c r="I43" s="192" t="str">
        <x:v/>
      </x:c>
      <x:c r="J43" s="192" t="str">
        <x:v>1</x:v>
      </x:c>
      <x:c r="K43" s="192" t="str">
        <x:v>Building 2 / Op Center</x:v>
      </x:c>
      <x:c r="L43" s="192" t="str">
        <x:v/>
      </x:c>
      <x:c r="M43" s="192" t="str">
        <x:v>11/13/2018</x:v>
      </x:c>
      <x:c r="N43" s="183" t="n">
        <x:v>0.00</x:v>
      </x:c>
      <x:c r="O43" s="192" t="str">
        <x:v>11/30/2018</x:v>
      </x:c>
      <x:c r="P43" s="183" t="n">
        <x:v>1538.00</x:v>
      </x:c>
      <x:c r="Q43" s="207" t="n">
        <x:v>0.0009</x:v>
      </x:c>
      <x:c r="R43" s="207" t="n">
        <x:v>0.0023</x:v>
      </x:c>
      <x:c r="S43" s="183" t="n">
        <x:v/>
      </x:c>
      <x:c r="T43" s="182" t="n">
        <x:f ca="1">=IF(AND(U43=0,S43&gt;0),-100%,IF(OR(S43=0,S43="-"),"-",IF(AND(S43=0,U43=0),0%,IF(S43&lt;U43,SUM(U43-S43)/S43,IF(S43&gt;U43,SUM(-1*(S43-U43)/S43),"")))))</x:f>
        <x:v/>
      </x:c>
      <x:c r="U43" s="183" t="n">
        <x:v>1538.00</x:v>
      </x:c>
      <x:c r="V43" s="183" t="n">
        <x:f ca="1">=SUM(U43/ ((O43- M43)/30.42))</x:f>
        <x:v/>
      </x:c>
      <x:c r="W43" s="196">
        <x:f ca="1">=IF(T43="","",IF(T43="-","",IF(U43=0,"",IF(OR(T43&gt;AA4,T43&lt;-AA4),"*",""))))</x:f>
        <x:v/>
      </x:c>
      <x:c r="X43" s="98" t="str">
        <x:v/>
      </x:c>
    </x:row>
    <x:row r="44" spans="1:25" s="12" x14ac:dyDescent="0.25">
      <x:c r="A44" s="90" t="str">
        <x:v>39</x:v>
      </x:c>
      <x:c r="B44" s="191" t="str">
        <x:v>FPR58397</x:v>
      </x:c>
      <x:c r="C44" s="191" t="str">
        <x:v>Ricoh MP C3504</x:v>
      </x:c>
      <x:c r="D44" s="191" t="str">
        <x:v>B/W Copies</x:v>
      </x:c>
      <x:c r="E44" s="191" t="str">
        <x:v>C727M400009</x:v>
      </x:c>
      <x:c r="F44" s="191" t="str">
        <x:v>Active</x:v>
      </x:c>
      <x:c r="G44" s="191" t="str">
        <x:v>Corporate</x:v>
      </x:c>
      <x:c r="H44" s="191" t="str">
        <x:v/>
      </x:c>
      <x:c r="I44" s="191" t="str">
        <x:v/>
      </x:c>
      <x:c r="J44" s="191" t="str">
        <x:v>1</x:v>
      </x:c>
      <x:c r="K44" s="191" t="str">
        <x:v>Building 2 / HR / Rear of Breakroom</x:v>
      </x:c>
      <x:c r="L44" s="191" t="str">
        <x:v/>
      </x:c>
      <x:c r="M44" s="191" t="str">
        <x:v>8/31/2018</x:v>
      </x:c>
      <x:c r="N44" s="189" t="n">
        <x:v>4663.00</x:v>
      </x:c>
      <x:c r="O44" s="191" t="str">
        <x:v>11/30/2018</x:v>
      </x:c>
      <x:c r="P44" s="189" t="n">
        <x:v>5663.00</x:v>
      </x:c>
      <x:c r="Q44" s="206" t="n">
        <x:v>0.0006</x:v>
      </x:c>
      <x:c r="R44" s="206" t="n">
        <x:v>0.0015</x:v>
      </x:c>
      <x:c r="S44" s="189" t="n">
        <x:v>1000.00</x:v>
      </x:c>
      <x:c r="T44" s="187" t="n">
        <x:f ca="1">=IF(AND(U44=0,S44&gt;0),-100%,IF(OR(S44=0,S44="-"),"-",IF(AND(S44=0,U44=0),0%,IF(S44&lt;U44,SUM(U44-S44)/S44,IF(S44&gt;U44,SUM(-1*(S44-U44)/S44),"")))))</x:f>
        <x:v/>
      </x:c>
      <x:c r="U44" s="189" t="n">
        <x:v>1000.00</x:v>
      </x:c>
      <x:c r="V44" s="189" t="n">
        <x:f ca="1">=SUM(U44/ ((O44- M44)/30.42))</x:f>
        <x:v/>
      </x:c>
      <x:c r="W44" s="195">
        <x:f ca="1">=IF(T44="","",IF(T44="-","",IF(U44=0,"",IF(OR(T44&gt;AA4,T44&lt;-AA4),"*",""))))</x:f>
        <x:v/>
      </x:c>
      <x:c r="X44" s="91" t="str">
        <x:v/>
      </x:c>
    </x:row>
    <x:row r="45" spans="1:25" s="12" x14ac:dyDescent="0.25">
      <x:c r="A45" s="96" t="str">
        <x:v>40</x:v>
      </x:c>
      <x:c r="B45" s="192" t="str">
        <x:v>FPR60990</x:v>
      </x:c>
      <x:c r="C45" s="192" t="str">
        <x:v>Ricoh MP C3504</x:v>
      </x:c>
      <x:c r="D45" s="192" t="str">
        <x:v>B/W Copies</x:v>
      </x:c>
      <x:c r="E45" s="192" t="str">
        <x:v>C728M710201</x:v>
      </x:c>
      <x:c r="F45" s="192" t="str">
        <x:v>Active</x:v>
      </x:c>
      <x:c r="G45" s="192" t="str">
        <x:v>Corporate</x:v>
      </x:c>
      <x:c r="H45" s="192" t="str">
        <x:v/>
      </x:c>
      <x:c r="I45" s="192" t="str">
        <x:v/>
      </x:c>
      <x:c r="J45" s="192" t="str">
        <x:v>2</x:v>
      </x:c>
      <x:c r="K45" s="192" t="str">
        <x:v>Building 2 / Excellance / Building 2 / Excellence</x:v>
      </x:c>
      <x:c r="L45" s="192" t="str">
        <x:v/>
      </x:c>
      <x:c r="M45" s="192" t="str">
        <x:v>11/13/2018</x:v>
      </x:c>
      <x:c r="N45" s="183" t="n">
        <x:v>0.00</x:v>
      </x:c>
      <x:c r="O45" s="192" t="str">
        <x:v>11/30/2018</x:v>
      </x:c>
      <x:c r="P45" s="183" t="n">
        <x:v>155.00</x:v>
      </x:c>
      <x:c r="Q45" s="207" t="n">
        <x:v>0.0001</x:v>
      </x:c>
      <x:c r="R45" s="207" t="n">
        <x:v>0.0002</x:v>
      </x:c>
      <x:c r="S45" s="183" t="n">
        <x:v/>
      </x:c>
      <x:c r="T45" s="182" t="n">
        <x:f ca="1">=IF(AND(U45=0,S45&gt;0),-100%,IF(OR(S45=0,S45="-"),"-",IF(AND(S45=0,U45=0),0%,IF(S45&lt;U45,SUM(U45-S45)/S45,IF(S45&gt;U45,SUM(-1*(S45-U45)/S45),"")))))</x:f>
        <x:v/>
      </x:c>
      <x:c r="U45" s="183" t="n">
        <x:v>155.00</x:v>
      </x:c>
      <x:c r="V45" s="183" t="n">
        <x:f ca="1">=SUM(U45/ ((O45- M45)/30.42))</x:f>
        <x:v/>
      </x:c>
      <x:c r="W45" s="196">
        <x:f ca="1">=IF(T45="","",IF(T45="-","",IF(U45=0,"",IF(OR(T45&gt;AA4,T45&lt;-AA4),"*",""))))</x:f>
        <x:v/>
      </x:c>
      <x:c r="X45" s="98" t="str">
        <x:v/>
      </x:c>
    </x:row>
    <x:row r="46" spans="1:25" s="12" x14ac:dyDescent="0.25">
      <x:c r="A46" s="90" t="str">
        <x:v>41</x:v>
      </x:c>
      <x:c r="B46" s="191" t="str">
        <x:v>FPR60991</x:v>
      </x:c>
      <x:c r="C46" s="191" t="str">
        <x:v>Ricoh MP 5055</x:v>
      </x:c>
      <x:c r="D46" s="191" t="str">
        <x:v>B/W Copies</x:v>
      </x:c>
      <x:c r="E46" s="191" t="str">
        <x:v>C338R800140</x:v>
      </x:c>
      <x:c r="F46" s="191" t="str">
        <x:v>Active</x:v>
      </x:c>
      <x:c r="G46" s="191" t="str">
        <x:v>Building 3 - Denton</x:v>
      </x:c>
      <x:c r="H46" s="191" t="str">
        <x:v/>
      </x:c>
      <x:c r="I46" s="191" t="str">
        <x:v/>
      </x:c>
      <x:c r="J46" s="191" t="str">
        <x:v/>
      </x:c>
      <x:c r="K46" s="191" t="str">
        <x:v>Work Room</x:v>
      </x:c>
      <x:c r="L46" s="191" t="str">
        <x:v/>
      </x:c>
      <x:c r="M46" s="191" t="str">
        <x:v>11/13/2018</x:v>
      </x:c>
      <x:c r="N46" s="189" t="n">
        <x:v>5.00</x:v>
      </x:c>
      <x:c r="O46" s="191" t="str">
        <x:v>11/30/2018</x:v>
      </x:c>
      <x:c r="P46" s="189" t="n">
        <x:v>5.00</x:v>
      </x:c>
      <x:c r="Q46" s="206" t="n">
        <x:v>0.00</x:v>
      </x:c>
      <x:c r="R46" s="206" t="n">
        <x:v>0.00</x:v>
      </x:c>
      <x:c r="S46" s="189" t="n">
        <x:v/>
      </x:c>
      <x:c r="T46" s="187" t="n">
        <x:f ca="1">=IF(AND(U46=0,S46&gt;0),-100%,IF(OR(S46=0,S46="-"),"-",IF(AND(S46=0,U46=0),0%,IF(S46&lt;U46,SUM(U46-S46)/S46,IF(S46&gt;U46,SUM(-1*(S46-U46)/S46),"")))))</x:f>
        <x:v/>
      </x:c>
      <x:c r="U46" s="189" t="n">
        <x:v>0.00</x:v>
      </x:c>
      <x:c r="V46" s="189" t="n">
        <x:f ca="1">=SUM(U46/ ((O46- M46)/30.42))</x:f>
        <x:v/>
      </x:c>
      <x:c r="W46" s="195">
        <x:f ca="1">=IF(T46="","",IF(T46="-","",IF(U46=0,"",IF(OR(T46&gt;AA4,T46&lt;-AA4),"*",""))))</x:f>
        <x:v/>
      </x:c>
      <x:c r="X46" s="91" t="str">
        <x:v/>
      </x:c>
    </x:row>
    <x:row r="47" spans="1:10" ht="15.5" customHeight="1" x14ac:dyDescent="0.25">
      <x:c r="A47" s="174"/>
      <x:c r="B47" s="174"/>
      <x:c r="C47" s="174"/>
      <x:c r="D47" s="174"/>
      <x:c r="E47" s="174"/>
      <x:c r="F47" s="174"/>
      <x:c r="G47" s="174"/>
      <x:c r="H47" s="174"/>
      <x:c r="I47" s="174"/>
      <x:c r="J47" s="174"/>
      <x:c r="K47" s="174"/>
      <x:c r="L47" s="174"/>
      <x:c r="M47" s="174"/>
      <x:c r="N47" s="174"/>
      <x:c r="O47" s="174"/>
      <x:c r="P47" s="174"/>
      <x:c r="Q47" s="174"/>
      <x:c r="R47" s="174"/>
      <x:c r="S47" s="205" t="n">
        <x:f ca="1">SUM(S6:S46)</x:f>
      </x:c>
      <x:c r="T47" s="174"/>
      <x:c r="U47" s="205" t="n">
        <x:f ca="1">SUM(U6:U46)</x:f>
      </x:c>
      <x:c r="V47" s="205" t="n">
        <x:f ca="1">SUM(V6:V46)</x:f>
      </x:c>
      <x:c r="W47" s="174"/>
      <x:c r="X47" s="174"/>
    </x:row>
    <x:row r="48" spans="1:25" ht="38.5" customHeight="1" x14ac:dyDescent="0.25">
      <x:c r="A48" s="194">
        <x:v>B/W Laser Prints</x:v>
      </x:c>
    </x:row>
    <x:row r="49" spans="1:25" s="12" customFormat="1" ht="37.35" customHeight="1" x14ac:dyDescent="0.25">
      <x:c r="A49" s="47" t="str">
        <x:v>Line #</x:v>
      </x:c>
      <x:c r="B49" s="45" t="str">
        <x:v>Device ID</x:v>
      </x:c>
      <x:c r="C49" s="45" t="str">
        <x:v>Model </x:v>
      </x:c>
      <x:c r="D49" s="45" t="str">
        <x:v>Meter Type</x:v>
      </x:c>
      <x:c r="E49" s="45" t="str">
        <x:v>Serial Number</x:v>
      </x:c>
      <x:c r="F49" s="45" t="str">
        <x:v>Device Status</x:v>
      </x:c>
      <x:c r="G49" s="45" t="str">
        <x:v>Location</x:v>
      </x:c>
      <x:c r="H49" s="45" t="str">
        <x:v>Bldg</x:v>
      </x:c>
      <x:c r="I49" s="45" t="str">
        <x:v>Dept.</x:v>
      </x:c>
      <x:c r="J49" s="45" t="str">
        <x:v>Floor</x:v>
      </x:c>
      <x:c r="K49" s="45" t="str">
        <x:v>User</x:v>
      </x:c>
      <x:c r="L49" s="45" t="str">
        <x:v>Cost Center</x:v>
      </x:c>
      <x:c r="M49" s="45" t="str">
        <x:v>Start Date</x:v>
      </x:c>
      <x:c r="N49" s="45" t="str">
        <x:v>Start Meter</x:v>
      </x:c>
      <x:c r="O49" s="45" t="str">
        <x:v>End Date</x:v>
      </x:c>
      <x:c r="P49" s="45" t="str">
        <x:v>End Meter</x:v>
      </x:c>
      <x:c r="Q49" s="45" t="str">
        <x:v>% of Total Usage</x:v>
      </x:c>
      <x:c r="R49" s="45" t="str">
        <x:v>% Usage By Meter Group</x:v>
      </x:c>
      <x:c r="S49" s="45" t="str">
        <x:v>Volume Last Period</x:v>
      </x:c>
      <x:c r="T49" s="45" t="str">
        <x:v>% Change</x:v>
      </x:c>
      <x:c r="U49" s="45" t="str">
        <x:v>Volume Current Period</x:v>
      </x:c>
      <x:c r="V49" s="45" t="str">
        <x:v>Avg. Monthly Vol.</x:v>
      </x:c>
      <x:c r="W49" s="45"/>
      <x:c r="X49" s="46" t="str">
        <x:v>Comments</x:v>
      </x:c>
    </x:row>
    <x:row r="50" spans="1:25" s="12" x14ac:dyDescent="0.25">
      <x:c r="A50" s="90" t="str">
        <x:v>42</x:v>
      </x:c>
      <x:c r="B50" s="191" t="str">
        <x:v>AFPR58158</x:v>
      </x:c>
      <x:c r="C50" s="191" t="str">
        <x:v>HP LJ M602</x:v>
      </x:c>
      <x:c r="D50" s="191" t="str">
        <x:v>B/W Laser Prints</x:v>
      </x:c>
      <x:c r="E50" s="191" t="str">
        <x:v>CNCCF3V126</x:v>
      </x:c>
      <x:c r="F50" s="191" t="str">
        <x:v>Inactive</x:v>
      </x:c>
      <x:c r="G50" s="191" t="str">
        <x:v>Corporate</x:v>
      </x:c>
      <x:c r="H50" s="191" t="str">
        <x:v/>
      </x:c>
      <x:c r="I50" s="191" t="str">
        <x:v>Building 2 / Spares / Replaced</x:v>
      </x:c>
      <x:c r="J50" s="191" t="str">
        <x:v>1</x:v>
      </x:c>
      <x:c r="K50" s="191" t="str">
        <x:v/>
      </x:c>
      <x:c r="L50" s="191" t="str">
        <x:v/>
      </x:c>
      <x:c r="M50" s="191" t="str">
        <x:v>8/31/2018</x:v>
      </x:c>
      <x:c r="N50" s="189" t="n">
        <x:v>155948.00</x:v>
      </x:c>
      <x:c r="O50" s="191" t="str">
        <x:v>11/30/2018</x:v>
      </x:c>
      <x:c r="P50" s="189" t="n">
        <x:v>207535.00</x:v>
      </x:c>
      <x:c r="Q50" s="206" t="n">
        <x:v>0.0305</x:v>
      </x:c>
      <x:c r="R50" s="206" t="n">
        <x:v>0.0882</x:v>
      </x:c>
      <x:c r="S50" s="189" t="n">
        <x:v>65525.00</x:v>
      </x:c>
      <x:c r="T50" s="187" t="n">
        <x:f ca="1">=IF(AND(U50=0,S50&gt;0),-100%,IF(OR(S50=0,S50="-"),"-",IF(AND(S50=0,U50=0),0%,IF(S50&lt;U50,SUM(U50-S50)/S50,IF(S50&gt;U50,SUM(-1*(S50-U50)/S50),"")))))</x:f>
        <x:v/>
      </x:c>
      <x:c r="U50" s="189" t="n">
        <x:v>51587.00</x:v>
      </x:c>
      <x:c r="V50" s="189" t="n">
        <x:f ca="1">=SUM(U50/ ((O50- M50)/30.42))</x:f>
        <x:v/>
      </x:c>
      <x:c r="W50" s="195">
        <x:f ca="1">=IF(T50="","",IF(T50="-","",IF(U50=0,"",IF(OR(T50&gt; AA4 ,T50&lt;-AA4),"*",""))))</x:f>
        <x:v/>
      </x:c>
      <x:c r="X50" s="91" t="str">
        <x:v/>
      </x:c>
    </x:row>
    <x:row r="51" spans="1:25" s="12" x14ac:dyDescent="0.25">
      <x:c r="A51" s="96" t="str">
        <x:v>43</x:v>
      </x:c>
      <x:c r="B51" s="192" t="str">
        <x:v>FPR59873</x:v>
      </x:c>
      <x:c r="C51" s="192" t="str">
        <x:v>Kyocera FS-9530DN</x:v>
      </x:c>
      <x:c r="D51" s="192" t="str">
        <x:v>B/W Laser Prints</x:v>
      </x:c>
      <x:c r="E51" s="192" t="str">
        <x:v>PPP4Z10771</x:v>
      </x:c>
      <x:c r="F51" s="192" t="str">
        <x:v>Active</x:v>
      </x:c>
      <x:c r="G51" s="192" t="str">
        <x:v>Corporate</x:v>
      </x:c>
      <x:c r="H51" s="192" t="str">
        <x:v/>
      </x:c>
      <x:c r="I51" s="192" t="str">
        <x:v/>
      </x:c>
      <x:c r="J51" s="192" t="str">
        <x:v>1</x:v>
      </x:c>
      <x:c r="K51" s="192" t="str">
        <x:v>Building 2 / Zone 5 Final</x:v>
      </x:c>
      <x:c r="L51" s="192" t="str">
        <x:v/>
      </x:c>
      <x:c r="M51" s="192" t="str">
        <x:v>8/31/2018</x:v>
      </x:c>
      <x:c r="N51" s="183" t="n">
        <x:v>454716.00</x:v>
      </x:c>
      <x:c r="O51" s="192" t="str">
        <x:v>11/30/2018</x:v>
      </x:c>
      <x:c r="P51" s="183" t="n">
        <x:v>491443.00</x:v>
      </x:c>
      <x:c r="Q51" s="207" t="n">
        <x:v>0.0217</x:v>
      </x:c>
      <x:c r="R51" s="207" t="n">
        <x:v>0.0628</x:v>
      </x:c>
      <x:c r="S51" s="183" t="n">
        <x:v>35969.00</x:v>
      </x:c>
      <x:c r="T51" s="182" t="n">
        <x:f ca="1">=IF(AND(U51=0,S51&gt;0),-100%,IF(OR(S51=0,S51="-"),"-",IF(AND(S51=0,U51=0),0%,IF(S51&lt;U51,SUM(U51-S51)/S51,IF(S51&gt;U51,SUM(-1*(S51-U51)/S51),"")))))</x:f>
        <x:v/>
      </x:c>
      <x:c r="U51" s="183" t="n">
        <x:v>36727.00</x:v>
      </x:c>
      <x:c r="V51" s="183" t="n">
        <x:f ca="1">=SUM(U51/ ((O51- M51)/30.42))</x:f>
        <x:v/>
      </x:c>
      <x:c r="W51" s="196">
        <x:f ca="1">=IF(T51="","",IF(T51="-","",IF(U51=0,"",IF(OR(T51&gt;AA4,T51&lt;-AA4),"*",""))))</x:f>
        <x:v/>
      </x:c>
      <x:c r="X51" s="98" t="str">
        <x:v/>
      </x:c>
    </x:row>
    <x:row r="52" spans="1:25" s="12" x14ac:dyDescent="0.25">
      <x:c r="A52" s="90" t="str">
        <x:v>44</x:v>
      </x:c>
      <x:c r="B52" s="191" t="str">
        <x:v>FPR58100</x:v>
      </x:c>
      <x:c r="C52" s="191" t="str">
        <x:v>HP LJ 9050</x:v>
      </x:c>
      <x:c r="D52" s="191" t="str">
        <x:v>B/W Laser Prints</x:v>
      </x:c>
      <x:c r="E52" s="191" t="str">
        <x:v>JPSCF9R1N4</x:v>
      </x:c>
      <x:c r="F52" s="191" t="str">
        <x:v>Active</x:v>
      </x:c>
      <x:c r="G52" s="191" t="str">
        <x:v>Corporate</x:v>
      </x:c>
      <x:c r="H52" s="191" t="str">
        <x:v/>
      </x:c>
      <x:c r="I52" s="191" t="str">
        <x:v/>
      </x:c>
      <x:c r="J52" s="191" t="str">
        <x:v>1</x:v>
      </x:c>
      <x:c r="K52" s="191" t="str">
        <x:v>Building 2 / Production Control South</x:v>
      </x:c>
      <x:c r="L52" s="191" t="str">
        <x:v/>
      </x:c>
      <x:c r="M52" s="191" t="str">
        <x:v>8/31/2018</x:v>
      </x:c>
      <x:c r="N52" s="189" t="n">
        <x:v>130945.00</x:v>
      </x:c>
      <x:c r="O52" s="191" t="str">
        <x:v>11/30/2018</x:v>
      </x:c>
      <x:c r="P52" s="189" t="n">
        <x:v>163168.00</x:v>
      </x:c>
      <x:c r="Q52" s="206" t="n">
        <x:v>0.0191</x:v>
      </x:c>
      <x:c r="R52" s="206" t="n">
        <x:v>0.0551</x:v>
      </x:c>
      <x:c r="S52" s="189" t="n">
        <x:v>38196.00</x:v>
      </x:c>
      <x:c r="T52" s="187" t="n">
        <x:f ca="1">=IF(AND(U52=0,S52&gt;0),-100%,IF(OR(S52=0,S52="-"),"-",IF(AND(S52=0,U52=0),0%,IF(S52&lt;U52,SUM(U52-S52)/S52,IF(S52&gt;U52,SUM(-1*(S52-U52)/S52),"")))))</x:f>
        <x:v/>
      </x:c>
      <x:c r="U52" s="189" t="n">
        <x:v>32223.00</x:v>
      </x:c>
      <x:c r="V52" s="189" t="n">
        <x:f ca="1">=SUM(U52/ ((O52- M52)/30.42))</x:f>
        <x:v/>
      </x:c>
      <x:c r="W52" s="195">
        <x:f ca="1">=IF(T52="","",IF(T52="-","",IF(U52=0,"",IF(OR(T52&gt;AA4,T52&lt;-AA4),"*",""))))</x:f>
        <x:v/>
      </x:c>
      <x:c r="X52" s="91" t="str">
        <x:v/>
      </x:c>
    </x:row>
    <x:row r="53" spans="1:25" s="12" x14ac:dyDescent="0.25">
      <x:c r="A53" s="96" t="str">
        <x:v>45</x:v>
      </x:c>
      <x:c r="B53" s="192" t="str">
        <x:v>FPR53761</x:v>
      </x:c>
      <x:c r="C53" s="192" t="str">
        <x:v>Kyocera FS-9130DN</x:v>
      </x:c>
      <x:c r="D53" s="192" t="str">
        <x:v>B/W Laser Prints</x:v>
      </x:c>
      <x:c r="E53" s="192" t="str">
        <x:v>PPQ0901919</x:v>
      </x:c>
      <x:c r="F53" s="192" t="str">
        <x:v>Active</x:v>
      </x:c>
      <x:c r="G53" s="192" t="str">
        <x:v>Corporate</x:v>
      </x:c>
      <x:c r="H53" s="192" t="str">
        <x:v/>
      </x:c>
      <x:c r="I53" s="192" t="str">
        <x:v/>
      </x:c>
      <x:c r="J53" s="192" t="str">
        <x:v>1</x:v>
      </x:c>
      <x:c r="K53" s="192" t="str">
        <x:v>Building 2 / Spares</x:v>
      </x:c>
      <x:c r="L53" s="192" t="str">
        <x:v/>
      </x:c>
      <x:c r="M53" s="192" t="str">
        <x:v>8/31/2018</x:v>
      </x:c>
      <x:c r="N53" s="183" t="n">
        <x:v>508536.00</x:v>
      </x:c>
      <x:c r="O53" s="192" t="str">
        <x:v>11/30/2018</x:v>
      </x:c>
      <x:c r="P53" s="183" t="n">
        <x:v>540089.00</x:v>
      </x:c>
      <x:c r="Q53" s="207" t="n">
        <x:v>0.0187</x:v>
      </x:c>
      <x:c r="R53" s="207" t="n">
        <x:v>0.0539</x:v>
      </x:c>
      <x:c r="S53" s="183" t="n">
        <x:v>25778.00</x:v>
      </x:c>
      <x:c r="T53" s="182" t="n">
        <x:f ca="1">=IF(AND(U53=0,S53&gt;0),-100%,IF(OR(S53=0,S53="-"),"-",IF(AND(S53=0,U53=0),0%,IF(S53&lt;U53,SUM(U53-S53)/S53,IF(S53&gt;U53,SUM(-1*(S53-U53)/S53),"")))))</x:f>
        <x:v/>
      </x:c>
      <x:c r="U53" s="183" t="n">
        <x:v>31553.00</x:v>
      </x:c>
      <x:c r="V53" s="183" t="n">
        <x:f ca="1">=SUM(U53/ ((O53- M53)/30.42))</x:f>
        <x:v/>
      </x:c>
      <x:c r="W53" s="196">
        <x:f ca="1">=IF(T53="","",IF(T53="-","",IF(U53=0,"",IF(OR(T53&gt;AA4,T53&lt;-AA4),"*",""))))</x:f>
        <x:v/>
      </x:c>
      <x:c r="X53" s="98" t="str">
        <x:v/>
      </x:c>
    </x:row>
    <x:row r="54" spans="1:25" s="12" x14ac:dyDescent="0.25">
      <x:c r="A54" s="90" t="str">
        <x:v>46</x:v>
      </x:c>
      <x:c r="B54" s="191" t="str">
        <x:v>FPR59887</x:v>
      </x:c>
      <x:c r="C54" s="191" t="str">
        <x:v>HP LJ 9050</x:v>
      </x:c>
      <x:c r="D54" s="191" t="str">
        <x:v>B/W Laser Prints</x:v>
      </x:c>
      <x:c r="E54" s="191" t="str">
        <x:v>JPRC98F091</x:v>
      </x:c>
      <x:c r="F54" s="191" t="str">
        <x:v>Active</x:v>
      </x:c>
      <x:c r="G54" s="191" t="str">
        <x:v>Corporate</x:v>
      </x:c>
      <x:c r="H54" s="191" t="str">
        <x:v/>
      </x:c>
      <x:c r="I54" s="191" t="str">
        <x:v/>
      </x:c>
      <x:c r="J54" s="191" t="str">
        <x:v>1</x:v>
      </x:c>
      <x:c r="K54" s="191" t="str">
        <x:v>Corporate / Accounts Payable</x:v>
      </x:c>
      <x:c r="L54" s="191" t="str">
        <x:v/>
      </x:c>
      <x:c r="M54" s="191" t="str">
        <x:v>8/31/2018</x:v>
      </x:c>
      <x:c r="N54" s="189" t="n">
        <x:v>85692.00</x:v>
      </x:c>
      <x:c r="O54" s="191" t="str">
        <x:v>11/30/2018</x:v>
      </x:c>
      <x:c r="P54" s="189" t="n">
        <x:v>117026.00</x:v>
      </x:c>
      <x:c r="Q54" s="206" t="n">
        <x:v>0.0185</x:v>
      </x:c>
      <x:c r="R54" s="206" t="n">
        <x:v>0.0536</x:v>
      </x:c>
      <x:c r="S54" s="189" t="n">
        <x:v>30874.00</x:v>
      </x:c>
      <x:c r="T54" s="187" t="n">
        <x:f ca="1">=IF(AND(U54=0,S54&gt;0),-100%,IF(OR(S54=0,S54="-"),"-",IF(AND(S54=0,U54=0),0%,IF(S54&lt;U54,SUM(U54-S54)/S54,IF(S54&gt;U54,SUM(-1*(S54-U54)/S54),"")))))</x:f>
        <x:v/>
      </x:c>
      <x:c r="U54" s="189" t="n">
        <x:v>31334.00</x:v>
      </x:c>
      <x:c r="V54" s="189" t="n">
        <x:f ca="1">=SUM(U54/ ((O54- M54)/30.42))</x:f>
        <x:v/>
      </x:c>
      <x:c r="W54" s="195">
        <x:f ca="1">=IF(T54="","",IF(T54="-","",IF(U54=0,"",IF(OR(T54&gt;AA4,T54&lt;-AA4),"*",""))))</x:f>
        <x:v/>
      </x:c>
      <x:c r="X54" s="91" t="str">
        <x:v/>
      </x:c>
    </x:row>
    <x:row r="55" spans="1:25" s="12" x14ac:dyDescent="0.25">
      <x:c r="A55" s="96" t="str">
        <x:v>47</x:v>
      </x:c>
      <x:c r="B55" s="192" t="str">
        <x:v>FPR60005</x:v>
      </x:c>
      <x:c r="C55" s="192" t="str">
        <x:v>HP LJ 9050</x:v>
      </x:c>
      <x:c r="D55" s="192" t="str">
        <x:v>B/W Laser Prints</x:v>
      </x:c>
      <x:c r="E55" s="192" t="str">
        <x:v>JPRC95V04B</x:v>
      </x:c>
      <x:c r="F55" s="192" t="str">
        <x:v>Active</x:v>
      </x:c>
      <x:c r="G55" s="192" t="str">
        <x:v>Corporate</x:v>
      </x:c>
      <x:c r="H55" s="192" t="str">
        <x:v/>
      </x:c>
      <x:c r="I55" s="192" t="str">
        <x:v/>
      </x:c>
      <x:c r="J55" s="192" t="str">
        <x:v>1</x:v>
      </x:c>
      <x:c r="K55" s="192" t="str">
        <x:v>Building 2 / Spares Assembly</x:v>
      </x:c>
      <x:c r="L55" s="192" t="str">
        <x:v/>
      </x:c>
      <x:c r="M55" s="192" t="str">
        <x:v>8/31/2018</x:v>
      </x:c>
      <x:c r="N55" s="183" t="n">
        <x:v>208930.00</x:v>
      </x:c>
      <x:c r="O55" s="192" t="str">
        <x:v>11/30/2018</x:v>
      </x:c>
      <x:c r="P55" s="183" t="n">
        <x:v>239381.00</x:v>
      </x:c>
      <x:c r="Q55" s="207" t="n">
        <x:v>0.018</x:v>
      </x:c>
      <x:c r="R55" s="207" t="n">
        <x:v>0.052</x:v>
      </x:c>
      <x:c r="S55" s="183" t="n">
        <x:v>27127.00</x:v>
      </x:c>
      <x:c r="T55" s="182" t="n">
        <x:f ca="1">=IF(AND(U55=0,S55&gt;0),-100%,IF(OR(S55=0,S55="-"),"-",IF(AND(S55=0,U55=0),0%,IF(S55&lt;U55,SUM(U55-S55)/S55,IF(S55&gt;U55,SUM(-1*(S55-U55)/S55),"")))))</x:f>
        <x:v/>
      </x:c>
      <x:c r="U55" s="183" t="n">
        <x:v>30451.00</x:v>
      </x:c>
      <x:c r="V55" s="183" t="n">
        <x:f ca="1">=SUM(U55/ ((O55- M55)/30.42))</x:f>
        <x:v/>
      </x:c>
      <x:c r="W55" s="196">
        <x:f ca="1">=IF(T55="","",IF(T55="-","",IF(U55=0,"",IF(OR(T55&gt;AA4,T55&lt;-AA4),"*",""))))</x:f>
        <x:v/>
      </x:c>
      <x:c r="X55" s="98" t="str">
        <x:v/>
      </x:c>
    </x:row>
    <x:row r="56" spans="1:25" s="12" x14ac:dyDescent="0.25">
      <x:c r="A56" s="90" t="str">
        <x:v>48</x:v>
      </x:c>
      <x:c r="B56" s="191" t="str">
        <x:v>FPR58099</x:v>
      </x:c>
      <x:c r="C56" s="191" t="str">
        <x:v>HP LJ 9050</x:v>
      </x:c>
      <x:c r="D56" s="191" t="str">
        <x:v>B/W Laser Prints</x:v>
      </x:c>
      <x:c r="E56" s="191" t="str">
        <x:v>JPBRY05762</x:v>
      </x:c>
      <x:c r="F56" s="191" t="str">
        <x:v>Active</x:v>
      </x:c>
      <x:c r="G56" s="191" t="str">
        <x:v>Corporate</x:v>
      </x:c>
      <x:c r="H56" s="191" t="str">
        <x:v/>
      </x:c>
      <x:c r="I56" s="191" t="str">
        <x:v/>
      </x:c>
      <x:c r="J56" s="191" t="str">
        <x:v>1</x:v>
      </x:c>
      <x:c r="K56" s="191" t="str">
        <x:v>Building 2 / Production Control North</x:v>
      </x:c>
      <x:c r="L56" s="191" t="str">
        <x:v/>
      </x:c>
      <x:c r="M56" s="191" t="str">
        <x:v>8/31/2018</x:v>
      </x:c>
      <x:c r="N56" s="189" t="n">
        <x:v>892784.00</x:v>
      </x:c>
      <x:c r="O56" s="191" t="str">
        <x:v>11/30/2018</x:v>
      </x:c>
      <x:c r="P56" s="189" t="n">
        <x:v>922697.00</x:v>
      </x:c>
      <x:c r="Q56" s="206" t="n">
        <x:v>0.0177</x:v>
      </x:c>
      <x:c r="R56" s="206" t="n">
        <x:v>0.0511</x:v>
      </x:c>
      <x:c r="S56" s="189" t="n">
        <x:v>35119.00</x:v>
      </x:c>
      <x:c r="T56" s="187" t="n">
        <x:f ca="1">=IF(AND(U56=0,S56&gt;0),-100%,IF(OR(S56=0,S56="-"),"-",IF(AND(S56=0,U56=0),0%,IF(S56&lt;U56,SUM(U56-S56)/S56,IF(S56&gt;U56,SUM(-1*(S56-U56)/S56),"")))))</x:f>
        <x:v/>
      </x:c>
      <x:c r="U56" s="189" t="n">
        <x:v>29913.00</x:v>
      </x:c>
      <x:c r="V56" s="189" t="n">
        <x:f ca="1">=SUM(U56/ ((O56- M56)/30.42))</x:f>
        <x:v/>
      </x:c>
      <x:c r="W56" s="195">
        <x:f ca="1">=IF(T56="","",IF(T56="-","",IF(U56=0,"",IF(OR(T56&gt;AA4,T56&lt;-AA4),"*",""))))</x:f>
        <x:v/>
      </x:c>
      <x:c r="X56" s="91" t="str">
        <x:v/>
      </x:c>
    </x:row>
    <x:row r="57" spans="1:25" s="12" x14ac:dyDescent="0.25">
      <x:c r="A57" s="96" t="str">
        <x:v>49</x:v>
      </x:c>
      <x:c r="B57" s="192" t="str">
        <x:v>FPR60067</x:v>
      </x:c>
      <x:c r="C57" s="192" t="str">
        <x:v>Kyocera FS-9530DN</x:v>
      </x:c>
      <x:c r="D57" s="192" t="str">
        <x:v>B/W Laser Prints</x:v>
      </x:c>
      <x:c r="E57" s="192" t="str">
        <x:v>PPP5210944</x:v>
      </x:c>
      <x:c r="F57" s="192" t="str">
        <x:v>Active</x:v>
      </x:c>
      <x:c r="G57" s="192" t="str">
        <x:v>Corporate</x:v>
      </x:c>
      <x:c r="H57" s="192" t="str">
        <x:v/>
      </x:c>
      <x:c r="I57" s="192" t="str">
        <x:v/>
      </x:c>
      <x:c r="J57" s="192" t="str">
        <x:v>1</x:v>
      </x:c>
      <x:c r="K57" s="192" t="str">
        <x:v>Building 2 / FOC / Knitting</x:v>
      </x:c>
      <x:c r="L57" s="192" t="str">
        <x:v/>
      </x:c>
      <x:c r="M57" s="192" t="str">
        <x:v>8/31/2018</x:v>
      </x:c>
      <x:c r="N57" s="183" t="n">
        <x:v>234935.00</x:v>
      </x:c>
      <x:c r="O57" s="192" t="str">
        <x:v>11/30/2018</x:v>
      </x:c>
      <x:c r="P57" s="183" t="n">
        <x:v>254085.00</x:v>
      </x:c>
      <x:c r="Q57" s="207" t="n">
        <x:v>0.0113</x:v>
      </x:c>
      <x:c r="R57" s="207" t="n">
        <x:v>0.0327</x:v>
      </x:c>
      <x:c r="S57" s="183" t="n">
        <x:v>20881.00</x:v>
      </x:c>
      <x:c r="T57" s="182" t="n">
        <x:f ca="1">=IF(AND(U57=0,S57&gt;0),-100%,IF(OR(S57=0,S57="-"),"-",IF(AND(S57=0,U57=0),0%,IF(S57&lt;U57,SUM(U57-S57)/S57,IF(S57&gt;U57,SUM(-1*(S57-U57)/S57),"")))))</x:f>
        <x:v/>
      </x:c>
      <x:c r="U57" s="183" t="n">
        <x:v>19150.00</x:v>
      </x:c>
      <x:c r="V57" s="183" t="n">
        <x:f ca="1">=SUM(U57/ ((O57- M57)/30.42))</x:f>
        <x:v/>
      </x:c>
      <x:c r="W57" s="196">
        <x:f ca="1">=IF(T57="","",IF(T57="-","",IF(U57=0,"",IF(OR(T57&gt;AA4,T57&lt;-AA4),"*",""))))</x:f>
        <x:v/>
      </x:c>
      <x:c r="X57" s="98" t="str">
        <x:v/>
      </x:c>
    </x:row>
    <x:row r="58" spans="1:25" s="12" x14ac:dyDescent="0.25">
      <x:c r="A58" s="90" t="str">
        <x:v>50</x:v>
      </x:c>
      <x:c r="B58" s="191" t="str">
        <x:v>FPR60015</x:v>
      </x:c>
      <x:c r="C58" s="191" t="str">
        <x:v>Kyocera FS-9530DN</x:v>
      </x:c>
      <x:c r="D58" s="191" t="str">
        <x:v>B/W Laser Prints</x:v>
      </x:c>
      <x:c r="E58" s="191" t="str">
        <x:v>PPP5210964</x:v>
      </x:c>
      <x:c r="F58" s="191" t="str">
        <x:v>Active</x:v>
      </x:c>
      <x:c r="G58" s="191" t="str">
        <x:v>Corporate</x:v>
      </x:c>
      <x:c r="H58" s="191" t="str">
        <x:v/>
      </x:c>
      <x:c r="I58" s="191" t="str">
        <x:v/>
      </x:c>
      <x:c r="J58" s="191" t="str">
        <x:v>1</x:v>
      </x:c>
      <x:c r="K58" s="191" t="str">
        <x:v>Building 2 / Base Frame</x:v>
      </x:c>
      <x:c r="L58" s="191" t="str">
        <x:v/>
      </x:c>
      <x:c r="M58" s="191" t="str">
        <x:v>8/31/2018</x:v>
      </x:c>
      <x:c r="N58" s="189" t="n">
        <x:v>240891.00</x:v>
      </x:c>
      <x:c r="O58" s="191" t="str">
        <x:v>11/30/2018</x:v>
      </x:c>
      <x:c r="P58" s="189" t="n">
        <x:v>257615.00</x:v>
      </x:c>
      <x:c r="Q58" s="206" t="n">
        <x:v>0.0099</x:v>
      </x:c>
      <x:c r="R58" s="206" t="n">
        <x:v>0.0286</x:v>
      </x:c>
      <x:c r="S58" s="189" t="n">
        <x:v>14559.00</x:v>
      </x:c>
      <x:c r="T58" s="187" t="n">
        <x:f ca="1">=IF(AND(U58=0,S58&gt;0),-100%,IF(OR(S58=0,S58="-"),"-",IF(AND(S58=0,U58=0),0%,IF(S58&lt;U58,SUM(U58-S58)/S58,IF(S58&gt;U58,SUM(-1*(S58-U58)/S58),"")))))</x:f>
        <x:v/>
      </x:c>
      <x:c r="U58" s="189" t="n">
        <x:v>16724.00</x:v>
      </x:c>
      <x:c r="V58" s="189" t="n">
        <x:f ca="1">=SUM(U58/ ((O58- M58)/30.42))</x:f>
        <x:v/>
      </x:c>
      <x:c r="W58" s="195">
        <x:f ca="1">=IF(T58="","",IF(T58="-","",IF(U58=0,"",IF(OR(T58&gt;AA4,T58&lt;-AA4),"*",""))))</x:f>
        <x:v/>
      </x:c>
      <x:c r="X58" s="91" t="str">
        <x:v/>
      </x:c>
    </x:row>
    <x:row r="59" spans="1:25" s="12" x14ac:dyDescent="0.25">
      <x:c r="A59" s="96" t="str">
        <x:v>51</x:v>
      </x:c>
      <x:c r="B59" s="192" t="str">
        <x:v>FPR58438</x:v>
      </x:c>
      <x:c r="C59" s="192" t="str">
        <x:v>Kyocera FS-9530DN</x:v>
      </x:c>
      <x:c r="D59" s="192" t="str">
        <x:v>B/W Laser Prints</x:v>
      </x:c>
      <x:c r="E59" s="192" t="str">
        <x:v>PPP5210952</x:v>
      </x:c>
      <x:c r="F59" s="192" t="str">
        <x:v>Active</x:v>
      </x:c>
      <x:c r="G59" s="192" t="str">
        <x:v>Corporate</x:v>
      </x:c>
      <x:c r="H59" s="192" t="str">
        <x:v/>
      </x:c>
      <x:c r="I59" s="192" t="str">
        <x:v/>
      </x:c>
      <x:c r="J59" s="192" t="str">
        <x:v>1</x:v>
      </x:c>
      <x:c r="K59" s="192" t="str">
        <x:v>Building 2 / End Boys</x:v>
      </x:c>
      <x:c r="L59" s="192" t="str">
        <x:v/>
      </x:c>
      <x:c r="M59" s="192" t="str">
        <x:v>8/31/2018</x:v>
      </x:c>
      <x:c r="N59" s="183" t="n">
        <x:v>363979.00</x:v>
      </x:c>
      <x:c r="O59" s="192" t="str">
        <x:v>11/30/2018</x:v>
      </x:c>
      <x:c r="P59" s="183" t="n">
        <x:v>379773.00</x:v>
      </x:c>
      <x:c r="Q59" s="207" t="n">
        <x:v>0.0093</x:v>
      </x:c>
      <x:c r="R59" s="207" t="n">
        <x:v>0.027</x:v>
      </x:c>
      <x:c r="S59" s="183" t="n">
        <x:v>20521.00</x:v>
      </x:c>
      <x:c r="T59" s="182" t="n">
        <x:f ca="1">=IF(AND(U59=0,S59&gt;0),-100%,IF(OR(S59=0,S59="-"),"-",IF(AND(S59=0,U59=0),0%,IF(S59&lt;U59,SUM(U59-S59)/S59,IF(S59&gt;U59,SUM(-1*(S59-U59)/S59),"")))))</x:f>
        <x:v/>
      </x:c>
      <x:c r="U59" s="183" t="n">
        <x:v>15794.00</x:v>
      </x:c>
      <x:c r="V59" s="183" t="n">
        <x:f ca="1">=SUM(U59/ ((O59- M59)/30.42))</x:f>
        <x:v/>
      </x:c>
      <x:c r="W59" s="196">
        <x:f ca="1">=IF(T59="","",IF(T59="-","",IF(U59=0,"",IF(OR(T59&gt;AA4,T59&lt;-AA4),"*",""))))</x:f>
        <x:v/>
      </x:c>
      <x:c r="X59" s="98" t="str">
        <x:v/>
      </x:c>
    </x:row>
    <x:row r="60" spans="1:25" s="12" x14ac:dyDescent="0.25">
      <x:c r="A60" s="90" t="str">
        <x:v>52</x:v>
      </x:c>
      <x:c r="B60" s="191" t="str">
        <x:v>FPR58435</x:v>
      </x:c>
      <x:c r="C60" s="191" t="str">
        <x:v>Kyocera FS-9530DN</x:v>
      </x:c>
      <x:c r="D60" s="191" t="str">
        <x:v>B/W Laser Prints</x:v>
      </x:c>
      <x:c r="E60" s="191" t="str">
        <x:v>PPP5210949</x:v>
      </x:c>
      <x:c r="F60" s="191" t="str">
        <x:v>Active</x:v>
      </x:c>
      <x:c r="G60" s="191" t="str">
        <x:v>Corporate</x:v>
      </x:c>
      <x:c r="H60" s="191" t="str">
        <x:v/>
      </x:c>
      <x:c r="I60" s="191" t="str">
        <x:v/>
      </x:c>
      <x:c r="J60" s="191" t="str">
        <x:v>1</x:v>
      </x:c>
      <x:c r="K60" s="191" t="str">
        <x:v>Building 2 / PLM</x:v>
      </x:c>
      <x:c r="L60" s="191" t="str">
        <x:v/>
      </x:c>
      <x:c r="M60" s="191" t="str">
        <x:v>8/31/2018</x:v>
      </x:c>
      <x:c r="N60" s="189" t="n">
        <x:v>294491.00</x:v>
      </x:c>
      <x:c r="O60" s="191" t="str">
        <x:v>11/30/2018</x:v>
      </x:c>
      <x:c r="P60" s="189" t="n">
        <x:v>309695.00</x:v>
      </x:c>
      <x:c r="Q60" s="206" t="n">
        <x:v>0.009</x:v>
      </x:c>
      <x:c r="R60" s="206" t="n">
        <x:v>0.026</x:v>
      </x:c>
      <x:c r="S60" s="189" t="n">
        <x:v>17120.00</x:v>
      </x:c>
      <x:c r="T60" s="187" t="n">
        <x:f ca="1">=IF(AND(U60=0,S60&gt;0),-100%,IF(OR(S60=0,S60="-"),"-",IF(AND(S60=0,U60=0),0%,IF(S60&lt;U60,SUM(U60-S60)/S60,IF(S60&gt;U60,SUM(-1*(S60-U60)/S60),"")))))</x:f>
        <x:v/>
      </x:c>
      <x:c r="U60" s="189" t="n">
        <x:v>15204.00</x:v>
      </x:c>
      <x:c r="V60" s="189" t="n">
        <x:f ca="1">=SUM(U60/ ((O60- M60)/30.42))</x:f>
        <x:v/>
      </x:c>
      <x:c r="W60" s="195">
        <x:f ca="1">=IF(T60="","",IF(T60="-","",IF(U60=0,"",IF(OR(T60&gt;AA4,T60&lt;-AA4),"*",""))))</x:f>
        <x:v/>
      </x:c>
      <x:c r="X60" s="91" t="str">
        <x:v/>
      </x:c>
    </x:row>
    <x:row r="61" spans="1:25" s="12" x14ac:dyDescent="0.25">
      <x:c r="A61" s="96" t="str">
        <x:v>53</x:v>
      </x:c>
      <x:c r="B61" s="192" t="str">
        <x:v>FPR59942</x:v>
      </x:c>
      <x:c r="C61" s="192" t="str">
        <x:v>Kyocera FS-9530DN</x:v>
      </x:c>
      <x:c r="D61" s="192" t="str">
        <x:v>B/W Laser Prints</x:v>
      </x:c>
      <x:c r="E61" s="192" t="str">
        <x:v>PPP5210940</x:v>
      </x:c>
      <x:c r="F61" s="192" t="str">
        <x:v>Active</x:v>
      </x:c>
      <x:c r="G61" s="192" t="str">
        <x:v>Corporate</x:v>
      </x:c>
      <x:c r="H61" s="192" t="str">
        <x:v/>
      </x:c>
      <x:c r="I61" s="192" t="str">
        <x:v/>
      </x:c>
      <x:c r="J61" s="192" t="str">
        <x:v>1</x:v>
      </x:c>
      <x:c r="K61" s="192" t="str">
        <x:v>Corporate / Pole G19</x:v>
      </x:c>
      <x:c r="L61" s="192" t="str">
        <x:v/>
      </x:c>
      <x:c r="M61" s="192" t="str">
        <x:v>8/31/2018</x:v>
      </x:c>
      <x:c r="N61" s="183" t="n">
        <x:v>245222.00</x:v>
      </x:c>
      <x:c r="O61" s="192" t="str">
        <x:v>11/30/2018</x:v>
      </x:c>
      <x:c r="P61" s="183" t="n">
        <x:v>258318.00</x:v>
      </x:c>
      <x:c r="Q61" s="207" t="n">
        <x:v>0.0077</x:v>
      </x:c>
      <x:c r="R61" s="207" t="n">
        <x:v>0.0224</x:v>
      </x:c>
      <x:c r="S61" s="183" t="n">
        <x:v>17187.00</x:v>
      </x:c>
      <x:c r="T61" s="182" t="n">
        <x:f ca="1">=IF(AND(U61=0,S61&gt;0),-100%,IF(OR(S61=0,S61="-"),"-",IF(AND(S61=0,U61=0),0%,IF(S61&lt;U61,SUM(U61-S61)/S61,IF(S61&gt;U61,SUM(-1*(S61-U61)/S61),"")))))</x:f>
        <x:v/>
      </x:c>
      <x:c r="U61" s="183" t="n">
        <x:v>13096.00</x:v>
      </x:c>
      <x:c r="V61" s="183" t="n">
        <x:f ca="1">=SUM(U61/ ((O61- M61)/30.42))</x:f>
        <x:v/>
      </x:c>
      <x:c r="W61" s="196">
        <x:f ca="1">=IF(T61="","",IF(T61="-","",IF(U61=0,"",IF(OR(T61&gt;AA4,T61&lt;-AA4),"*",""))))</x:f>
        <x:v/>
      </x:c>
      <x:c r="X61" s="98" t="str">
        <x:v/>
      </x:c>
    </x:row>
    <x:row r="62" spans="1:25" s="12" x14ac:dyDescent="0.25">
      <x:c r="A62" s="90" t="str">
        <x:v>54</x:v>
      </x:c>
      <x:c r="B62" s="191" t="str">
        <x:v>FPR60010</x:v>
      </x:c>
      <x:c r="C62" s="191" t="str">
        <x:v>Kyocera FS-9530DN</x:v>
      </x:c>
      <x:c r="D62" s="191" t="str">
        <x:v>B/W Laser Prints</x:v>
      </x:c>
      <x:c r="E62" s="191" t="str">
        <x:v>PPP4Z10774</x:v>
      </x:c>
      <x:c r="F62" s="191" t="str">
        <x:v>Active</x:v>
      </x:c>
      <x:c r="G62" s="191" t="str">
        <x:v>Corporate</x:v>
      </x:c>
      <x:c r="H62" s="191" t="str">
        <x:v/>
      </x:c>
      <x:c r="I62" s="191" t="str">
        <x:v/>
      </x:c>
      <x:c r="J62" s="191" t="str">
        <x:v>1</x:v>
      </x:c>
      <x:c r="K62" s="191" t="str">
        <x:v>Building 2 / WIP Store North</x:v>
      </x:c>
      <x:c r="L62" s="191" t="str">
        <x:v/>
      </x:c>
      <x:c r="M62" s="191" t="str">
        <x:v>8/31/2018</x:v>
      </x:c>
      <x:c r="N62" s="189" t="n">
        <x:v>234404.00</x:v>
      </x:c>
      <x:c r="O62" s="191" t="str">
        <x:v>11/30/2018</x:v>
      </x:c>
      <x:c r="P62" s="189" t="n">
        <x:v>247210.00</x:v>
      </x:c>
      <x:c r="Q62" s="206" t="n">
        <x:v>0.0076</x:v>
      </x:c>
      <x:c r="R62" s="206" t="n">
        <x:v>0.0219</x:v>
      </x:c>
      <x:c r="S62" s="189" t="n">
        <x:v>19882.00</x:v>
      </x:c>
      <x:c r="T62" s="187" t="n">
        <x:f ca="1">=IF(AND(U62=0,S62&gt;0),-100%,IF(OR(S62=0,S62="-"),"-",IF(AND(S62=0,U62=0),0%,IF(S62&lt;U62,SUM(U62-S62)/S62,IF(S62&gt;U62,SUM(-1*(S62-U62)/S62),"")))))</x:f>
        <x:v/>
      </x:c>
      <x:c r="U62" s="189" t="n">
        <x:v>12806.00</x:v>
      </x:c>
      <x:c r="V62" s="189" t="n">
        <x:f ca="1">=SUM(U62/ ((O62- M62)/30.42))</x:f>
        <x:v/>
      </x:c>
      <x:c r="W62" s="195">
        <x:f ca="1">=IF(T62="","",IF(T62="-","",IF(U62=0,"",IF(OR(T62&gt;AA4,T62&lt;-AA4),"*",""))))</x:f>
        <x:v/>
      </x:c>
      <x:c r="X62" s="91" t="str">
        <x:v/>
      </x:c>
    </x:row>
    <x:row r="63" spans="1:25" s="12" x14ac:dyDescent="0.25">
      <x:c r="A63" s="96" t="str">
        <x:v>55</x:v>
      </x:c>
      <x:c r="B63" s="192" t="str">
        <x:v>FPR60024</x:v>
      </x:c>
      <x:c r="C63" s="192" t="str">
        <x:v>HP LJ M402n</x:v>
      </x:c>
      <x:c r="D63" s="192" t="str">
        <x:v>B/W Laser Prints</x:v>
      </x:c>
      <x:c r="E63" s="192" t="str">
        <x:v>PHBHB67884</x:v>
      </x:c>
      <x:c r="F63" s="192" t="str">
        <x:v>Active</x:v>
      </x:c>
      <x:c r="G63" s="192" t="str">
        <x:v>Corporate</x:v>
      </x:c>
      <x:c r="H63" s="192" t="str">
        <x:v/>
      </x:c>
      <x:c r="I63" s="192" t="str">
        <x:v/>
      </x:c>
      <x:c r="J63" s="192" t="str">
        <x:v>1</x:v>
      </x:c>
      <x:c r="K63" s="192" t="str">
        <x:v>Corporate / Tag Office</x:v>
      </x:c>
      <x:c r="L63" s="192" t="str">
        <x:v/>
      </x:c>
      <x:c r="M63" s="192" t="str">
        <x:v>8/31/2018</x:v>
      </x:c>
      <x:c r="N63" s="183" t="n">
        <x:v>20998.00</x:v>
      </x:c>
      <x:c r="O63" s="192" t="str">
        <x:v>11/30/2018</x:v>
      </x:c>
      <x:c r="P63" s="183" t="n">
        <x:v>31845.00</x:v>
      </x:c>
      <x:c r="Q63" s="207" t="n">
        <x:v>0.0064</x:v>
      </x:c>
      <x:c r="R63" s="207" t="n">
        <x:v>0.0185</x:v>
      </x:c>
      <x:c r="S63" s="183" t="n">
        <x:v>7049.00</x:v>
      </x:c>
      <x:c r="T63" s="182" t="n">
        <x:f ca="1">=IF(AND(U63=0,S63&gt;0),-100%,IF(OR(S63=0,S63="-"),"-",IF(AND(S63=0,U63=0),0%,IF(S63&lt;U63,SUM(U63-S63)/S63,IF(S63&gt;U63,SUM(-1*(S63-U63)/S63),"")))))</x:f>
        <x:v/>
      </x:c>
      <x:c r="U63" s="183" t="n">
        <x:v>10847.00</x:v>
      </x:c>
      <x:c r="V63" s="183" t="n">
        <x:f ca="1">=SUM(U63/ ((O63- M63)/30.42))</x:f>
        <x:v/>
      </x:c>
      <x:c r="W63" s="196">
        <x:f ca="1">=IF(T63="","",IF(T63="-","",IF(U63=0,"",IF(OR(T63&gt;AA4,T63&lt;-AA4),"*",""))))</x:f>
        <x:v/>
      </x:c>
      <x:c r="X63" s="98" t="str">
        <x:v/>
      </x:c>
    </x:row>
    <x:row r="64" spans="1:25" s="12" x14ac:dyDescent="0.25">
      <x:c r="A64" s="90" t="str">
        <x:v>56</x:v>
      </x:c>
      <x:c r="B64" s="191" t="str">
        <x:v>FPR57609</x:v>
      </x:c>
      <x:c r="C64" s="191" t="str">
        <x:v>HP LJ M402n</x:v>
      </x:c>
      <x:c r="D64" s="191" t="str">
        <x:v>B/W Laser Prints</x:v>
      </x:c>
      <x:c r="E64" s="191" t="str">
        <x:v>PHBHB67873</x:v>
      </x:c>
      <x:c r="F64" s="191" t="str">
        <x:v>Active</x:v>
      </x:c>
      <x:c r="G64" s="191" t="str">
        <x:v>Corporate</x:v>
      </x:c>
      <x:c r="H64" s="191" t="str">
        <x:v/>
      </x:c>
      <x:c r="I64" s="191" t="str">
        <x:v/>
      </x:c>
      <x:c r="J64" s="191" t="str">
        <x:v/>
      </x:c>
      <x:c r="K64" s="191" t="str">
        <x:v>Outside Ops</x:v>
      </x:c>
      <x:c r="L64" s="191" t="str">
        <x:v/>
      </x:c>
      <x:c r="M64" s="191" t="str">
        <x:v>8/31/2018</x:v>
      </x:c>
      <x:c r="N64" s="189" t="n">
        <x:v>66896.00</x:v>
      </x:c>
      <x:c r="O64" s="191" t="str">
        <x:v>11/20/2018</x:v>
      </x:c>
      <x:c r="P64" s="189" t="n">
        <x:v>77254.00</x:v>
      </x:c>
      <x:c r="Q64" s="206" t="n">
        <x:v>0.0061</x:v>
      </x:c>
      <x:c r="R64" s="206" t="n">
        <x:v>0.0177</x:v>
      </x:c>
      <x:c r="S64" s="189" t="n">
        <x:v>12484.00</x:v>
      </x:c>
      <x:c r="T64" s="187" t="n">
        <x:f ca="1">=IF(AND(U64=0,S64&gt;0),-100%,IF(OR(S64=0,S64="-"),"-",IF(AND(S64=0,U64=0),0%,IF(S64&lt;U64,SUM(U64-S64)/S64,IF(S64&gt;U64,SUM(-1*(S64-U64)/S64),"")))))</x:f>
        <x:v/>
      </x:c>
      <x:c r="U64" s="189" t="n">
        <x:v>10358.00</x:v>
      </x:c>
      <x:c r="V64" s="189" t="n">
        <x:f ca="1">=SUM(U64/ ((O64- M64)/30.42))</x:f>
        <x:v/>
      </x:c>
      <x:c r="W64" s="195">
        <x:f ca="1">=IF(T64="","",IF(T64="-","",IF(U64=0,"",IF(OR(T64&gt;AA4,T64&lt;-AA4),"*",""))))</x:f>
        <x:v/>
      </x:c>
      <x:c r="X64" s="91" t="str">
        <x:v/>
      </x:c>
    </x:row>
    <x:row r="65" spans="1:25" s="12" x14ac:dyDescent="0.25">
      <x:c r="A65" s="96" t="str">
        <x:v>57</x:v>
      </x:c>
      <x:c r="B65" s="192" t="str">
        <x:v>FPR58437</x:v>
      </x:c>
      <x:c r="C65" s="192" t="str">
        <x:v>Kyocera FS-9530DN</x:v>
      </x:c>
      <x:c r="D65" s="192" t="str">
        <x:v>B/W Laser Prints</x:v>
      </x:c>
      <x:c r="E65" s="192" t="str">
        <x:v>PPP5210943</x:v>
      </x:c>
      <x:c r="F65" s="192" t="str">
        <x:v>Active</x:v>
      </x:c>
      <x:c r="G65" s="192" t="str">
        <x:v>Corporate</x:v>
      </x:c>
      <x:c r="H65" s="192" t="str">
        <x:v/>
      </x:c>
      <x:c r="I65" s="192" t="str">
        <x:v/>
      </x:c>
      <x:c r="J65" s="192" t="str">
        <x:v>1</x:v>
      </x:c>
      <x:c r="K65" s="192" t="str">
        <x:v>Building 2 / IAT Arm Rest</x:v>
      </x:c>
      <x:c r="L65" s="192" t="str">
        <x:v/>
      </x:c>
      <x:c r="M65" s="192" t="str">
        <x:v>8/31/2018</x:v>
      </x:c>
      <x:c r="N65" s="183" t="n">
        <x:v>114315.00</x:v>
      </x:c>
      <x:c r="O65" s="192" t="str">
        <x:v>11/30/2018</x:v>
      </x:c>
      <x:c r="P65" s="183" t="n">
        <x:v>124207.00</x:v>
      </x:c>
      <x:c r="Q65" s="207" t="n">
        <x:v>0.0058</x:v>
      </x:c>
      <x:c r="R65" s="207" t="n">
        <x:v>0.0169</x:v>
      </x:c>
      <x:c r="S65" s="183" t="n">
        <x:v>9498.00</x:v>
      </x:c>
      <x:c r="T65" s="182" t="n">
        <x:f ca="1">=IF(AND(U65=0,S65&gt;0),-100%,IF(OR(S65=0,S65="-"),"-",IF(AND(S65=0,U65=0),0%,IF(S65&lt;U65,SUM(U65-S65)/S65,IF(S65&gt;U65,SUM(-1*(S65-U65)/S65),"")))))</x:f>
        <x:v/>
      </x:c>
      <x:c r="U65" s="183" t="n">
        <x:v>9892.00</x:v>
      </x:c>
      <x:c r="V65" s="183" t="n">
        <x:f ca="1">=SUM(U65/ ((O65- M65)/30.42))</x:f>
        <x:v/>
      </x:c>
      <x:c r="W65" s="196">
        <x:f ca="1">=IF(T65="","",IF(T65="-","",IF(U65=0,"",IF(OR(T65&gt;AA4,T65&lt;-AA4),"*",""))))</x:f>
        <x:v/>
      </x:c>
      <x:c r="X65" s="98" t="str">
        <x:v/>
      </x:c>
    </x:row>
    <x:row r="66" spans="1:25" s="12" x14ac:dyDescent="0.25">
      <x:c r="A66" s="90" t="str">
        <x:v>58</x:v>
      </x:c>
      <x:c r="B66" s="191" t="str">
        <x:v>FPR60029</x:v>
      </x:c>
      <x:c r="C66" s="191" t="str">
        <x:v>Kyocera FS-9530DN</x:v>
      </x:c>
      <x:c r="D66" s="191" t="str">
        <x:v>B/W Laser Prints</x:v>
      </x:c>
      <x:c r="E66" s="191" t="str">
        <x:v>PPP3Z09475</x:v>
      </x:c>
      <x:c r="F66" s="191" t="str">
        <x:v>Active</x:v>
      </x:c>
      <x:c r="G66" s="191" t="str">
        <x:v>Corporate</x:v>
      </x:c>
      <x:c r="H66" s="191" t="str">
        <x:v/>
      </x:c>
      <x:c r="I66" s="191" t="str">
        <x:v/>
      </x:c>
      <x:c r="J66" s="191" t="str">
        <x:v>1</x:v>
      </x:c>
      <x:c r="K66" s="191" t="str">
        <x:v>Building 2 / Tech Data</x:v>
      </x:c>
      <x:c r="L66" s="191" t="str">
        <x:v/>
      </x:c>
      <x:c r="M66" s="191" t="str">
        <x:v>8/31/2018</x:v>
      </x:c>
      <x:c r="N66" s="189" t="n">
        <x:v>202768.00</x:v>
      </x:c>
      <x:c r="O66" s="191" t="str">
        <x:v>11/30/2018</x:v>
      </x:c>
      <x:c r="P66" s="189" t="n">
        <x:v>212435.00</x:v>
      </x:c>
      <x:c r="Q66" s="206" t="n">
        <x:v>0.0057</x:v>
      </x:c>
      <x:c r="R66" s="206" t="n">
        <x:v>0.0165</x:v>
      </x:c>
      <x:c r="S66" s="189" t="n">
        <x:v>9080.00</x:v>
      </x:c>
      <x:c r="T66" s="187" t="n">
        <x:f ca="1">=IF(AND(U66=0,S66&gt;0),-100%,IF(OR(S66=0,S66="-"),"-",IF(AND(S66=0,U66=0),0%,IF(S66&lt;U66,SUM(U66-S66)/S66,IF(S66&gt;U66,SUM(-1*(S66-U66)/S66),"")))))</x:f>
        <x:v/>
      </x:c>
      <x:c r="U66" s="189" t="n">
        <x:v>9667.00</x:v>
      </x:c>
      <x:c r="V66" s="189" t="n">
        <x:f ca="1">=SUM(U66/ ((O66- M66)/30.42))</x:f>
        <x:v/>
      </x:c>
      <x:c r="W66" s="195">
        <x:f ca="1">=IF(T66="","",IF(T66="-","",IF(U66=0,"",IF(OR(T66&gt;AA4,T66&lt;-AA4),"*",""))))</x:f>
        <x:v/>
      </x:c>
      <x:c r="X66" s="91" t="str">
        <x:v/>
      </x:c>
    </x:row>
    <x:row r="67" spans="1:25" s="12" x14ac:dyDescent="0.25">
      <x:c r="A67" s="96" t="str">
        <x:v>59</x:v>
      </x:c>
      <x:c r="B67" s="192" t="str">
        <x:v>FPR58440</x:v>
      </x:c>
      <x:c r="C67" s="192" t="str">
        <x:v>Kyocera FS-9530DN</x:v>
      </x:c>
      <x:c r="D67" s="192" t="str">
        <x:v>B/W Laser Prints</x:v>
      </x:c>
      <x:c r="E67" s="192" t="str">
        <x:v>PPP4Z10770</x:v>
      </x:c>
      <x:c r="F67" s="192" t="str">
        <x:v>Active</x:v>
      </x:c>
      <x:c r="G67" s="192" t="str">
        <x:v>Corporate</x:v>
      </x:c>
      <x:c r="H67" s="192" t="str">
        <x:v/>
      </x:c>
      <x:c r="I67" s="192" t="str">
        <x:v/>
      </x:c>
      <x:c r="J67" s="192" t="str">
        <x:v>1</x:v>
      </x:c>
      <x:c r="K67" s="192" t="str">
        <x:v>Building 2 / HOV FAB</x:v>
      </x:c>
      <x:c r="L67" s="192" t="str">
        <x:v/>
      </x:c>
      <x:c r="M67" s="192" t="str">
        <x:v>8/31/2018</x:v>
      </x:c>
      <x:c r="N67" s="183" t="n">
        <x:v>114106.00</x:v>
      </x:c>
      <x:c r="O67" s="192" t="str">
        <x:v>11/30/2018</x:v>
      </x:c>
      <x:c r="P67" s="183" t="n">
        <x:v>123731.00</x:v>
      </x:c>
      <x:c r="Q67" s="207" t="n">
        <x:v>0.0057</x:v>
      </x:c>
      <x:c r="R67" s="207" t="n">
        <x:v>0.0164</x:v>
      </x:c>
      <x:c r="S67" s="183" t="n">
        <x:v>4788.00</x:v>
      </x:c>
      <x:c r="T67" s="182" t="n">
        <x:f ca="1">=IF(AND(U67=0,S67&gt;0),-100%,IF(OR(S67=0,S67="-"),"-",IF(AND(S67=0,U67=0),0%,IF(S67&lt;U67,SUM(U67-S67)/S67,IF(S67&gt;U67,SUM(-1*(S67-U67)/S67),"")))))</x:f>
        <x:v/>
      </x:c>
      <x:c r="U67" s="183" t="n">
        <x:v>9625.00</x:v>
      </x:c>
      <x:c r="V67" s="183" t="n">
        <x:f ca="1">=SUM(U67/ ((O67- M67)/30.42))</x:f>
        <x:v/>
      </x:c>
      <x:c r="W67" s="196">
        <x:f ca="1">=IF(T67="","",IF(T67="-","",IF(U67=0,"",IF(OR(T67&gt;AA4,T67&lt;-AA4),"*",""))))</x:f>
        <x:v/>
      </x:c>
      <x:c r="X67" s="98" t="str">
        <x:v/>
      </x:c>
    </x:row>
    <x:row r="68" spans="1:25" s="12" x14ac:dyDescent="0.25">
      <x:c r="A68" s="90" t="str">
        <x:v>60</x:v>
      </x:c>
      <x:c r="B68" s="191" t="str">
        <x:v>FPR60073</x:v>
      </x:c>
      <x:c r="C68" s="191" t="str">
        <x:v>Kyocera FS-9530DN</x:v>
      </x:c>
      <x:c r="D68" s="191" t="str">
        <x:v>B/W Laser Prints</x:v>
      </x:c>
      <x:c r="E68" s="191" t="str">
        <x:v>PPP0X05115</x:v>
      </x:c>
      <x:c r="F68" s="191" t="str">
        <x:v>Active</x:v>
      </x:c>
      <x:c r="G68" s="191" t="str">
        <x:v>Corporate</x:v>
      </x:c>
      <x:c r="H68" s="191" t="str">
        <x:v/>
      </x:c>
      <x:c r="I68" s="191" t="str">
        <x:v/>
      </x:c>
      <x:c r="J68" s="191" t="str">
        <x:v>1</x:v>
      </x:c>
      <x:c r="K68" s="191" t="str">
        <x:v>Building 2 / Baggage Bar Staging</x:v>
      </x:c>
      <x:c r="L68" s="191" t="str">
        <x:v/>
      </x:c>
      <x:c r="M68" s="191" t="str">
        <x:v>8/31/2018</x:v>
      </x:c>
      <x:c r="N68" s="189" t="n">
        <x:v>534928.00</x:v>
      </x:c>
      <x:c r="O68" s="191" t="str">
        <x:v>11/30/2018</x:v>
      </x:c>
      <x:c r="P68" s="189" t="n">
        <x:v>543630.00</x:v>
      </x:c>
      <x:c r="Q68" s="206" t="n">
        <x:v>0.0051</x:v>
      </x:c>
      <x:c r="R68" s="206" t="n">
        <x:v>0.0149</x:v>
      </x:c>
      <x:c r="S68" s="189" t="n">
        <x:v>3801.00</x:v>
      </x:c>
      <x:c r="T68" s="187" t="n">
        <x:f ca="1">=IF(AND(U68=0,S68&gt;0),-100%,IF(OR(S68=0,S68="-"),"-",IF(AND(S68=0,U68=0),0%,IF(S68&lt;U68,SUM(U68-S68)/S68,IF(S68&gt;U68,SUM(-1*(S68-U68)/S68),"")))))</x:f>
        <x:v/>
      </x:c>
      <x:c r="U68" s="189" t="n">
        <x:v>8702.00</x:v>
      </x:c>
      <x:c r="V68" s="189" t="n">
        <x:f ca="1">=SUM(U68/ ((O68- M68)/30.42))</x:f>
        <x:v/>
      </x:c>
      <x:c r="W68" s="195">
        <x:f ca="1">=IF(T68="","",IF(T68="-","",IF(U68=0,"",IF(OR(T68&gt;AA4,T68&lt;-AA4),"*",""))))</x:f>
        <x:v/>
      </x:c>
      <x:c r="X68" s="91" t="str">
        <x:v/>
      </x:c>
    </x:row>
    <x:row r="69" spans="1:25" s="12" x14ac:dyDescent="0.25">
      <x:c r="A69" s="96" t="str">
        <x:v>61</x:v>
      </x:c>
      <x:c r="B69" s="192" t="str">
        <x:v>FPR60021</x:v>
      </x:c>
      <x:c r="C69" s="192" t="str">
        <x:v>HP LJ 9050</x:v>
      </x:c>
      <x:c r="D69" s="192" t="str">
        <x:v>B/W Laser Prints</x:v>
      </x:c>
      <x:c r="E69" s="192" t="str">
        <x:v>JPCL61Q01Z</x:v>
      </x:c>
      <x:c r="F69" s="192" t="str">
        <x:v>Active</x:v>
      </x:c>
      <x:c r="G69" s="192" t="str">
        <x:v>Corporate</x:v>
      </x:c>
      <x:c r="H69" s="192" t="str">
        <x:v/>
      </x:c>
      <x:c r="I69" s="192" t="str">
        <x:v/>
      </x:c>
      <x:c r="J69" s="192" t="str">
        <x:v>1</x:v>
      </x:c>
      <x:c r="K69" s="192" t="str">
        <x:v>Building 2 / First Class</x:v>
      </x:c>
      <x:c r="L69" s="192" t="str">
        <x:v/>
      </x:c>
      <x:c r="M69" s="192" t="str">
        <x:v>8/31/2018</x:v>
      </x:c>
      <x:c r="N69" s="183" t="n">
        <x:v>730781.00</x:v>
      </x:c>
      <x:c r="O69" s="192" t="str">
        <x:v>11/30/2018</x:v>
      </x:c>
      <x:c r="P69" s="183" t="n">
        <x:v>738899.00</x:v>
      </x:c>
      <x:c r="Q69" s="207" t="n">
        <x:v>0.0048</x:v>
      </x:c>
      <x:c r="R69" s="207" t="n">
        <x:v>0.0139</x:v>
      </x:c>
      <x:c r="S69" s="183" t="n">
        <x:v>10011.00</x:v>
      </x:c>
      <x:c r="T69" s="182" t="n">
        <x:f ca="1">=IF(AND(U69=0,S69&gt;0),-100%,IF(OR(S69=0,S69="-"),"-",IF(AND(S69=0,U69=0),0%,IF(S69&lt;U69,SUM(U69-S69)/S69,IF(S69&gt;U69,SUM(-1*(S69-U69)/S69),"")))))</x:f>
        <x:v/>
      </x:c>
      <x:c r="U69" s="183" t="n">
        <x:v>8118.00</x:v>
      </x:c>
      <x:c r="V69" s="183" t="n">
        <x:f ca="1">=SUM(U69/ ((O69- M69)/30.42))</x:f>
        <x:v/>
      </x:c>
      <x:c r="W69" s="196">
        <x:f ca="1">=IF(T69="","",IF(T69="-","",IF(U69=0,"",IF(OR(T69&gt;AA4,T69&lt;-AA4),"*",""))))</x:f>
        <x:v/>
      </x:c>
      <x:c r="X69" s="98" t="str">
        <x:v/>
      </x:c>
    </x:row>
    <x:row r="70" spans="1:25" s="12" x14ac:dyDescent="0.25">
      <x:c r="A70" s="90" t="str">
        <x:v>62</x:v>
      </x:c>
      <x:c r="B70" s="191" t="str">
        <x:v>FPR60000</x:v>
      </x:c>
      <x:c r="C70" s="191" t="str">
        <x:v>HP LJ 9040</x:v>
      </x:c>
      <x:c r="D70" s="191" t="str">
        <x:v>B/W Laser Prints</x:v>
      </x:c>
      <x:c r="E70" s="191" t="str">
        <x:v>JPFL75703T</x:v>
      </x:c>
      <x:c r="F70" s="191" t="str">
        <x:v>Active</x:v>
      </x:c>
      <x:c r="G70" s="191" t="str">
        <x:v>Corporate</x:v>
      </x:c>
      <x:c r="H70" s="191" t="str">
        <x:v/>
      </x:c>
      <x:c r="I70" s="191" t="str">
        <x:v/>
      </x:c>
      <x:c r="J70" s="191" t="str">
        <x:v>1</x:v>
      </x:c>
      <x:c r="K70" s="191" t="str">
        <x:v>Corporate / Room #119A</x:v>
      </x:c>
      <x:c r="L70" s="191" t="str">
        <x:v/>
      </x:c>
      <x:c r="M70" s="191" t="str">
        <x:v>8/31/2018</x:v>
      </x:c>
      <x:c r="N70" s="189" t="n">
        <x:v>1059283.00</x:v>
      </x:c>
      <x:c r="O70" s="191" t="str">
        <x:v>11/30/2018</x:v>
      </x:c>
      <x:c r="P70" s="189" t="n">
        <x:v>1067258.00</x:v>
      </x:c>
      <x:c r="Q70" s="206" t="n">
        <x:v>0.0047</x:v>
      </x:c>
      <x:c r="R70" s="206" t="n">
        <x:v>0.0136</x:v>
      </x:c>
      <x:c r="S70" s="189" t="n">
        <x:v>8036.00</x:v>
      </x:c>
      <x:c r="T70" s="187" t="n">
        <x:f ca="1">=IF(AND(U70=0,S70&gt;0),-100%,IF(OR(S70=0,S70="-"),"-",IF(AND(S70=0,U70=0),0%,IF(S70&lt;U70,SUM(U70-S70)/S70,IF(S70&gt;U70,SUM(-1*(S70-U70)/S70),"")))))</x:f>
        <x:v/>
      </x:c>
      <x:c r="U70" s="189" t="n">
        <x:v>7975.00</x:v>
      </x:c>
      <x:c r="V70" s="189" t="n">
        <x:f ca="1">=SUM(U70/ ((O70- M70)/30.42))</x:f>
        <x:v/>
      </x:c>
      <x:c r="W70" s="195">
        <x:f ca="1">=IF(T70="","",IF(T70="-","",IF(U70=0,"",IF(OR(T70&gt;AA4,T70&lt;-AA4),"*",""))))</x:f>
        <x:v/>
      </x:c>
      <x:c r="X70" s="91" t="str">
        <x:v/>
      </x:c>
    </x:row>
    <x:row r="71" spans="1:25" s="12" x14ac:dyDescent="0.25">
      <x:c r="A71" s="96" t="str">
        <x:v>63</x:v>
      </x:c>
      <x:c r="B71" s="192" t="str">
        <x:v>FPR53767</x:v>
      </x:c>
      <x:c r="C71" s="192" t="str">
        <x:v>Kyocera FS-9530DN</x:v>
      </x:c>
      <x:c r="D71" s="192" t="str">
        <x:v>B/W Laser Prints</x:v>
      </x:c>
      <x:c r="E71" s="192" t="str">
        <x:v>PPP8503294</x:v>
      </x:c>
      <x:c r="F71" s="192" t="str">
        <x:v>Active</x:v>
      </x:c>
      <x:c r="G71" s="192" t="str">
        <x:v>Corporate</x:v>
      </x:c>
      <x:c r="H71" s="192" t="str">
        <x:v/>
      </x:c>
      <x:c r="I71" s="192" t="str">
        <x:v/>
      </x:c>
      <x:c r="J71" s="192" t="str">
        <x:v>1</x:v>
      </x:c>
      <x:c r="K71" s="192" t="str">
        <x:v>Building 2 / First Class Staging</x:v>
      </x:c>
      <x:c r="L71" s="192" t="str">
        <x:v/>
      </x:c>
      <x:c r="M71" s="192" t="str">
        <x:v>8/31/2018</x:v>
      </x:c>
      <x:c r="N71" s="183" t="n">
        <x:v>238842.00</x:v>
      </x:c>
      <x:c r="O71" s="192" t="str">
        <x:v>11/30/2018</x:v>
      </x:c>
      <x:c r="P71" s="183" t="n">
        <x:v>246516.00</x:v>
      </x:c>
      <x:c r="Q71" s="207" t="n">
        <x:v>0.0045</x:v>
      </x:c>
      <x:c r="R71" s="207" t="n">
        <x:v>0.0131</x:v>
      </x:c>
      <x:c r="S71" s="183" t="n">
        <x:v>8783.00</x:v>
      </x:c>
      <x:c r="T71" s="182" t="n">
        <x:f ca="1">=IF(AND(U71=0,S71&gt;0),-100%,IF(OR(S71=0,S71="-"),"-",IF(AND(S71=0,U71=0),0%,IF(S71&lt;U71,SUM(U71-S71)/S71,IF(S71&gt;U71,SUM(-1*(S71-U71)/S71),"")))))</x:f>
        <x:v/>
      </x:c>
      <x:c r="U71" s="183" t="n">
        <x:v>7674.00</x:v>
      </x:c>
      <x:c r="V71" s="183" t="n">
        <x:f ca="1">=SUM(U71/ ((O71- M71)/30.42))</x:f>
        <x:v/>
      </x:c>
      <x:c r="W71" s="196">
        <x:f ca="1">=IF(T71="","",IF(T71="-","",IF(U71=0,"",IF(OR(T71&gt;AA4,T71&lt;-AA4),"*",""))))</x:f>
        <x:v/>
      </x:c>
      <x:c r="X71" s="98" t="str">
        <x:v/>
      </x:c>
    </x:row>
    <x:row r="72" spans="1:25" s="12" x14ac:dyDescent="0.25">
      <x:c r="A72" s="90" t="str">
        <x:v>64</x:v>
      </x:c>
      <x:c r="B72" s="191" t="str">
        <x:v>FPR58433</x:v>
      </x:c>
      <x:c r="C72" s="191" t="str">
        <x:v>Kyocera FS-9530DN</x:v>
      </x:c>
      <x:c r="D72" s="191" t="str">
        <x:v>B/W Laser Prints</x:v>
      </x:c>
      <x:c r="E72" s="191" t="str">
        <x:v>PPP0404596</x:v>
      </x:c>
      <x:c r="F72" s="191" t="str">
        <x:v>Active</x:v>
      </x:c>
      <x:c r="G72" s="191" t="str">
        <x:v>Corporate</x:v>
      </x:c>
      <x:c r="H72" s="191" t="str">
        <x:v/>
      </x:c>
      <x:c r="I72" s="191" t="str">
        <x:v/>
      </x:c>
      <x:c r="J72" s="191" t="str">
        <x:v>1</x:v>
      </x:c>
      <x:c r="K72" s="191" t="str">
        <x:v>Building 2 / Manufacturing Office</x:v>
      </x:c>
      <x:c r="L72" s="191" t="str">
        <x:v/>
      </x:c>
      <x:c r="M72" s="191" t="str">
        <x:v>8/31/2018</x:v>
      </x:c>
      <x:c r="N72" s="189" t="n">
        <x:v>89802.00</x:v>
      </x:c>
      <x:c r="O72" s="191" t="str">
        <x:v>11/30/2018</x:v>
      </x:c>
      <x:c r="P72" s="189" t="n">
        <x:v>97377.00</x:v>
      </x:c>
      <x:c r="Q72" s="206" t="n">
        <x:v>0.0045</x:v>
      </x:c>
      <x:c r="R72" s="206" t="n">
        <x:v>0.0129</x:v>
      </x:c>
      <x:c r="S72" s="189" t="n">
        <x:v>6347.00</x:v>
      </x:c>
      <x:c r="T72" s="187" t="n">
        <x:f ca="1">=IF(AND(U72=0,S72&gt;0),-100%,IF(OR(S72=0,S72="-"),"-",IF(AND(S72=0,U72=0),0%,IF(S72&lt;U72,SUM(U72-S72)/S72,IF(S72&gt;U72,SUM(-1*(S72-U72)/S72),"")))))</x:f>
        <x:v/>
      </x:c>
      <x:c r="U72" s="189" t="n">
        <x:v>7575.00</x:v>
      </x:c>
      <x:c r="V72" s="189" t="n">
        <x:f ca="1">=SUM(U72/ ((O72- M72)/30.42))</x:f>
        <x:v/>
      </x:c>
      <x:c r="W72" s="195">
        <x:f ca="1">=IF(T72="","",IF(T72="-","",IF(U72=0,"",IF(OR(T72&gt;AA4,T72&lt;-AA4),"*",""))))</x:f>
        <x:v/>
      </x:c>
      <x:c r="X72" s="91" t="str">
        <x:v/>
      </x:c>
    </x:row>
    <x:row r="73" spans="1:25" s="12" x14ac:dyDescent="0.25">
      <x:c r="A73" s="96" t="str">
        <x:v>65</x:v>
      </x:c>
      <x:c r="B73" s="192" t="str">
        <x:v>FPR53770</x:v>
      </x:c>
      <x:c r="C73" s="192" t="str">
        <x:v>Kyocera FS-9530DN</x:v>
      </x:c>
      <x:c r="D73" s="192" t="str">
        <x:v>B/W Laser Prints</x:v>
      </x:c>
      <x:c r="E73" s="192" t="str">
        <x:v>PPP1505896</x:v>
      </x:c>
      <x:c r="F73" s="192" t="str">
        <x:v>Active</x:v>
      </x:c>
      <x:c r="G73" s="192" t="str">
        <x:v>Corporate</x:v>
      </x:c>
      <x:c r="H73" s="192" t="str">
        <x:v/>
      </x:c>
      <x:c r="I73" s="192" t="str">
        <x:v/>
      </x:c>
      <x:c r="J73" s="192" t="str">
        <x:v>1</x:v>
      </x:c>
      <x:c r="K73" s="192" t="str">
        <x:v>Building 2 / Spares #410</x:v>
      </x:c>
      <x:c r="L73" s="192" t="str">
        <x:v/>
      </x:c>
      <x:c r="M73" s="192" t="str">
        <x:v>8/31/2018</x:v>
      </x:c>
      <x:c r="N73" s="183" t="n">
        <x:v>278247.00</x:v>
      </x:c>
      <x:c r="O73" s="192" t="str">
        <x:v>11/30/2018</x:v>
      </x:c>
      <x:c r="P73" s="183" t="n">
        <x:v>285595.00</x:v>
      </x:c>
      <x:c r="Q73" s="207" t="n">
        <x:v>0.0043</x:v>
      </x:c>
      <x:c r="R73" s="207" t="n">
        <x:v>0.0126</x:v>
      </x:c>
      <x:c r="S73" s="183" t="n">
        <x:v>9715.00</x:v>
      </x:c>
      <x:c r="T73" s="182" t="n">
        <x:f ca="1">=IF(AND(U73=0,S73&gt;0),-100%,IF(OR(S73=0,S73="-"),"-",IF(AND(S73=0,U73=0),0%,IF(S73&lt;U73,SUM(U73-S73)/S73,IF(S73&gt;U73,SUM(-1*(S73-U73)/S73),"")))))</x:f>
        <x:v/>
      </x:c>
      <x:c r="U73" s="183" t="n">
        <x:v>7348.00</x:v>
      </x:c>
      <x:c r="V73" s="183" t="n">
        <x:f ca="1">=SUM(U73/ ((O73- M73)/30.42))</x:f>
        <x:v/>
      </x:c>
      <x:c r="W73" s="196">
        <x:f ca="1">=IF(T73="","",IF(T73="-","",IF(U73=0,"",IF(OR(T73&gt;AA4,T73&lt;-AA4),"*",""))))</x:f>
        <x:v/>
      </x:c>
      <x:c r="X73" s="98" t="str">
        <x:v/>
      </x:c>
    </x:row>
    <x:row r="74" spans="1:25" s="12" x14ac:dyDescent="0.25">
      <x:c r="A74" s="90" t="str">
        <x:v>66</x:v>
      </x:c>
      <x:c r="B74" s="191" t="str">
        <x:v>FPR59872</x:v>
      </x:c>
      <x:c r="C74" s="191" t="str">
        <x:v>Kyocera FS-9530DN</x:v>
      </x:c>
      <x:c r="D74" s="191" t="str">
        <x:v>B/W Laser Prints</x:v>
      </x:c>
      <x:c r="E74" s="191" t="str">
        <x:v>PPP4Z10775</x:v>
      </x:c>
      <x:c r="F74" s="191" t="str">
        <x:v>Active</x:v>
      </x:c>
      <x:c r="G74" s="191" t="str">
        <x:v>Corporate</x:v>
      </x:c>
      <x:c r="H74" s="191" t="str">
        <x:v/>
      </x:c>
      <x:c r="I74" s="191" t="str">
        <x:v/>
      </x:c>
      <x:c r="J74" s="191" t="str">
        <x:v>1</x:v>
      </x:c>
      <x:c r="K74" s="191" t="str">
        <x:v>Building 2 / Arms and Wiring POS 2</x:v>
      </x:c>
      <x:c r="L74" s="191" t="str">
        <x:v/>
      </x:c>
      <x:c r="M74" s="191" t="str">
        <x:v>8/31/2018</x:v>
      </x:c>
      <x:c r="N74" s="189" t="n">
        <x:v>88077.00</x:v>
      </x:c>
      <x:c r="O74" s="191" t="str">
        <x:v>11/30/2018</x:v>
      </x:c>
      <x:c r="P74" s="189" t="n">
        <x:v>95021.00</x:v>
      </x:c>
      <x:c r="Q74" s="206" t="n">
        <x:v>0.0041</x:v>
      </x:c>
      <x:c r="R74" s="206" t="n">
        <x:v>0.0119</x:v>
      </x:c>
      <x:c r="S74" s="189" t="n">
        <x:v>5050.00</x:v>
      </x:c>
      <x:c r="T74" s="187" t="n">
        <x:f ca="1">=IF(AND(U74=0,S74&gt;0),-100%,IF(OR(S74=0,S74="-"),"-",IF(AND(S74=0,U74=0),0%,IF(S74&lt;U74,SUM(U74-S74)/S74,IF(S74&gt;U74,SUM(-1*(S74-U74)/S74),"")))))</x:f>
        <x:v/>
      </x:c>
      <x:c r="U74" s="189" t="n">
        <x:v>6944.00</x:v>
      </x:c>
      <x:c r="V74" s="189" t="n">
        <x:f ca="1">=SUM(U74/ ((O74- M74)/30.42))</x:f>
        <x:v/>
      </x:c>
      <x:c r="W74" s="195">
        <x:f ca="1">=IF(T74="","",IF(T74="-","",IF(U74=0,"",IF(OR(T74&gt;AA4,T74&lt;-AA4),"*",""))))</x:f>
        <x:v/>
      </x:c>
      <x:c r="X74" s="91" t="str">
        <x:v/>
      </x:c>
    </x:row>
    <x:row r="75" spans="1:25" s="12" x14ac:dyDescent="0.25">
      <x:c r="A75" s="96" t="str">
        <x:v>67</x:v>
      </x:c>
      <x:c r="B75" s="192" t="str">
        <x:v>FPR59847</x:v>
      </x:c>
      <x:c r="C75" s="192" t="str">
        <x:v>HP LJ M426fdn</x:v>
      </x:c>
      <x:c r="D75" s="192" t="str">
        <x:v>B/W Laser Prints</x:v>
      </x:c>
      <x:c r="E75" s="192" t="str">
        <x:v>PHBLK5D0C8</x:v>
      </x:c>
      <x:c r="F75" s="192" t="str">
        <x:v>Active</x:v>
      </x:c>
      <x:c r="G75" s="192" t="str">
        <x:v>Corporate</x:v>
      </x:c>
      <x:c r="H75" s="192" t="str">
        <x:v/>
      </x:c>
      <x:c r="I75" s="192" t="str">
        <x:v/>
      </x:c>
      <x:c r="J75" s="192" t="str">
        <x:v>1</x:v>
      </x:c>
      <x:c r="K75" s="192" t="str">
        <x:v>Building 2 / FOC</x:v>
      </x:c>
      <x:c r="L75" s="192" t="str">
        <x:v/>
      </x:c>
      <x:c r="M75" s="192" t="str">
        <x:v>8/31/2018</x:v>
      </x:c>
      <x:c r="N75" s="183" t="n">
        <x:v>33130.00</x:v>
      </x:c>
      <x:c r="O75" s="192" t="str">
        <x:v>11/20/2018</x:v>
      </x:c>
      <x:c r="P75" s="183" t="n">
        <x:v>40003.00</x:v>
      </x:c>
      <x:c r="Q75" s="207" t="n">
        <x:v>0.0041</x:v>
      </x:c>
      <x:c r="R75" s="207" t="n">
        <x:v>0.0117</x:v>
      </x:c>
      <x:c r="S75" s="183" t="n">
        <x:v>16324.00</x:v>
      </x:c>
      <x:c r="T75" s="182" t="n">
        <x:f ca="1">=IF(AND(U75=0,S75&gt;0),-100%,IF(OR(S75=0,S75="-"),"-",IF(AND(S75=0,U75=0),0%,IF(S75&lt;U75,SUM(U75-S75)/S75,IF(S75&gt;U75,SUM(-1*(S75-U75)/S75),"")))))</x:f>
        <x:v/>
      </x:c>
      <x:c r="U75" s="183" t="n">
        <x:v>6873.00</x:v>
      </x:c>
      <x:c r="V75" s="183" t="n">
        <x:f ca="1">=SUM(U75/ ((O75- M75)/30.42))</x:f>
        <x:v/>
      </x:c>
      <x:c r="W75" s="196">
        <x:f ca="1">=IF(T75="","",IF(T75="-","",IF(U75=0,"",IF(OR(T75&gt;AA4,T75&lt;-AA4),"*",""))))</x:f>
        <x:v/>
      </x:c>
      <x:c r="X75" s="98" t="str">
        <x:v/>
      </x:c>
    </x:row>
    <x:row r="76" spans="1:25" s="12" x14ac:dyDescent="0.25">
      <x:c r="A76" s="90" t="str">
        <x:v>68</x:v>
      </x:c>
      <x:c r="B76" s="191" t="str">
        <x:v>FPR53762</x:v>
      </x:c>
      <x:c r="C76" s="191" t="str">
        <x:v>Kyocera FS-9530DN</x:v>
      </x:c>
      <x:c r="D76" s="191" t="str">
        <x:v>B/W Laser Prints</x:v>
      </x:c>
      <x:c r="E76" s="191" t="str">
        <x:v>PPP1706041</x:v>
      </x:c>
      <x:c r="F76" s="191" t="str">
        <x:v>Active</x:v>
      </x:c>
      <x:c r="G76" s="191" t="str">
        <x:v>Corporate</x:v>
      </x:c>
      <x:c r="H76" s="191" t="str">
        <x:v/>
      </x:c>
      <x:c r="I76" s="191" t="str">
        <x:v/>
      </x:c>
      <x:c r="J76" s="191" t="str">
        <x:v>1</x:v>
      </x:c>
      <x:c r="K76" s="191" t="str">
        <x:v>Building 2 / Velcro</x:v>
      </x:c>
      <x:c r="L76" s="191" t="str">
        <x:v/>
      </x:c>
      <x:c r="M76" s="191" t="str">
        <x:v>8/31/2018</x:v>
      </x:c>
      <x:c r="N76" s="189" t="n">
        <x:v>391223.00</x:v>
      </x:c>
      <x:c r="O76" s="191" t="str">
        <x:v>11/30/2018</x:v>
      </x:c>
      <x:c r="P76" s="189" t="n">
        <x:v>398049.00</x:v>
      </x:c>
      <x:c r="Q76" s="206" t="n">
        <x:v>0.004</x:v>
      </x:c>
      <x:c r="R76" s="206" t="n">
        <x:v>0.0117</x:v>
      </x:c>
      <x:c r="S76" s="189" t="n">
        <x:v>9048.00</x:v>
      </x:c>
      <x:c r="T76" s="187" t="n">
        <x:f ca="1">=IF(AND(U76=0,S76&gt;0),-100%,IF(OR(S76=0,S76="-"),"-",IF(AND(S76=0,U76=0),0%,IF(S76&lt;U76,SUM(U76-S76)/S76,IF(S76&gt;U76,SUM(-1*(S76-U76)/S76),"")))))</x:f>
        <x:v/>
      </x:c>
      <x:c r="U76" s="189" t="n">
        <x:v>6826.00</x:v>
      </x:c>
      <x:c r="V76" s="189" t="n">
        <x:f ca="1">=SUM(U76/ ((O76- M76)/30.42))</x:f>
        <x:v/>
      </x:c>
      <x:c r="W76" s="195">
        <x:f ca="1">=IF(T76="","",IF(T76="-","",IF(U76=0,"",IF(OR(T76&gt;AA4,T76&lt;-AA4),"*",""))))</x:f>
        <x:v/>
      </x:c>
      <x:c r="X76" s="91" t="str">
        <x:v/>
      </x:c>
    </x:row>
    <x:row r="77" spans="1:25" s="12" x14ac:dyDescent="0.25">
      <x:c r="A77" s="96" t="str">
        <x:v>69</x:v>
      </x:c>
      <x:c r="B77" s="192" t="str">
        <x:v>FPR53777</x:v>
      </x:c>
      <x:c r="C77" s="192" t="str">
        <x:v>Kyocera FS-9530DN</x:v>
      </x:c>
      <x:c r="D77" s="192" t="str">
        <x:v>B/W Laser Prints</x:v>
      </x:c>
      <x:c r="E77" s="192" t="str">
        <x:v>PPP8803658</x:v>
      </x:c>
      <x:c r="F77" s="192" t="str">
        <x:v>Active</x:v>
      </x:c>
      <x:c r="G77" s="192" t="str">
        <x:v>Corporate</x:v>
      </x:c>
      <x:c r="H77" s="192" t="str">
        <x:v/>
      </x:c>
      <x:c r="I77" s="192" t="str">
        <x:v/>
      </x:c>
      <x:c r="J77" s="192" t="str">
        <x:v>1</x:v>
      </x:c>
      <x:c r="K77" s="192" t="str">
        <x:v>Building 2 / Baggage and Backs Bars</x:v>
      </x:c>
      <x:c r="L77" s="192" t="str">
        <x:v/>
      </x:c>
      <x:c r="M77" s="192" t="str">
        <x:v>8/31/2018</x:v>
      </x:c>
      <x:c r="N77" s="183" t="n">
        <x:v>1467572.00</x:v>
      </x:c>
      <x:c r="O77" s="192" t="str">
        <x:v>11/30/2018</x:v>
      </x:c>
      <x:c r="P77" s="183" t="n">
        <x:v>1474124.00</x:v>
      </x:c>
      <x:c r="Q77" s="207" t="n">
        <x:v>0.0039</x:v>
      </x:c>
      <x:c r="R77" s="207" t="n">
        <x:v>0.0112</x:v>
      </x:c>
      <x:c r="S77" s="183" t="n">
        <x:v>6897.00</x:v>
      </x:c>
      <x:c r="T77" s="182" t="n">
        <x:f ca="1">=IF(AND(U77=0,S77&gt;0),-100%,IF(OR(S77=0,S77="-"),"-",IF(AND(S77=0,U77=0),0%,IF(S77&lt;U77,SUM(U77-S77)/S77,IF(S77&gt;U77,SUM(-1*(S77-U77)/S77),"")))))</x:f>
        <x:v/>
      </x:c>
      <x:c r="U77" s="183" t="n">
        <x:v>6552.00</x:v>
      </x:c>
      <x:c r="V77" s="183" t="n">
        <x:f ca="1">=SUM(U77/ ((O77- M77)/30.42))</x:f>
        <x:v/>
      </x:c>
      <x:c r="W77" s="196">
        <x:f ca="1">=IF(T77="","",IF(T77="-","",IF(U77=0,"",IF(OR(T77&gt;AA4,T77&lt;-AA4),"*",""))))</x:f>
        <x:v/>
      </x:c>
      <x:c r="X77" s="98" t="str">
        <x:v/>
      </x:c>
    </x:row>
    <x:row r="78" spans="1:25" s="12" x14ac:dyDescent="0.25">
      <x:c r="A78" s="90" t="str">
        <x:v>70</x:v>
      </x:c>
      <x:c r="B78" s="191" t="str">
        <x:v>FPR59876</x:v>
      </x:c>
      <x:c r="C78" s="191" t="str">
        <x:v>Kyocera FS-9530DN</x:v>
      </x:c>
      <x:c r="D78" s="191" t="str">
        <x:v>B/W Laser Prints</x:v>
      </x:c>
      <x:c r="E78" s="191" t="str">
        <x:v>PPP5411128</x:v>
      </x:c>
      <x:c r="F78" s="191" t="str">
        <x:v>Active</x:v>
      </x:c>
      <x:c r="G78" s="191" t="str">
        <x:v>Corporate</x:v>
      </x:c>
      <x:c r="H78" s="191" t="str">
        <x:v/>
      </x:c>
      <x:c r="I78" s="191" t="str">
        <x:v/>
      </x:c>
      <x:c r="J78" s="191" t="str">
        <x:v>1</x:v>
      </x:c>
      <x:c r="K78" s="191" t="str">
        <x:v>Building 2 / Green Line Wiring POS 7</x:v>
      </x:c>
      <x:c r="L78" s="191" t="str">
        <x:v/>
      </x:c>
      <x:c r="M78" s="191" t="str">
        <x:v>8/31/2018</x:v>
      </x:c>
      <x:c r="N78" s="189" t="n">
        <x:v>66935.00</x:v>
      </x:c>
      <x:c r="O78" s="191" t="str">
        <x:v>11/30/2018</x:v>
      </x:c>
      <x:c r="P78" s="189" t="n">
        <x:v>73408.00</x:v>
      </x:c>
      <x:c r="Q78" s="206" t="n">
        <x:v>0.0038</x:v>
      </x:c>
      <x:c r="R78" s="206" t="n">
        <x:v>0.0111</x:v>
      </x:c>
      <x:c r="S78" s="189" t="n">
        <x:v>3622.00</x:v>
      </x:c>
      <x:c r="T78" s="187" t="n">
        <x:f ca="1">=IF(AND(U78=0,S78&gt;0),-100%,IF(OR(S78=0,S78="-"),"-",IF(AND(S78=0,U78=0),0%,IF(S78&lt;U78,SUM(U78-S78)/S78,IF(S78&gt;U78,SUM(-1*(S78-U78)/S78),"")))))</x:f>
        <x:v/>
      </x:c>
      <x:c r="U78" s="189" t="n">
        <x:v>6473.00</x:v>
      </x:c>
      <x:c r="V78" s="189" t="n">
        <x:f ca="1">=SUM(U78/ ((O78- M78)/30.42))</x:f>
        <x:v/>
      </x:c>
      <x:c r="W78" s="195">
        <x:f ca="1">=IF(T78="","",IF(T78="-","",IF(U78=0,"",IF(OR(T78&gt;AA4,T78&lt;-AA4),"*",""))))</x:f>
        <x:v/>
      </x:c>
      <x:c r="X78" s="91" t="str">
        <x:v/>
      </x:c>
    </x:row>
    <x:row r="79" spans="1:25" s="12" x14ac:dyDescent="0.25">
      <x:c r="A79" s="96" t="str">
        <x:v>71</x:v>
      </x:c>
      <x:c r="B79" s="192" t="str">
        <x:v>FPR58119</x:v>
      </x:c>
      <x:c r="C79" s="192" t="str">
        <x:v>Kyocera FS-9530DN</x:v>
      </x:c>
      <x:c r="D79" s="192" t="str">
        <x:v>B/W Laser Prints</x:v>
      </x:c>
      <x:c r="E79" s="192" t="str">
        <x:v>PPP7101362</x:v>
      </x:c>
      <x:c r="F79" s="192" t="str">
        <x:v>Active</x:v>
      </x:c>
      <x:c r="G79" s="192" t="str">
        <x:v>Corporate</x:v>
      </x:c>
      <x:c r="H79" s="192" t="str">
        <x:v/>
      </x:c>
      <x:c r="I79" s="192" t="str">
        <x:v/>
      </x:c>
      <x:c r="J79" s="192" t="str">
        <x:v>2</x:v>
      </x:c>
      <x:c r="K79" s="192" t="str">
        <x:v>Return to Stock</x:v>
      </x:c>
      <x:c r="L79" s="192" t="str">
        <x:v/>
      </x:c>
      <x:c r="M79" s="192" t="str">
        <x:v>8/31/2018</x:v>
      </x:c>
      <x:c r="N79" s="183" t="n">
        <x:v>472587.00</x:v>
      </x:c>
      <x:c r="O79" s="192" t="str">
        <x:v>11/30/2018</x:v>
      </x:c>
      <x:c r="P79" s="183" t="n">
        <x:v>478927.00</x:v>
      </x:c>
      <x:c r="Q79" s="207" t="n">
        <x:v>0.0037</x:v>
      </x:c>
      <x:c r="R79" s="207" t="n">
        <x:v>0.0108</x:v>
      </x:c>
      <x:c r="S79" s="183" t="n">
        <x:v>6116.00</x:v>
      </x:c>
      <x:c r="T79" s="182" t="n">
        <x:f ca="1">=IF(AND(U79=0,S79&gt;0),-100%,IF(OR(S79=0,S79="-"),"-",IF(AND(S79=0,U79=0),0%,IF(S79&lt;U79,SUM(U79-S79)/S79,IF(S79&gt;U79,SUM(-1*(S79-U79)/S79),"")))))</x:f>
        <x:v/>
      </x:c>
      <x:c r="U79" s="183" t="n">
        <x:v>6340.00</x:v>
      </x:c>
      <x:c r="V79" s="183" t="n">
        <x:f ca="1">=SUM(U79/ ((O79- M79)/30.42))</x:f>
        <x:v/>
      </x:c>
      <x:c r="W79" s="196">
        <x:f ca="1">=IF(T79="","",IF(T79="-","",IF(U79=0,"",IF(OR(T79&gt;AA4,T79&lt;-AA4),"*",""))))</x:f>
        <x:v/>
      </x:c>
      <x:c r="X79" s="98" t="str">
        <x:v/>
      </x:c>
    </x:row>
    <x:row r="80" spans="1:25" s="12" x14ac:dyDescent="0.25">
      <x:c r="A80" s="90" t="str">
        <x:v>72</x:v>
      </x:c>
      <x:c r="B80" s="191" t="str">
        <x:v>FPR60006</x:v>
      </x:c>
      <x:c r="C80" s="191" t="str">
        <x:v>Kyocera FS-9530DN</x:v>
      </x:c>
      <x:c r="D80" s="191" t="str">
        <x:v>B/W Laser Prints</x:v>
      </x:c>
      <x:c r="E80" s="191" t="str">
        <x:v>PPP8X03875</x:v>
      </x:c>
      <x:c r="F80" s="191" t="str">
        <x:v>Active</x:v>
      </x:c>
      <x:c r="G80" s="191" t="str">
        <x:v>Corporate</x:v>
      </x:c>
      <x:c r="H80" s="191" t="str">
        <x:v/>
      </x:c>
      <x:c r="I80" s="191" t="str">
        <x:v/>
      </x:c>
      <x:c r="J80" s="191" t="str">
        <x:v>1</x:v>
      </x:c>
      <x:c r="K80" s="191" t="str">
        <x:v>Building 2 / Maroon Line Baseframe</x:v>
      </x:c>
      <x:c r="L80" s="191" t="str">
        <x:v/>
      </x:c>
      <x:c r="M80" s="191" t="str">
        <x:v>8/31/2018</x:v>
      </x:c>
      <x:c r="N80" s="189" t="n">
        <x:v>1109669.00</x:v>
      </x:c>
      <x:c r="O80" s="191" t="str">
        <x:v>11/30/2018</x:v>
      </x:c>
      <x:c r="P80" s="189" t="n">
        <x:v>1115458.00</x:v>
      </x:c>
      <x:c r="Q80" s="206" t="n">
        <x:v>0.0034</x:v>
      </x:c>
      <x:c r="R80" s="206" t="n">
        <x:v>0.0099</x:v>
      </x:c>
      <x:c r="S80" s="189" t="n">
        <x:v>2502.00</x:v>
      </x:c>
      <x:c r="T80" s="187" t="n">
        <x:f ca="1">=IF(AND(U80=0,S80&gt;0),-100%,IF(OR(S80=0,S80="-"),"-",IF(AND(S80=0,U80=0),0%,IF(S80&lt;U80,SUM(U80-S80)/S80,IF(S80&gt;U80,SUM(-1*(S80-U80)/S80),"")))))</x:f>
        <x:v/>
      </x:c>
      <x:c r="U80" s="189" t="n">
        <x:v>5789.00</x:v>
      </x:c>
      <x:c r="V80" s="189" t="n">
        <x:f ca="1">=SUM(U80/ ((O80- M80)/30.42))</x:f>
        <x:v/>
      </x:c>
      <x:c r="W80" s="195">
        <x:f ca="1">=IF(T80="","",IF(T80="-","",IF(U80=0,"",IF(OR(T80&gt;AA4,T80&lt;-AA4),"*",""))))</x:f>
        <x:v/>
      </x:c>
      <x:c r="X80" s="91" t="str">
        <x:v/>
      </x:c>
    </x:row>
    <x:row r="81" spans="1:25" s="12" x14ac:dyDescent="0.25">
      <x:c r="A81" s="96" t="str">
        <x:v>73</x:v>
      </x:c>
      <x:c r="B81" s="192" t="str">
        <x:v>FPR58436</x:v>
      </x:c>
      <x:c r="C81" s="192" t="str">
        <x:v>Kyocera FS-9530DN</x:v>
      </x:c>
      <x:c r="D81" s="192" t="str">
        <x:v>B/W Laser Prints</x:v>
      </x:c>
      <x:c r="E81" s="192" t="str">
        <x:v>PPP5210986</x:v>
      </x:c>
      <x:c r="F81" s="192" t="str">
        <x:v>Active</x:v>
      </x:c>
      <x:c r="G81" s="192" t="str">
        <x:v>Corporate</x:v>
      </x:c>
      <x:c r="H81" s="192" t="str">
        <x:v/>
      </x:c>
      <x:c r="I81" s="192" t="str">
        <x:v/>
      </x:c>
      <x:c r="J81" s="192" t="str">
        <x:v>1</x:v>
      </x:c>
      <x:c r="K81" s="192" t="str">
        <x:v>Building 2 / Life Vest Pouches</x:v>
      </x:c>
      <x:c r="L81" s="192" t="str">
        <x:v/>
      </x:c>
      <x:c r="M81" s="192" t="str">
        <x:v>8/31/2018</x:v>
      </x:c>
      <x:c r="N81" s="183" t="n">
        <x:v>61564.00</x:v>
      </x:c>
      <x:c r="O81" s="192" t="str">
        <x:v>11/30/2018</x:v>
      </x:c>
      <x:c r="P81" s="183" t="n">
        <x:v>67215.00</x:v>
      </x:c>
      <x:c r="Q81" s="207" t="n">
        <x:v>0.0033</x:v>
      </x:c>
      <x:c r="R81" s="207" t="n">
        <x:v>0.0097</x:v>
      </x:c>
      <x:c r="S81" s="183" t="n">
        <x:v>4176.00</x:v>
      </x:c>
      <x:c r="T81" s="182" t="n">
        <x:f ca="1">=IF(AND(U81=0,S81&gt;0),-100%,IF(OR(S81=0,S81="-"),"-",IF(AND(S81=0,U81=0),0%,IF(S81&lt;U81,SUM(U81-S81)/S81,IF(S81&gt;U81,SUM(-1*(S81-U81)/S81),"")))))</x:f>
        <x:v/>
      </x:c>
      <x:c r="U81" s="183" t="n">
        <x:v>5651.00</x:v>
      </x:c>
      <x:c r="V81" s="183" t="n">
        <x:f ca="1">=SUM(U81/ ((O81- M81)/30.42))</x:f>
        <x:v/>
      </x:c>
      <x:c r="W81" s="196">
        <x:f ca="1">=IF(T81="","",IF(T81="-","",IF(U81=0,"",IF(OR(T81&gt;AA4,T81&lt;-AA4),"*",""))))</x:f>
        <x:v/>
      </x:c>
      <x:c r="X81" s="98" t="str">
        <x:v/>
      </x:c>
    </x:row>
    <x:row r="82" spans="1:25" s="12" x14ac:dyDescent="0.25">
      <x:c r="A82" s="90" t="str">
        <x:v>74</x:v>
      </x:c>
      <x:c r="B82" s="191" t="str">
        <x:v>FPR59871</x:v>
      </x:c>
      <x:c r="C82" s="191" t="str">
        <x:v>Kyocera FS-9530DN</x:v>
      </x:c>
      <x:c r="D82" s="191" t="str">
        <x:v>B/W Laser Prints</x:v>
      </x:c>
      <x:c r="E82" s="191" t="str">
        <x:v>PPP5210948</x:v>
      </x:c>
      <x:c r="F82" s="191" t="str">
        <x:v>Active</x:v>
      </x:c>
      <x:c r="G82" s="191" t="str">
        <x:v>Corporate</x:v>
      </x:c>
      <x:c r="H82" s="191" t="str">
        <x:v/>
      </x:c>
      <x:c r="I82" s="191" t="str">
        <x:v/>
      </x:c>
      <x:c r="J82" s="191" t="str">
        <x:v>1</x:v>
      </x:c>
      <x:c r="K82" s="191" t="str">
        <x:v>Building 2 / Purple Line POS 9</x:v>
      </x:c>
      <x:c r="L82" s="191" t="str">
        <x:v/>
      </x:c>
      <x:c r="M82" s="191" t="str">
        <x:v>8/31/2018</x:v>
      </x:c>
      <x:c r="N82" s="189" t="n">
        <x:v>237386.00</x:v>
      </x:c>
      <x:c r="O82" s="191" t="str">
        <x:v>11/30/2018</x:v>
      </x:c>
      <x:c r="P82" s="189" t="n">
        <x:v>242894.00</x:v>
      </x:c>
      <x:c r="Q82" s="206" t="n">
        <x:v>0.0033</x:v>
      </x:c>
      <x:c r="R82" s="206" t="n">
        <x:v>0.0094</x:v>
      </x:c>
      <x:c r="S82" s="189" t="n">
        <x:v>9742.00</x:v>
      </x:c>
      <x:c r="T82" s="187" t="n">
        <x:f ca="1">=IF(AND(U82=0,S82&gt;0),-100%,IF(OR(S82=0,S82="-"),"-",IF(AND(S82=0,U82=0),0%,IF(S82&lt;U82,SUM(U82-S82)/S82,IF(S82&gt;U82,SUM(-1*(S82-U82)/S82),"")))))</x:f>
        <x:v/>
      </x:c>
      <x:c r="U82" s="189" t="n">
        <x:v>5508.00</x:v>
      </x:c>
      <x:c r="V82" s="189" t="n">
        <x:f ca="1">=SUM(U82/ ((O82- M82)/30.42))</x:f>
        <x:v/>
      </x:c>
      <x:c r="W82" s="195">
        <x:f ca="1">=IF(T82="","",IF(T82="-","",IF(U82=0,"",IF(OR(T82&gt;AA4,T82&lt;-AA4),"*",""))))</x:f>
        <x:v/>
      </x:c>
      <x:c r="X82" s="91" t="str">
        <x:v/>
      </x:c>
    </x:row>
    <x:row r="83" spans="1:25" s="12" x14ac:dyDescent="0.25">
      <x:c r="A83" s="96" t="str">
        <x:v>75</x:v>
      </x:c>
      <x:c r="B83" s="192" t="str">
        <x:v>FPR59874</x:v>
      </x:c>
      <x:c r="C83" s="192" t="str">
        <x:v>Kyocera FS-9530DN</x:v>
      </x:c>
      <x:c r="D83" s="192" t="str">
        <x:v>B/W Laser Prints</x:v>
      </x:c>
      <x:c r="E83" s="192" t="str">
        <x:v>PPP7901999</x:v>
      </x:c>
      <x:c r="F83" s="192" t="str">
        <x:v>Active</x:v>
      </x:c>
      <x:c r="G83" s="192" t="str">
        <x:v>Corporate</x:v>
      </x:c>
      <x:c r="H83" s="192" t="str">
        <x:v/>
      </x:c>
      <x:c r="I83" s="192" t="str">
        <x:v/>
      </x:c>
      <x:c r="J83" s="192" t="str">
        <x:v>1</x:v>
      </x:c>
      <x:c r="K83" s="192" t="str">
        <x:v>Building 2 / Yellow Line POS 1</x:v>
      </x:c>
      <x:c r="L83" s="192" t="str">
        <x:v/>
      </x:c>
      <x:c r="M83" s="192" t="str">
        <x:v>8/31/2018</x:v>
      </x:c>
      <x:c r="N83" s="183" t="n">
        <x:v>446843.00</x:v>
      </x:c>
      <x:c r="O83" s="192" t="str">
        <x:v>11/30/2018</x:v>
      </x:c>
      <x:c r="P83" s="183" t="n">
        <x:v>452279.00</x:v>
      </x:c>
      <x:c r="Q83" s="207" t="n">
        <x:v>0.0032</x:v>
      </x:c>
      <x:c r="R83" s="207" t="n">
        <x:v>0.0093</x:v>
      </x:c>
      <x:c r="S83" s="183" t="n">
        <x:v>4416.00</x:v>
      </x:c>
      <x:c r="T83" s="182" t="n">
        <x:f ca="1">=IF(AND(U83=0,S83&gt;0),-100%,IF(OR(S83=0,S83="-"),"-",IF(AND(S83=0,U83=0),0%,IF(S83&lt;U83,SUM(U83-S83)/S83,IF(S83&gt;U83,SUM(-1*(S83-U83)/S83),"")))))</x:f>
        <x:v/>
      </x:c>
      <x:c r="U83" s="183" t="n">
        <x:v>5436.00</x:v>
      </x:c>
      <x:c r="V83" s="183" t="n">
        <x:f ca="1">=SUM(U83/ ((O83- M83)/30.42))</x:f>
        <x:v/>
      </x:c>
      <x:c r="W83" s="196">
        <x:f ca="1">=IF(T83="","",IF(T83="-","",IF(U83=0,"",IF(OR(T83&gt;AA4,T83&lt;-AA4),"*",""))))</x:f>
        <x:v/>
      </x:c>
      <x:c r="X83" s="98" t="str">
        <x:v/>
      </x:c>
    </x:row>
    <x:row r="84" spans="1:25" s="12" x14ac:dyDescent="0.25">
      <x:c r="A84" s="90" t="str">
        <x:v>76</x:v>
      </x:c>
      <x:c r="B84" s="191" t="str">
        <x:v>FPR53765</x:v>
      </x:c>
      <x:c r="C84" s="191" t="str">
        <x:v>Kyocera FS-9530DN</x:v>
      </x:c>
      <x:c r="D84" s="191" t="str">
        <x:v>B/W Laser Prints</x:v>
      </x:c>
      <x:c r="E84" s="191" t="str">
        <x:v>PPP0X05109</x:v>
      </x:c>
      <x:c r="F84" s="191" t="str">
        <x:v>Active</x:v>
      </x:c>
      <x:c r="G84" s="191" t="str">
        <x:v>Corporate</x:v>
      </x:c>
      <x:c r="H84" s="191" t="str">
        <x:v/>
      </x:c>
      <x:c r="I84" s="191" t="str">
        <x:v/>
      </x:c>
      <x:c r="J84" s="191" t="str">
        <x:v>1</x:v>
      </x:c>
      <x:c r="K84" s="191" t="str">
        <x:v>Building 2 / CUU Cross Dock</x:v>
      </x:c>
      <x:c r="L84" s="191" t="str">
        <x:v/>
      </x:c>
      <x:c r="M84" s="191" t="str">
        <x:v>8/31/2018</x:v>
      </x:c>
      <x:c r="N84" s="189" t="n">
        <x:v>307138.00</x:v>
      </x:c>
      <x:c r="O84" s="191" t="str">
        <x:v>11/30/2018</x:v>
      </x:c>
      <x:c r="P84" s="189" t="n">
        <x:v>311592.00</x:v>
      </x:c>
      <x:c r="Q84" s="206" t="n">
        <x:v>0.0026</x:v>
      </x:c>
      <x:c r="R84" s="206" t="n">
        <x:v>0.0076</x:v>
      </x:c>
      <x:c r="S84" s="189" t="n">
        <x:v>4038.00</x:v>
      </x:c>
      <x:c r="T84" s="187" t="n">
        <x:f ca="1">=IF(AND(U84=0,S84&gt;0),-100%,IF(OR(S84=0,S84="-"),"-",IF(AND(S84=0,U84=0),0%,IF(S84&lt;U84,SUM(U84-S84)/S84,IF(S84&gt;U84,SUM(-1*(S84-U84)/S84),"")))))</x:f>
        <x:v/>
      </x:c>
      <x:c r="U84" s="189" t="n">
        <x:v>4454.00</x:v>
      </x:c>
      <x:c r="V84" s="189" t="n">
        <x:f ca="1">=SUM(U84/ ((O84- M84)/30.42))</x:f>
        <x:v/>
      </x:c>
      <x:c r="W84" s="195">
        <x:f ca="1">=IF(T84="","",IF(T84="-","",IF(U84=0,"",IF(OR(T84&gt;AA4,T84&lt;-AA4),"*",""))))</x:f>
        <x:v/>
      </x:c>
      <x:c r="X84" s="91" t="str">
        <x:v/>
      </x:c>
    </x:row>
    <x:row r="85" spans="1:25" s="12" x14ac:dyDescent="0.25">
      <x:c r="A85" s="96" t="str">
        <x:v>77</x:v>
      </x:c>
      <x:c r="B85" s="192" t="str">
        <x:v>FPR53776</x:v>
      </x:c>
      <x:c r="C85" s="192" t="str">
        <x:v>Kyocera FS-9530DN</x:v>
      </x:c>
      <x:c r="D85" s="192" t="str">
        <x:v>B/W Laser Prints</x:v>
      </x:c>
      <x:c r="E85" s="192" t="str">
        <x:v>PPP5210955</x:v>
      </x:c>
      <x:c r="F85" s="192" t="str">
        <x:v>Active</x:v>
      </x:c>
      <x:c r="G85" s="192" t="str">
        <x:v>Corporate</x:v>
      </x:c>
      <x:c r="H85" s="192" t="str">
        <x:v/>
      </x:c>
      <x:c r="I85" s="192" t="str">
        <x:v/>
      </x:c>
      <x:c r="J85" s="192" t="str">
        <x:v>1</x:v>
      </x:c>
      <x:c r="K85" s="192" t="str">
        <x:v>Building 2 / Spot Weld</x:v>
      </x:c>
      <x:c r="L85" s="192" t="str">
        <x:v/>
      </x:c>
      <x:c r="M85" s="192" t="str">
        <x:v>8/31/2018</x:v>
      </x:c>
      <x:c r="N85" s="183" t="n">
        <x:v>110139.00</x:v>
      </x:c>
      <x:c r="O85" s="192" t="str">
        <x:v>11/30/2018</x:v>
      </x:c>
      <x:c r="P85" s="183" t="n">
        <x:v>114455.00</x:v>
      </x:c>
      <x:c r="Q85" s="207" t="n">
        <x:v>0.0026</x:v>
      </x:c>
      <x:c r="R85" s="207" t="n">
        <x:v>0.0074</x:v>
      </x:c>
      <x:c r="S85" s="183" t="n">
        <x:v>6257.00</x:v>
      </x:c>
      <x:c r="T85" s="182" t="n">
        <x:f ca="1">=IF(AND(U85=0,S85&gt;0),-100%,IF(OR(S85=0,S85="-"),"-",IF(AND(S85=0,U85=0),0%,IF(S85&lt;U85,SUM(U85-S85)/S85,IF(S85&gt;U85,SUM(-1*(S85-U85)/S85),"")))))</x:f>
        <x:v/>
      </x:c>
      <x:c r="U85" s="183" t="n">
        <x:v>4316.00</x:v>
      </x:c>
      <x:c r="V85" s="183" t="n">
        <x:f ca="1">=SUM(U85/ ((O85- M85)/30.42))</x:f>
        <x:v/>
      </x:c>
      <x:c r="W85" s="196">
        <x:f ca="1">=IF(T85="","",IF(T85="-","",IF(U85=0,"",IF(OR(T85&gt;AA4,T85&lt;-AA4),"*",""))))</x:f>
        <x:v/>
      </x:c>
      <x:c r="X85" s="98" t="str">
        <x:v/>
      </x:c>
    </x:row>
    <x:row r="86" spans="1:25" s="12" x14ac:dyDescent="0.25">
      <x:c r="A86" s="90" t="str">
        <x:v>78</x:v>
      </x:c>
      <x:c r="B86" s="191" t="str">
        <x:v>FPR59952</x:v>
      </x:c>
      <x:c r="C86" s="191" t="str">
        <x:v>Kyocera FS-9530DN</x:v>
      </x:c>
      <x:c r="D86" s="191" t="str">
        <x:v>B/W Laser Prints</x:v>
      </x:c>
      <x:c r="E86" s="191" t="str">
        <x:v>PPP3Y09321</x:v>
      </x:c>
      <x:c r="F86" s="191" t="str">
        <x:v>Active</x:v>
      </x:c>
      <x:c r="G86" s="191" t="str">
        <x:v>Corporate</x:v>
      </x:c>
      <x:c r="H86" s="191" t="str">
        <x:v/>
      </x:c>
      <x:c r="I86" s="191" t="str">
        <x:v/>
      </x:c>
      <x:c r="J86" s="191" t="str">
        <x:v>1</x:v>
      </x:c>
      <x:c r="K86" s="191" t="str">
        <x:v>Building 2 / Proto North</x:v>
      </x:c>
      <x:c r="L86" s="191" t="str">
        <x:v/>
      </x:c>
      <x:c r="M86" s="191" t="str">
        <x:v>8/31/2018</x:v>
      </x:c>
      <x:c r="N86" s="189" t="n">
        <x:v>85478.00</x:v>
      </x:c>
      <x:c r="O86" s="191" t="str">
        <x:v>11/30/2018</x:v>
      </x:c>
      <x:c r="P86" s="189" t="n">
        <x:v>89746.00</x:v>
      </x:c>
      <x:c r="Q86" s="206" t="n">
        <x:v>0.0025</x:v>
      </x:c>
      <x:c r="R86" s="206" t="n">
        <x:v>0.0073</x:v>
      </x:c>
      <x:c r="S86" s="189" t="n">
        <x:v>3375.00</x:v>
      </x:c>
      <x:c r="T86" s="187" t="n">
        <x:f ca="1">=IF(AND(U86=0,S86&gt;0),-100%,IF(OR(S86=0,S86="-"),"-",IF(AND(S86=0,U86=0),0%,IF(S86&lt;U86,SUM(U86-S86)/S86,IF(S86&gt;U86,SUM(-1*(S86-U86)/S86),"")))))</x:f>
        <x:v/>
      </x:c>
      <x:c r="U86" s="189" t="n">
        <x:v>4268.00</x:v>
      </x:c>
      <x:c r="V86" s="189" t="n">
        <x:f ca="1">=SUM(U86/ ((O86- M86)/30.42))</x:f>
        <x:v/>
      </x:c>
      <x:c r="W86" s="195">
        <x:f ca="1">=IF(T86="","",IF(T86="-","",IF(U86=0,"",IF(OR(T86&gt;AA4,T86&lt;-AA4),"*",""))))</x:f>
        <x:v/>
      </x:c>
      <x:c r="X86" s="91" t="str">
        <x:v/>
      </x:c>
    </x:row>
    <x:row r="87" spans="1:25" s="12" x14ac:dyDescent="0.25">
      <x:c r="A87" s="96" t="str">
        <x:v>79</x:v>
      </x:c>
      <x:c r="B87" s="192" t="str">
        <x:v>FPR59895</x:v>
      </x:c>
      <x:c r="C87" s="192" t="str">
        <x:v>Kyocera FS-9530DN</x:v>
      </x:c>
      <x:c r="D87" s="192" t="str">
        <x:v>B/W Laser Prints</x:v>
      </x:c>
      <x:c r="E87" s="192" t="str">
        <x:v>PPP5210937</x:v>
      </x:c>
      <x:c r="F87" s="192" t="str">
        <x:v>Active</x:v>
      </x:c>
      <x:c r="G87" s="192" t="str">
        <x:v>Corporate</x:v>
      </x:c>
      <x:c r="H87" s="192" t="str">
        <x:v/>
      </x:c>
      <x:c r="I87" s="192" t="str">
        <x:v/>
      </x:c>
      <x:c r="J87" s="192" t="str">
        <x:v>2</x:v>
      </x:c>
      <x:c r="K87" s="192" t="str">
        <x:v>Building 2 / PPS Stock Room</x:v>
      </x:c>
      <x:c r="L87" s="192" t="str">
        <x:v/>
      </x:c>
      <x:c r="M87" s="192" t="str">
        <x:v>8/31/2018</x:v>
      </x:c>
      <x:c r="N87" s="183" t="n">
        <x:v>131230.00</x:v>
      </x:c>
      <x:c r="O87" s="192" t="str">
        <x:v>11/30/2018</x:v>
      </x:c>
      <x:c r="P87" s="183" t="n">
        <x:v>135401.00</x:v>
      </x:c>
      <x:c r="Q87" s="207" t="n">
        <x:v>0.0025</x:v>
      </x:c>
      <x:c r="R87" s="207" t="n">
        <x:v>0.0071</x:v>
      </x:c>
      <x:c r="S87" s="183" t="n">
        <x:v>2395.00</x:v>
      </x:c>
      <x:c r="T87" s="182" t="n">
        <x:f ca="1">=IF(AND(U87=0,S87&gt;0),-100%,IF(OR(S87=0,S87="-"),"-",IF(AND(S87=0,U87=0),0%,IF(S87&lt;U87,SUM(U87-S87)/S87,IF(S87&gt;U87,SUM(-1*(S87-U87)/S87),"")))))</x:f>
        <x:v/>
      </x:c>
      <x:c r="U87" s="183" t="n">
        <x:v>4171.00</x:v>
      </x:c>
      <x:c r="V87" s="183" t="n">
        <x:f ca="1">=SUM(U87/ ((O87- M87)/30.42))</x:f>
        <x:v/>
      </x:c>
      <x:c r="W87" s="196">
        <x:f ca="1">=IF(T87="","",IF(T87="-","",IF(U87=0,"",IF(OR(T87&gt;AA4,T87&lt;-AA4),"*",""))))</x:f>
        <x:v/>
      </x:c>
      <x:c r="X87" s="98" t="str">
        <x:v/>
      </x:c>
    </x:row>
    <x:row r="88" spans="1:25" s="12" x14ac:dyDescent="0.25">
      <x:c r="A88" s="90" t="str">
        <x:v>80</x:v>
      </x:c>
      <x:c r="B88" s="191" t="str">
        <x:v>FPR60861</x:v>
      </x:c>
      <x:c r="C88" s="191" t="str">
        <x:v>HP LJ 9050</x:v>
      </x:c>
      <x:c r="D88" s="191" t="str">
        <x:v>B/W Laser Prints</x:v>
      </x:c>
      <x:c r="E88" s="191" t="str">
        <x:v>JPFL75Y06D</x:v>
      </x:c>
      <x:c r="F88" s="191" t="str">
        <x:v>Active</x:v>
      </x:c>
      <x:c r="G88" s="191" t="str">
        <x:v>Corporate</x:v>
      </x:c>
      <x:c r="H88" s="191" t="str">
        <x:v/>
      </x:c>
      <x:c r="I88" s="191" t="str">
        <x:v/>
      </x:c>
      <x:c r="J88" s="191" t="str">
        <x:v>1</x:v>
      </x:c>
      <x:c r="K88" s="191" t="str">
        <x:v>Annex / Foam Shop</x:v>
      </x:c>
      <x:c r="L88" s="191" t="str">
        <x:v/>
      </x:c>
      <x:c r="M88" s="191" t="str">
        <x:v>10/23/2018</x:v>
      </x:c>
      <x:c r="N88" s="189" t="n">
        <x:v>79.00</x:v>
      </x:c>
      <x:c r="O88" s="191" t="str">
        <x:v>11/30/2018</x:v>
      </x:c>
      <x:c r="P88" s="189" t="n">
        <x:v>4220.00</x:v>
      </x:c>
      <x:c r="Q88" s="206" t="n">
        <x:v>0.0024</x:v>
      </x:c>
      <x:c r="R88" s="206" t="n">
        <x:v>0.0071</x:v>
      </x:c>
      <x:c r="S88" s="189" t="n">
        <x:v/>
      </x:c>
      <x:c r="T88" s="187" t="n">
        <x:f ca="1">=IF(AND(U88=0,S88&gt;0),-100%,IF(OR(S88=0,S88="-"),"-",IF(AND(S88=0,U88=0),0%,IF(S88&lt;U88,SUM(U88-S88)/S88,IF(S88&gt;U88,SUM(-1*(S88-U88)/S88),"")))))</x:f>
        <x:v/>
      </x:c>
      <x:c r="U88" s="189" t="n">
        <x:v>4141.00</x:v>
      </x:c>
      <x:c r="V88" s="189" t="n">
        <x:f ca="1">=SUM(U88/ ((O88- M88)/30.42))</x:f>
        <x:v/>
      </x:c>
      <x:c r="W88" s="195">
        <x:f ca="1">=IF(T88="","",IF(T88="-","",IF(U88=0,"",IF(OR(T88&gt;AA4,T88&lt;-AA4),"*",""))))</x:f>
        <x:v/>
      </x:c>
      <x:c r="X88" s="91" t="str">
        <x:v/>
      </x:c>
    </x:row>
    <x:row r="89" spans="1:25" s="12" x14ac:dyDescent="0.25">
      <x:c r="A89" s="96" t="str">
        <x:v>81</x:v>
      </x:c>
      <x:c r="B89" s="192" t="str">
        <x:v>FPR60011</x:v>
      </x:c>
      <x:c r="C89" s="192" t="str">
        <x:v>Kyocera FS-9530DN</x:v>
      </x:c>
      <x:c r="D89" s="192" t="str">
        <x:v>B/W Laser Prints</x:v>
      </x:c>
      <x:c r="E89" s="192" t="str">
        <x:v>PPP5210939</x:v>
      </x:c>
      <x:c r="F89" s="192" t="str">
        <x:v>Active</x:v>
      </x:c>
      <x:c r="G89" s="192" t="str">
        <x:v>Corporate</x:v>
      </x:c>
      <x:c r="H89" s="192" t="str">
        <x:v/>
      </x:c>
      <x:c r="I89" s="192" t="str">
        <x:v/>
      </x:c>
      <x:c r="J89" s="192" t="str">
        <x:v>1</x:v>
      </x:c>
      <x:c r="K89" s="192" t="str">
        <x:v>Building 2 / Test Staging</x:v>
      </x:c>
      <x:c r="L89" s="192" t="str">
        <x:v/>
      </x:c>
      <x:c r="M89" s="192" t="str">
        <x:v>8/31/2018</x:v>
      </x:c>
      <x:c r="N89" s="183" t="n">
        <x:v>110642.00</x:v>
      </x:c>
      <x:c r="O89" s="192" t="str">
        <x:v>11/30/2018</x:v>
      </x:c>
      <x:c r="P89" s="183" t="n">
        <x:v>114759.00</x:v>
      </x:c>
      <x:c r="Q89" s="207" t="n">
        <x:v>0.0024</x:v>
      </x:c>
      <x:c r="R89" s="207" t="n">
        <x:v>0.007</x:v>
      </x:c>
      <x:c r="S89" s="183" t="n">
        <x:v>4690.00</x:v>
      </x:c>
      <x:c r="T89" s="182" t="n">
        <x:f ca="1">=IF(AND(U89=0,S89&gt;0),-100%,IF(OR(S89=0,S89="-"),"-",IF(AND(S89=0,U89=0),0%,IF(S89&lt;U89,SUM(U89-S89)/S89,IF(S89&gt;U89,SUM(-1*(S89-U89)/S89),"")))))</x:f>
        <x:v/>
      </x:c>
      <x:c r="U89" s="183" t="n">
        <x:v>4117.00</x:v>
      </x:c>
      <x:c r="V89" s="183" t="n">
        <x:f ca="1">=SUM(U89/ ((O89- M89)/30.42))</x:f>
        <x:v/>
      </x:c>
      <x:c r="W89" s="196">
        <x:f ca="1">=IF(T89="","",IF(T89="-","",IF(U89=0,"",IF(OR(T89&gt;AA4,T89&lt;-AA4),"*",""))))</x:f>
        <x:v/>
      </x:c>
      <x:c r="X89" s="98" t="str">
        <x:v/>
      </x:c>
    </x:row>
    <x:row r="90" spans="1:25" s="12" x14ac:dyDescent="0.25">
      <x:c r="A90" s="90" t="str">
        <x:v>82</x:v>
      </x:c>
      <x:c r="B90" s="191" t="str">
        <x:v>FPR60772</x:v>
      </x:c>
      <x:c r="C90" s="191" t="str">
        <x:v>HP LJ 9050</x:v>
      </x:c>
      <x:c r="D90" s="191" t="str">
        <x:v>B/W Laser Prints</x:v>
      </x:c>
      <x:c r="E90" s="191" t="str">
        <x:v>JPCL55Q037</x:v>
      </x:c>
      <x:c r="F90" s="191" t="str">
        <x:v>Active</x:v>
      </x:c>
      <x:c r="G90" s="191" t="str">
        <x:v>Corporate</x:v>
      </x:c>
      <x:c r="H90" s="191" t="str">
        <x:v/>
      </x:c>
      <x:c r="I90" s="191" t="str">
        <x:v/>
      </x:c>
      <x:c r="J90" s="191" t="str">
        <x:v>1</x:v>
      </x:c>
      <x:c r="K90" s="191" t="str">
        <x:v>Bldg 2 / QA Test Lab</x:v>
      </x:c>
      <x:c r="L90" s="191" t="str">
        <x:v/>
      </x:c>
      <x:c r="M90" s="191" t="str">
        <x:v>8/31/2018</x:v>
      </x:c>
      <x:c r="N90" s="189" t="n">
        <x:v>2502.00</x:v>
      </x:c>
      <x:c r="O90" s="191" t="str">
        <x:v>11/30/2018</x:v>
      </x:c>
      <x:c r="P90" s="189" t="n">
        <x:v>6398.00</x:v>
      </x:c>
      <x:c r="Q90" s="206" t="n">
        <x:v>0.0023</x:v>
      </x:c>
      <x:c r="R90" s="206" t="n">
        <x:v>0.0067</x:v>
      </x:c>
      <x:c r="S90" s="189" t="n">
        <x:v>2468.00</x:v>
      </x:c>
      <x:c r="T90" s="187" t="n">
        <x:f ca="1">=IF(AND(U90=0,S90&gt;0),-100%,IF(OR(S90=0,S90="-"),"-",IF(AND(S90=0,U90=0),0%,IF(S90&lt;U90,SUM(U90-S90)/S90,IF(S90&gt;U90,SUM(-1*(S90-U90)/S90),"")))))</x:f>
        <x:v/>
      </x:c>
      <x:c r="U90" s="189" t="n">
        <x:v>3896.00</x:v>
      </x:c>
      <x:c r="V90" s="189" t="n">
        <x:f ca="1">=SUM(U90/ ((O90- M90)/30.42))</x:f>
        <x:v/>
      </x:c>
      <x:c r="W90" s="195">
        <x:f ca="1">=IF(T90="","",IF(T90="-","",IF(U90=0,"",IF(OR(T90&gt;AA4,T90&lt;-AA4),"*",""))))</x:f>
        <x:v/>
      </x:c>
      <x:c r="X90" s="91" t="str">
        <x:v/>
      </x:c>
    </x:row>
    <x:row r="91" spans="1:25" s="12" x14ac:dyDescent="0.25">
      <x:c r="A91" s="96" t="str">
        <x:v>83</x:v>
      </x:c>
      <x:c r="B91" s="192" t="str">
        <x:v>FPR59849</x:v>
      </x:c>
      <x:c r="C91" s="192" t="str">
        <x:v>HP LJ M426fdn</x:v>
      </x:c>
      <x:c r="D91" s="192" t="str">
        <x:v>B/W Laser Prints</x:v>
      </x:c>
      <x:c r="E91" s="192" t="str">
        <x:v>PHBLK5D0BH</x:v>
      </x:c>
      <x:c r="F91" s="192" t="str">
        <x:v>Active</x:v>
      </x:c>
      <x:c r="G91" s="192" t="str">
        <x:v>Corporate</x:v>
      </x:c>
      <x:c r="H91" s="192" t="str">
        <x:v/>
      </x:c>
      <x:c r="I91" s="192" t="str">
        <x:v/>
      </x:c>
      <x:c r="J91" s="192" t="str">
        <x:v>1</x:v>
      </x:c>
      <x:c r="K91" s="192" t="str">
        <x:v>Corporate / Room #107</x:v>
      </x:c>
      <x:c r="L91" s="192" t="str">
        <x:v/>
      </x:c>
      <x:c r="M91" s="192" t="str">
        <x:v>8/31/2018</x:v>
      </x:c>
      <x:c r="N91" s="183" t="n">
        <x:v>25154.00</x:v>
      </x:c>
      <x:c r="O91" s="192" t="str">
        <x:v>11/30/2018</x:v>
      </x:c>
      <x:c r="P91" s="183" t="n">
        <x:v>28795.00</x:v>
      </x:c>
      <x:c r="Q91" s="207" t="n">
        <x:v>0.0022</x:v>
      </x:c>
      <x:c r="R91" s="207" t="n">
        <x:v>0.0062</x:v>
      </x:c>
      <x:c r="S91" s="183" t="n">
        <x:v>2888.00</x:v>
      </x:c>
      <x:c r="T91" s="182" t="n">
        <x:f ca="1">=IF(AND(U91=0,S91&gt;0),-100%,IF(OR(S91=0,S91="-"),"-",IF(AND(S91=0,U91=0),0%,IF(S91&lt;U91,SUM(U91-S91)/S91,IF(S91&gt;U91,SUM(-1*(S91-U91)/S91),"")))))</x:f>
        <x:v/>
      </x:c>
      <x:c r="U91" s="183" t="n">
        <x:v>3641.00</x:v>
      </x:c>
      <x:c r="V91" s="183" t="n">
        <x:f ca="1">=SUM(U91/ ((O91- M91)/30.42))</x:f>
        <x:v/>
      </x:c>
      <x:c r="W91" s="196">
        <x:f ca="1">=IF(T91="","",IF(T91="-","",IF(U91=0,"",IF(OR(T91&gt;AA4,T91&lt;-AA4),"*",""))))</x:f>
        <x:v/>
      </x:c>
      <x:c r="X91" s="98" t="str">
        <x:v/>
      </x:c>
    </x:row>
    <x:row r="92" spans="1:25" s="12" x14ac:dyDescent="0.25">
      <x:c r="A92" s="90" t="str">
        <x:v>84</x:v>
      </x:c>
      <x:c r="B92" s="191" t="str">
        <x:v>FPR59846</x:v>
      </x:c>
      <x:c r="C92" s="191" t="str">
        <x:v>HP LJ M426fdn</x:v>
      </x:c>
      <x:c r="D92" s="191" t="str">
        <x:v>B/W Laser Prints</x:v>
      </x:c>
      <x:c r="E92" s="191" t="str">
        <x:v>PHBLK5D0HZ</x:v>
      </x:c>
      <x:c r="F92" s="191" t="str">
        <x:v>Active</x:v>
      </x:c>
      <x:c r="G92" s="191" t="str">
        <x:v>Corporate</x:v>
      </x:c>
      <x:c r="H92" s="191" t="str">
        <x:v/>
      </x:c>
      <x:c r="I92" s="191" t="str">
        <x:v/>
      </x:c>
      <x:c r="J92" s="191" t="str">
        <x:v>1</x:v>
      </x:c>
      <x:c r="K92" s="191" t="str">
        <x:v>Building 2 / Recovery Conveyor 2</x:v>
      </x:c>
      <x:c r="L92" s="191" t="str">
        <x:v/>
      </x:c>
      <x:c r="M92" s="191" t="str">
        <x:v>8/31/2018</x:v>
      </x:c>
      <x:c r="N92" s="189" t="n">
        <x:v>7345.00</x:v>
      </x:c>
      <x:c r="O92" s="191" t="str">
        <x:v>11/30/2018</x:v>
      </x:c>
      <x:c r="P92" s="189" t="n">
        <x:v>10940.00</x:v>
      </x:c>
      <x:c r="Q92" s="206" t="n">
        <x:v>0.0021</x:v>
      </x:c>
      <x:c r="R92" s="206" t="n">
        <x:v>0.0061</x:v>
      </x:c>
      <x:c r="S92" s="189" t="n">
        <x:v>2327.00</x:v>
      </x:c>
      <x:c r="T92" s="187" t="n">
        <x:f ca="1">=IF(AND(U92=0,S92&gt;0),-100%,IF(OR(S92=0,S92="-"),"-",IF(AND(S92=0,U92=0),0%,IF(S92&lt;U92,SUM(U92-S92)/S92,IF(S92&gt;U92,SUM(-1*(S92-U92)/S92),"")))))</x:f>
        <x:v/>
      </x:c>
      <x:c r="U92" s="189" t="n">
        <x:v>3595.00</x:v>
      </x:c>
      <x:c r="V92" s="189" t="n">
        <x:f ca="1">=SUM(U92/ ((O92- M92)/30.42))</x:f>
        <x:v/>
      </x:c>
      <x:c r="W92" s="195">
        <x:f ca="1">=IF(T92="","",IF(T92="-","",IF(U92=0,"",IF(OR(T92&gt;AA4,T92&lt;-AA4),"*",""))))</x:f>
        <x:v/>
      </x:c>
      <x:c r="X92" s="91" t="str">
        <x:v/>
      </x:c>
    </x:row>
    <x:row r="93" spans="1:25" s="12" x14ac:dyDescent="0.25">
      <x:c r="A93" s="96" t="str">
        <x:v>85</x:v>
      </x:c>
      <x:c r="B93" s="192" t="str">
        <x:v>FPR53766</x:v>
      </x:c>
      <x:c r="C93" s="192" t="str">
        <x:v>Kyocera FS-9530DN</x:v>
      </x:c>
      <x:c r="D93" s="192" t="str">
        <x:v>B/W Laser Prints</x:v>
      </x:c>
      <x:c r="E93" s="192" t="str">
        <x:v>PPP4Y10753</x:v>
      </x:c>
      <x:c r="F93" s="192" t="str">
        <x:v>Active</x:v>
      </x:c>
      <x:c r="G93" s="192" t="str">
        <x:v>Corporate</x:v>
      </x:c>
      <x:c r="H93" s="192" t="str">
        <x:v/>
      </x:c>
      <x:c r="I93" s="192" t="str">
        <x:v/>
      </x:c>
      <x:c r="J93" s="192" t="str">
        <x:v>1</x:v>
      </x:c>
      <x:c r="K93" s="192" t="str">
        <x:v>Building 2 / MRB Crib</x:v>
      </x:c>
      <x:c r="L93" s="192" t="str">
        <x:v/>
      </x:c>
      <x:c r="M93" s="192" t="str">
        <x:v>8/31/2018</x:v>
      </x:c>
      <x:c r="N93" s="183" t="n">
        <x:v>22653.00</x:v>
      </x:c>
      <x:c r="O93" s="192" t="str">
        <x:v>11/30/2018</x:v>
      </x:c>
      <x:c r="P93" s="183" t="n">
        <x:v>26194.00</x:v>
      </x:c>
      <x:c r="Q93" s="207" t="n">
        <x:v>0.0021</x:v>
      </x:c>
      <x:c r="R93" s="207" t="n">
        <x:v>0.0061</x:v>
      </x:c>
      <x:c r="S93" s="183" t="n">
        <x:v>2465.00</x:v>
      </x:c>
      <x:c r="T93" s="182" t="n">
        <x:f ca="1">=IF(AND(U93=0,S93&gt;0),-100%,IF(OR(S93=0,S93="-"),"-",IF(AND(S93=0,U93=0),0%,IF(S93&lt;U93,SUM(U93-S93)/S93,IF(S93&gt;U93,SUM(-1*(S93-U93)/S93),"")))))</x:f>
        <x:v/>
      </x:c>
      <x:c r="U93" s="183" t="n">
        <x:v>3541.00</x:v>
      </x:c>
      <x:c r="V93" s="183" t="n">
        <x:f ca="1">=SUM(U93/ ((O93- M93)/30.42))</x:f>
        <x:v/>
      </x:c>
      <x:c r="W93" s="196">
        <x:f ca="1">=IF(T93="","",IF(T93="-","",IF(U93=0,"",IF(OR(T93&gt;AA4,T93&lt;-AA4),"*",""))))</x:f>
        <x:v/>
      </x:c>
      <x:c r="X93" s="98" t="str">
        <x:v/>
      </x:c>
    </x:row>
    <x:row r="94" spans="1:25" s="12" x14ac:dyDescent="0.25">
      <x:c r="A94" s="90" t="str">
        <x:v>86</x:v>
      </x:c>
      <x:c r="B94" s="191" t="str">
        <x:v>FPR58097</x:v>
      </x:c>
      <x:c r="C94" s="191" t="str">
        <x:v>HP LJ M602</x:v>
      </x:c>
      <x:c r="D94" s="191" t="str">
        <x:v>B/W Laser Prints</x:v>
      </x:c>
      <x:c r="E94" s="191" t="str">
        <x:v>CNCCFB8078</x:v>
      </x:c>
      <x:c r="F94" s="191" t="str">
        <x:v>Active</x:v>
      </x:c>
      <x:c r="G94" s="191" t="str">
        <x:v>Corporate</x:v>
      </x:c>
      <x:c r="H94" s="191" t="str">
        <x:v/>
      </x:c>
      <x:c r="I94" s="191" t="str">
        <x:v/>
      </x:c>
      <x:c r="J94" s="191" t="str">
        <x:v>1</x:v>
      </x:c>
      <x:c r="K94" s="191" t="str">
        <x:v>Building 2 / FOC</x:v>
      </x:c>
      <x:c r="L94" s="191" t="str">
        <x:v/>
      </x:c>
      <x:c r="M94" s="191" t="str">
        <x:v>8/31/2018</x:v>
      </x:c>
      <x:c r="N94" s="189" t="n">
        <x:v>11499.00</x:v>
      </x:c>
      <x:c r="O94" s="191" t="str">
        <x:v>11/30/2018</x:v>
      </x:c>
      <x:c r="P94" s="189" t="n">
        <x:v>14889.00</x:v>
      </x:c>
      <x:c r="Q94" s="206" t="n">
        <x:v>0.002</x:v>
      </x:c>
      <x:c r="R94" s="206" t="n">
        <x:v>0.0058</x:v>
      </x:c>
      <x:c r="S94" s="189" t="n">
        <x:v>5434.00</x:v>
      </x:c>
      <x:c r="T94" s="187" t="n">
        <x:f ca="1">=IF(AND(U94=0,S94&gt;0),-100%,IF(OR(S94=0,S94="-"),"-",IF(AND(S94=0,U94=0),0%,IF(S94&lt;U94,SUM(U94-S94)/S94,IF(S94&gt;U94,SUM(-1*(S94-U94)/S94),"")))))</x:f>
        <x:v/>
      </x:c>
      <x:c r="U94" s="189" t="n">
        <x:v>3390.00</x:v>
      </x:c>
      <x:c r="V94" s="189" t="n">
        <x:f ca="1">=SUM(U94/ ((O94- M94)/30.42))</x:f>
        <x:v/>
      </x:c>
      <x:c r="W94" s="195">
        <x:f ca="1">=IF(T94="","",IF(T94="-","",IF(U94=0,"",IF(OR(T94&gt;AA4,T94&lt;-AA4),"*",""))))</x:f>
        <x:v/>
      </x:c>
      <x:c r="X94" s="91" t="str">
        <x:v/>
      </x:c>
    </x:row>
    <x:row r="95" spans="1:25" s="12" x14ac:dyDescent="0.25">
      <x:c r="A95" s="96" t="str">
        <x:v>87</x:v>
      </x:c>
      <x:c r="B95" s="192" t="str">
        <x:v>FPR59877</x:v>
      </x:c>
      <x:c r="C95" s="192" t="str">
        <x:v>Kyocera FS-9530DN</x:v>
      </x:c>
      <x:c r="D95" s="192" t="str">
        <x:v>B/W Laser Prints</x:v>
      </x:c>
      <x:c r="E95" s="192" t="str">
        <x:v>PPP5210979</x:v>
      </x:c>
      <x:c r="F95" s="192" t="str">
        <x:v>Active</x:v>
      </x:c>
      <x:c r="G95" s="192" t="str">
        <x:v>Corporate</x:v>
      </x:c>
      <x:c r="H95" s="192" t="str">
        <x:v/>
      </x:c>
      <x:c r="I95" s="192" t="str">
        <x:v/>
      </x:c>
      <x:c r="J95" s="192" t="str">
        <x:v>1</x:v>
      </x:c>
      <x:c r="K95" s="192" t="str">
        <x:v>Building 2 / Blue Line POS 2</x:v>
      </x:c>
      <x:c r="L95" s="192" t="str">
        <x:v/>
      </x:c>
      <x:c r="M95" s="192" t="str">
        <x:v>8/31/2018</x:v>
      </x:c>
      <x:c r="N95" s="183" t="n">
        <x:v>229629.00</x:v>
      </x:c>
      <x:c r="O95" s="192" t="str">
        <x:v>11/30/2018</x:v>
      </x:c>
      <x:c r="P95" s="183" t="n">
        <x:v>232954.00</x:v>
      </x:c>
      <x:c r="Q95" s="207" t="n">
        <x:v>0.002</x:v>
      </x:c>
      <x:c r="R95" s="207" t="n">
        <x:v>0.0057</x:v>
      </x:c>
      <x:c r="S95" s="183" t="n">
        <x:v>3965.00</x:v>
      </x:c>
      <x:c r="T95" s="182" t="n">
        <x:f ca="1">=IF(AND(U95=0,S95&gt;0),-100%,IF(OR(S95=0,S95="-"),"-",IF(AND(S95=0,U95=0),0%,IF(S95&lt;U95,SUM(U95-S95)/S95,IF(S95&gt;U95,SUM(-1*(S95-U95)/S95),"")))))</x:f>
        <x:v/>
      </x:c>
      <x:c r="U95" s="183" t="n">
        <x:v>3325.00</x:v>
      </x:c>
      <x:c r="V95" s="183" t="n">
        <x:f ca="1">=SUM(U95/ ((O95- M95)/30.42))</x:f>
        <x:v/>
      </x:c>
      <x:c r="W95" s="196">
        <x:f ca="1">=IF(T95="","",IF(T95="-","",IF(U95=0,"",IF(OR(T95&gt;AA4,T95&lt;-AA4),"*",""))))</x:f>
        <x:v/>
      </x:c>
      <x:c r="X95" s="98" t="str">
        <x:v/>
      </x:c>
    </x:row>
    <x:row r="96" spans="1:25" s="12" x14ac:dyDescent="0.25">
      <x:c r="A96" s="90" t="str">
        <x:v>88</x:v>
      </x:c>
      <x:c r="B96" s="191" t="str">
        <x:v>FPR59951</x:v>
      </x:c>
      <x:c r="C96" s="191" t="str">
        <x:v>Kyocera FS-9530DN</x:v>
      </x:c>
      <x:c r="D96" s="191" t="str">
        <x:v>B/W Laser Prints</x:v>
      </x:c>
      <x:c r="E96" s="191" t="str">
        <x:v>PPP1906587</x:v>
      </x:c>
      <x:c r="F96" s="191" t="str">
        <x:v>Active</x:v>
      </x:c>
      <x:c r="G96" s="191" t="str">
        <x:v>Corporate</x:v>
      </x:c>
      <x:c r="H96" s="191" t="str">
        <x:v/>
      </x:c>
      <x:c r="I96" s="191" t="str">
        <x:v/>
      </x:c>
      <x:c r="J96" s="191" t="str">
        <x:v>1</x:v>
      </x:c>
      <x:c r="K96" s="191" t="str">
        <x:v>Building 2 / Room 2</x:v>
      </x:c>
      <x:c r="L96" s="191" t="str">
        <x:v/>
      </x:c>
      <x:c r="M96" s="191" t="str">
        <x:v>8/31/2018</x:v>
      </x:c>
      <x:c r="N96" s="189" t="n">
        <x:v>921447.00</x:v>
      </x:c>
      <x:c r="O96" s="191" t="str">
        <x:v>11/30/2018</x:v>
      </x:c>
      <x:c r="P96" s="189" t="n">
        <x:v>924666.00</x:v>
      </x:c>
      <x:c r="Q96" s="206" t="n">
        <x:v>0.0019</x:v>
      </x:c>
      <x:c r="R96" s="206" t="n">
        <x:v>0.0055</x:v>
      </x:c>
      <x:c r="S96" s="189" t="n">
        <x:v>612.00</x:v>
      </x:c>
      <x:c r="T96" s="187" t="n">
        <x:f ca="1">=IF(AND(U96=0,S96&gt;0),-100%,IF(OR(S96=0,S96="-"),"-",IF(AND(S96=0,U96=0),0%,IF(S96&lt;U96,SUM(U96-S96)/S96,IF(S96&gt;U96,SUM(-1*(S96-U96)/S96),"")))))</x:f>
        <x:v/>
      </x:c>
      <x:c r="U96" s="189" t="n">
        <x:v>3219.00</x:v>
      </x:c>
      <x:c r="V96" s="189" t="n">
        <x:f ca="1">=SUM(U96/ ((O96- M96)/30.42))</x:f>
        <x:v/>
      </x:c>
      <x:c r="W96" s="195">
        <x:f ca="1">=IF(T96="","",IF(T96="-","",IF(U96=0,"",IF(OR(T96&gt;AA4,T96&lt;-AA4),"*",""))))</x:f>
        <x:v/>
      </x:c>
      <x:c r="X96" s="91" t="str">
        <x:v/>
      </x:c>
    </x:row>
    <x:row r="97" spans="1:25" s="12" x14ac:dyDescent="0.25">
      <x:c r="A97" s="96" t="str">
        <x:v>89</x:v>
      </x:c>
      <x:c r="B97" s="192" t="str">
        <x:v>FPR58098</x:v>
      </x:c>
      <x:c r="C97" s="192" t="str">
        <x:v>HP LJ M602</x:v>
      </x:c>
      <x:c r="D97" s="192" t="str">
        <x:v>B/W Laser Prints</x:v>
      </x:c>
      <x:c r="E97" s="192" t="str">
        <x:v>CNCCF4H0KC</x:v>
      </x:c>
      <x:c r="F97" s="192" t="str">
        <x:v>Active</x:v>
      </x:c>
      <x:c r="G97" s="192" t="str">
        <x:v>Corporate</x:v>
      </x:c>
      <x:c r="H97" s="192" t="str">
        <x:v/>
      </x:c>
      <x:c r="I97" s="192" t="str">
        <x:v/>
      </x:c>
      <x:c r="J97" s="192" t="str">
        <x:v>1</x:v>
      </x:c>
      <x:c r="K97" s="192" t="str">
        <x:v>Building 2 / FOC</x:v>
      </x:c>
      <x:c r="L97" s="192" t="str">
        <x:v/>
      </x:c>
      <x:c r="M97" s="192" t="str">
        <x:v>8/31/2018</x:v>
      </x:c>
      <x:c r="N97" s="183" t="n">
        <x:v>13653.00</x:v>
      </x:c>
      <x:c r="O97" s="192" t="str">
        <x:v>11/30/2018</x:v>
      </x:c>
      <x:c r="P97" s="183" t="n">
        <x:v>16811.00</x:v>
      </x:c>
      <x:c r="Q97" s="207" t="n">
        <x:v>0.0019</x:v>
      </x:c>
      <x:c r="R97" s="207" t="n">
        <x:v>0.0054</x:v>
      </x:c>
      <x:c r="S97" s="183" t="n">
        <x:v>4729.00</x:v>
      </x:c>
      <x:c r="T97" s="182" t="n">
        <x:f ca="1">=IF(AND(U97=0,S97&gt;0),-100%,IF(OR(S97=0,S97="-"),"-",IF(AND(S97=0,U97=0),0%,IF(S97&lt;U97,SUM(U97-S97)/S97,IF(S97&gt;U97,SUM(-1*(S97-U97)/S97),"")))))</x:f>
        <x:v/>
      </x:c>
      <x:c r="U97" s="183" t="n">
        <x:v>3158.00</x:v>
      </x:c>
      <x:c r="V97" s="183" t="n">
        <x:f ca="1">=SUM(U97/ ((O97- M97)/30.42))</x:f>
        <x:v/>
      </x:c>
      <x:c r="W97" s="196">
        <x:f ca="1">=IF(T97="","",IF(T97="-","",IF(U97=0,"",IF(OR(T97&gt;AA4,T97&lt;-AA4),"*",""))))</x:f>
        <x:v/>
      </x:c>
      <x:c r="X97" s="98" t="str">
        <x:v/>
      </x:c>
    </x:row>
    <x:row r="98" spans="1:25" s="12" x14ac:dyDescent="0.25">
      <x:c r="A98" s="90" t="str">
        <x:v>90</x:v>
      </x:c>
      <x:c r="B98" s="191" t="str">
        <x:v>FPR58439</x:v>
      </x:c>
      <x:c r="C98" s="191" t="str">
        <x:v>Kyocera FS-9530DN</x:v>
      </x:c>
      <x:c r="D98" s="191" t="str">
        <x:v>B/W Laser Prints</x:v>
      </x:c>
      <x:c r="E98" s="191" t="str">
        <x:v>PPP4710314</x:v>
      </x:c>
      <x:c r="F98" s="191" t="str">
        <x:v>Active</x:v>
      </x:c>
      <x:c r="G98" s="191" t="str">
        <x:v>Corporate</x:v>
      </x:c>
      <x:c r="H98" s="191" t="str">
        <x:v/>
      </x:c>
      <x:c r="I98" s="191" t="str">
        <x:v/>
      </x:c>
      <x:c r="J98" s="191" t="str">
        <x:v>1</x:v>
      </x:c>
      <x:c r="K98" s="191" t="str">
        <x:v>Building 2 / Video Arms</x:v>
      </x:c>
      <x:c r="L98" s="191" t="str">
        <x:v/>
      </x:c>
      <x:c r="M98" s="191" t="str">
        <x:v>8/31/2018</x:v>
      </x:c>
      <x:c r="N98" s="189" t="n">
        <x:v>137336.00</x:v>
      </x:c>
      <x:c r="O98" s="191" t="str">
        <x:v>11/30/2018</x:v>
      </x:c>
      <x:c r="P98" s="189" t="n">
        <x:v>140449.00</x:v>
      </x:c>
      <x:c r="Q98" s="206" t="n">
        <x:v>0.0018</x:v>
      </x:c>
      <x:c r="R98" s="206" t="n">
        <x:v>0.0053</x:v>
      </x:c>
      <x:c r="S98" s="189" t="n">
        <x:v>4046.00</x:v>
      </x:c>
      <x:c r="T98" s="187" t="n">
        <x:f ca="1">=IF(AND(U98=0,S98&gt;0),-100%,IF(OR(S98=0,S98="-"),"-",IF(AND(S98=0,U98=0),0%,IF(S98&lt;U98,SUM(U98-S98)/S98,IF(S98&gt;U98,SUM(-1*(S98-U98)/S98),"")))))</x:f>
        <x:v/>
      </x:c>
      <x:c r="U98" s="189" t="n">
        <x:v>3113.00</x:v>
      </x:c>
      <x:c r="V98" s="189" t="n">
        <x:f ca="1">=SUM(U98/ ((O98- M98)/30.42))</x:f>
        <x:v/>
      </x:c>
      <x:c r="W98" s="195">
        <x:f ca="1">=IF(T98="","",IF(T98="-","",IF(U98=0,"",IF(OR(T98&gt;AA4,T98&lt;-AA4),"*",""))))</x:f>
        <x:v/>
      </x:c>
      <x:c r="X98" s="91" t="str">
        <x:v/>
      </x:c>
    </x:row>
    <x:row r="99" spans="1:25" s="12" x14ac:dyDescent="0.25">
      <x:c r="A99" s="96" t="str">
        <x:v>91</x:v>
      </x:c>
      <x:c r="B99" s="192" t="str">
        <x:v>FPR53769</x:v>
      </x:c>
      <x:c r="C99" s="192" t="str">
        <x:v>Kyocera FS-9530DN</x:v>
      </x:c>
      <x:c r="D99" s="192" t="str">
        <x:v>B/W Laser Prints</x:v>
      </x:c>
      <x:c r="E99" s="192" t="str">
        <x:v>PPP7201439</x:v>
      </x:c>
      <x:c r="F99" s="192" t="str">
        <x:v>Active</x:v>
      </x:c>
      <x:c r="G99" s="192" t="str">
        <x:v>Corporate</x:v>
      </x:c>
      <x:c r="H99" s="192" t="str">
        <x:v/>
      </x:c>
      <x:c r="I99" s="192" t="str">
        <x:v/>
      </x:c>
      <x:c r="J99" s="192" t="str">
        <x:v>1</x:v>
      </x:c>
      <x:c r="K99" s="192" t="str">
        <x:v>Building 2 / Tourist Class Staging</x:v>
      </x:c>
      <x:c r="L99" s="192" t="str">
        <x:v/>
      </x:c>
      <x:c r="M99" s="192" t="str">
        <x:v>8/31/2018</x:v>
      </x:c>
      <x:c r="N99" s="183" t="n">
        <x:v>551273.00</x:v>
      </x:c>
      <x:c r="O99" s="192" t="str">
        <x:v>11/30/2018</x:v>
      </x:c>
      <x:c r="P99" s="183" t="n">
        <x:v>554319.00</x:v>
      </x:c>
      <x:c r="Q99" s="207" t="n">
        <x:v>0.0018</x:v>
      </x:c>
      <x:c r="R99" s="207" t="n">
        <x:v>0.0052</x:v>
      </x:c>
      <x:c r="S99" s="183" t="n">
        <x:v>3030.00</x:v>
      </x:c>
      <x:c r="T99" s="182" t="n">
        <x:f ca="1">=IF(AND(U99=0,S99&gt;0),-100%,IF(OR(S99=0,S99="-"),"-",IF(AND(S99=0,U99=0),0%,IF(S99&lt;U99,SUM(U99-S99)/S99,IF(S99&gt;U99,SUM(-1*(S99-U99)/S99),"")))))</x:f>
        <x:v/>
      </x:c>
      <x:c r="U99" s="183" t="n">
        <x:v>3046.00</x:v>
      </x:c>
      <x:c r="V99" s="183" t="n">
        <x:f ca="1">=SUM(U99/ ((O99- M99)/30.42))</x:f>
        <x:v/>
      </x:c>
      <x:c r="W99" s="196">
        <x:f ca="1">=IF(T99="","",IF(T99="-","",IF(U99=0,"",IF(OR(T99&gt;AA4,T99&lt;-AA4),"*",""))))</x:f>
        <x:v/>
      </x:c>
      <x:c r="X99" s="98" t="str">
        <x:v/>
      </x:c>
    </x:row>
    <x:row r="100" spans="1:25" s="12" x14ac:dyDescent="0.25">
      <x:c r="A100" s="90" t="str">
        <x:v>92</x:v>
      </x:c>
      <x:c r="B100" s="191" t="str">
        <x:v>FPR53775</x:v>
      </x:c>
      <x:c r="C100" s="191" t="str">
        <x:v>Kyocera FS-9530DN</x:v>
      </x:c>
      <x:c r="D100" s="191" t="str">
        <x:v>B/W Laser Prints</x:v>
      </x:c>
      <x:c r="E100" s="191" t="str">
        <x:v>PPP6700398</x:v>
      </x:c>
      <x:c r="F100" s="191" t="str">
        <x:v>Active</x:v>
      </x:c>
      <x:c r="G100" s="191" t="str">
        <x:v>Corporate</x:v>
      </x:c>
      <x:c r="H100" s="191" t="str">
        <x:v/>
      </x:c>
      <x:c r="I100" s="191" t="str">
        <x:v/>
      </x:c>
      <x:c r="J100" s="191" t="str">
        <x:v>1</x:v>
      </x:c>
      <x:c r="K100" s="191" t="str">
        <x:v>Building 2 / 13 TCB Staging</x:v>
      </x:c>
      <x:c r="L100" s="191" t="str">
        <x:v/>
      </x:c>
      <x:c r="M100" s="191" t="str">
        <x:v>8/31/2018</x:v>
      </x:c>
      <x:c r="N100" s="189" t="n">
        <x:v>485272.00</x:v>
      </x:c>
      <x:c r="O100" s="191" t="str">
        <x:v>11/30/2018</x:v>
      </x:c>
      <x:c r="P100" s="189" t="n">
        <x:v>487897.00</x:v>
      </x:c>
      <x:c r="Q100" s="206" t="n">
        <x:v>0.0016</x:v>
      </x:c>
      <x:c r="R100" s="206" t="n">
        <x:v>0.0045</x:v>
      </x:c>
      <x:c r="S100" s="189" t="n">
        <x:v>3739.00</x:v>
      </x:c>
      <x:c r="T100" s="187" t="n">
        <x:f ca="1">=IF(AND(U100=0,S100&gt;0),-100%,IF(OR(S100=0,S100="-"),"-",IF(AND(S100=0,U100=0),0%,IF(S100&lt;U100,SUM(U100-S100)/S100,IF(S100&gt;U100,SUM(-1*(S100-U100)/S100),"")))))</x:f>
        <x:v/>
      </x:c>
      <x:c r="U100" s="189" t="n">
        <x:v>2625.00</x:v>
      </x:c>
      <x:c r="V100" s="189" t="n">
        <x:f ca="1">=SUM(U100/ ((O100- M100)/30.42))</x:f>
        <x:v/>
      </x:c>
      <x:c r="W100" s="195">
        <x:f ca="1">=IF(T100="","",IF(T100="-","",IF(U100=0,"",IF(OR(T100&gt;AA4,T100&lt;-AA4),"*",""))))</x:f>
        <x:v/>
      </x:c>
      <x:c r="X100" s="91" t="str">
        <x:v/>
      </x:c>
    </x:row>
    <x:row r="101" spans="1:25" s="12" x14ac:dyDescent="0.25">
      <x:c r="A101" s="96" t="str">
        <x:v>93</x:v>
      </x:c>
      <x:c r="B101" s="192" t="str">
        <x:v>FPR60084</x:v>
      </x:c>
      <x:c r="C101" s="192" t="str">
        <x:v>Kyocera FS-9520DN</x:v>
      </x:c>
      <x:c r="D101" s="192" t="str">
        <x:v>B/W Laser Prints</x:v>
      </x:c>
      <x:c r="E101" s="192" t="str">
        <x:v>PPA4601290</x:v>
      </x:c>
      <x:c r="F101" s="192" t="str">
        <x:v>Active</x:v>
      </x:c>
      <x:c r="G101" s="192" t="str">
        <x:v>Corporate</x:v>
      </x:c>
      <x:c r="H101" s="192" t="str">
        <x:v/>
      </x:c>
      <x:c r="I101" s="192" t="str">
        <x:v/>
      </x:c>
      <x:c r="J101" s="192" t="str">
        <x:v>1</x:v>
      </x:c>
      <x:c r="K101" s="192" t="str">
        <x:v>Building 2 / CMM Room</x:v>
      </x:c>
      <x:c r="L101" s="192" t="str">
        <x:v/>
      </x:c>
      <x:c r="M101" s="192" t="str">
        <x:v>8/31/2018</x:v>
      </x:c>
      <x:c r="N101" s="183" t="n">
        <x:v>238374.00</x:v>
      </x:c>
      <x:c r="O101" s="192" t="str">
        <x:v>11/30/2018</x:v>
      </x:c>
      <x:c r="P101" s="183" t="n">
        <x:v>240756.00</x:v>
      </x:c>
      <x:c r="Q101" s="207" t="n">
        <x:v>0.0014</x:v>
      </x:c>
      <x:c r="R101" s="207" t="n">
        <x:v>0.0041</x:v>
      </x:c>
      <x:c r="S101" s="183" t="n">
        <x:v>3280.00</x:v>
      </x:c>
      <x:c r="T101" s="182" t="n">
        <x:f ca="1">=IF(AND(U101=0,S101&gt;0),-100%,IF(OR(S101=0,S101="-"),"-",IF(AND(S101=0,U101=0),0%,IF(S101&lt;U101,SUM(U101-S101)/S101,IF(S101&gt;U101,SUM(-1*(S101-U101)/S101),"")))))</x:f>
        <x:v/>
      </x:c>
      <x:c r="U101" s="183" t="n">
        <x:v>2382.00</x:v>
      </x:c>
      <x:c r="V101" s="183" t="n">
        <x:f ca="1">=SUM(U101/ ((O101- M101)/30.42))</x:f>
        <x:v/>
      </x:c>
      <x:c r="W101" s="196">
        <x:f ca="1">=IF(T101="","",IF(T101="-","",IF(U101=0,"",IF(OR(T101&gt;AA4,T101&lt;-AA4),"*",""))))</x:f>
        <x:v/>
      </x:c>
      <x:c r="X101" s="98" t="str">
        <x:v/>
      </x:c>
    </x:row>
    <x:row r="102" spans="1:25" s="12" x14ac:dyDescent="0.25">
      <x:c r="A102" s="90" t="str">
        <x:v>94</x:v>
      </x:c>
      <x:c r="B102" s="191" t="str">
        <x:v>FPR60028</x:v>
      </x:c>
      <x:c r="C102" s="191" t="str">
        <x:v>HP LJ M402n</x:v>
      </x:c>
      <x:c r="D102" s="191" t="str">
        <x:v>B/W Laser Prints</x:v>
      </x:c>
      <x:c r="E102" s="191" t="str">
        <x:v>PHBHB67883</x:v>
      </x:c>
      <x:c r="F102" s="191" t="str">
        <x:v>Active</x:v>
      </x:c>
      <x:c r="G102" s="191" t="str">
        <x:v>Corporate</x:v>
      </x:c>
      <x:c r="H102" s="191" t="str">
        <x:v/>
      </x:c>
      <x:c r="I102" s="191" t="str">
        <x:v/>
      </x:c>
      <x:c r="J102" s="191" t="str">
        <x:v>1</x:v>
      </x:c>
      <x:c r="K102" s="191" t="str">
        <x:v>Building 2 / Maintenance</x:v>
      </x:c>
      <x:c r="L102" s="191" t="str">
        <x:v/>
      </x:c>
      <x:c r="M102" s="191" t="str">
        <x:v>8/31/2018</x:v>
      </x:c>
      <x:c r="N102" s="189" t="n">
        <x:v>8294.00</x:v>
      </x:c>
      <x:c r="O102" s="191" t="str">
        <x:v>11/30/2018</x:v>
      </x:c>
      <x:c r="P102" s="189" t="n">
        <x:v>10351.00</x:v>
      </x:c>
      <x:c r="Q102" s="206" t="n">
        <x:v>0.0012</x:v>
      </x:c>
      <x:c r="R102" s="206" t="n">
        <x:v>0.0035</x:v>
      </x:c>
      <x:c r="S102" s="189" t="n">
        <x:v>2057.00</x:v>
      </x:c>
      <x:c r="T102" s="187" t="n">
        <x:f ca="1">=IF(AND(U102=0,S102&gt;0),-100%,IF(OR(S102=0,S102="-"),"-",IF(AND(S102=0,U102=0),0%,IF(S102&lt;U102,SUM(U102-S102)/S102,IF(S102&gt;U102,SUM(-1*(S102-U102)/S102),"")))))</x:f>
        <x:v/>
      </x:c>
      <x:c r="U102" s="189" t="n">
        <x:v>2057.00</x:v>
      </x:c>
      <x:c r="V102" s="189" t="n">
        <x:f ca="1">=SUM(U102/ ((O102- M102)/30.42))</x:f>
        <x:v/>
      </x:c>
      <x:c r="W102" s="195">
        <x:f ca="1">=IF(T102="","",IF(T102="-","",IF(U102=0,"",IF(OR(T102&gt;AA4,T102&lt;-AA4),"*",""))))</x:f>
        <x:v/>
      </x:c>
      <x:c r="X102" s="91" t="str">
        <x:v/>
      </x:c>
    </x:row>
    <x:row r="103" spans="1:25" s="12" x14ac:dyDescent="0.25">
      <x:c r="A103" s="96" t="str">
        <x:v>95</x:v>
      </x:c>
      <x:c r="B103" s="192" t="str">
        <x:v>FPR60286</x:v>
      </x:c>
      <x:c r="C103" s="192" t="str">
        <x:v>HP LJ 9050</x:v>
      </x:c>
      <x:c r="D103" s="192" t="str">
        <x:v>B/W Laser Prints</x:v>
      </x:c>
      <x:c r="E103" s="192" t="str">
        <x:v>JPFL73Y05Y</x:v>
      </x:c>
      <x:c r="F103" s="192" t="str">
        <x:v>Active</x:v>
      </x:c>
      <x:c r="G103" s="192" t="str">
        <x:v>Safran Seats US LLC</x:v>
      </x:c>
      <x:c r="H103" s="192" t="str">
        <x:v/>
      </x:c>
      <x:c r="I103" s="192" t="str">
        <x:v/>
      </x:c>
      <x:c r="J103" s="192" t="str">
        <x:v>1</x:v>
      </x:c>
      <x:c r="K103" s="192" t="str">
        <x:v>Bldg. 2 / Kathy Pearson</x:v>
      </x:c>
      <x:c r="L103" s="192" t="str">
        <x:v/>
      </x:c>
      <x:c r="M103" s="192" t="str">
        <x:v>8/31/2018</x:v>
      </x:c>
      <x:c r="N103" s="183" t="n">
        <x:v>1381355.00</x:v>
      </x:c>
      <x:c r="O103" s="192" t="str">
        <x:v>11/30/2018</x:v>
      </x:c>
      <x:c r="P103" s="183" t="n">
        <x:v>1383236.00</x:v>
      </x:c>
      <x:c r="Q103" s="207" t="n">
        <x:v>0.0011</x:v>
      </x:c>
      <x:c r="R103" s="207" t="n">
        <x:v>0.0032</x:v>
      </x:c>
      <x:c r="S103" s="183" t="n">
        <x:v>425.00</x:v>
      </x:c>
      <x:c r="T103" s="182" t="n">
        <x:f ca="1">=IF(AND(U103=0,S103&gt;0),-100%,IF(OR(S103=0,S103="-"),"-",IF(AND(S103=0,U103=0),0%,IF(S103&lt;U103,SUM(U103-S103)/S103,IF(S103&gt;U103,SUM(-1*(S103-U103)/S103),"")))))</x:f>
        <x:v/>
      </x:c>
      <x:c r="U103" s="183" t="n">
        <x:v>1881.00</x:v>
      </x:c>
      <x:c r="V103" s="183" t="n">
        <x:f ca="1">=SUM(U103/ ((O103- M103)/30.42))</x:f>
        <x:v/>
      </x:c>
      <x:c r="W103" s="196">
        <x:f ca="1">=IF(T103="","",IF(T103="-","",IF(U103=0,"",IF(OR(T103&gt;AA4,T103&lt;-AA4),"*",""))))</x:f>
        <x:v/>
      </x:c>
      <x:c r="X103" s="98" t="str">
        <x:v/>
      </x:c>
    </x:row>
    <x:row r="104" spans="1:25" s="12" x14ac:dyDescent="0.25">
      <x:c r="A104" s="90" t="str">
        <x:v>96</x:v>
      </x:c>
      <x:c r="B104" s="191" t="str">
        <x:v>FPR53772</x:v>
      </x:c>
      <x:c r="C104" s="191" t="str">
        <x:v>Kyocera FS-9530DN</x:v>
      </x:c>
      <x:c r="D104" s="191" t="str">
        <x:v>B/W Laser Prints</x:v>
      </x:c>
      <x:c r="E104" s="191" t="str">
        <x:v>PPP6600202</x:v>
      </x:c>
      <x:c r="F104" s="191" t="str">
        <x:v>Active</x:v>
      </x:c>
      <x:c r="G104" s="191" t="str">
        <x:v>Corporate</x:v>
      </x:c>
      <x:c r="H104" s="191" t="str">
        <x:v/>
      </x:c>
      <x:c r="I104" s="191" t="str">
        <x:v/>
      </x:c>
      <x:c r="J104" s="191" t="str">
        <x:v>1</x:v>
      </x:c>
      <x:c r="K104" s="191" t="str">
        <x:v>Building 2 / 12 LCA</x:v>
      </x:c>
      <x:c r="L104" s="191" t="str">
        <x:v/>
      </x:c>
      <x:c r="M104" s="191" t="str">
        <x:v>8/31/2018</x:v>
      </x:c>
      <x:c r="N104" s="189" t="n">
        <x:v>1695580.00</x:v>
      </x:c>
      <x:c r="O104" s="191" t="str">
        <x:v>11/30/2018</x:v>
      </x:c>
      <x:c r="P104" s="189" t="n">
        <x:v>1697394.00</x:v>
      </x:c>
      <x:c r="Q104" s="206" t="n">
        <x:v>0.0011</x:v>
      </x:c>
      <x:c r="R104" s="206" t="n">
        <x:v>0.0031</x:v>
      </x:c>
      <x:c r="S104" s="189" t="n">
        <x:v>1994.00</x:v>
      </x:c>
      <x:c r="T104" s="187" t="n">
        <x:f ca="1">=IF(AND(U104=0,S104&gt;0),-100%,IF(OR(S104=0,S104="-"),"-",IF(AND(S104=0,U104=0),0%,IF(S104&lt;U104,SUM(U104-S104)/S104,IF(S104&gt;U104,SUM(-1*(S104-U104)/S104),"")))))</x:f>
        <x:v/>
      </x:c>
      <x:c r="U104" s="189" t="n">
        <x:v>1814.00</x:v>
      </x:c>
      <x:c r="V104" s="189" t="n">
        <x:f ca="1">=SUM(U104/ ((O104- M104)/30.42))</x:f>
        <x:v/>
      </x:c>
      <x:c r="W104" s="195">
        <x:f ca="1">=IF(T104="","",IF(T104="-","",IF(U104=0,"",IF(OR(T104&gt;AA4,T104&lt;-AA4),"*",""))))</x:f>
        <x:v/>
      </x:c>
      <x:c r="X104" s="91" t="str">
        <x:v/>
      </x:c>
    </x:row>
    <x:row r="105" spans="1:25" s="12" x14ac:dyDescent="0.25">
      <x:c r="A105" s="96" t="str">
        <x:v>97</x:v>
      </x:c>
      <x:c r="B105" s="192" t="str">
        <x:v>FPR53760</x:v>
      </x:c>
      <x:c r="C105" s="192" t="str">
        <x:v>Kyocera FS-9530DN</x:v>
      </x:c>
      <x:c r="D105" s="192" t="str">
        <x:v>B/W Laser Prints</x:v>
      </x:c>
      <x:c r="E105" s="192" t="str">
        <x:v>PPP2206926</x:v>
      </x:c>
      <x:c r="F105" s="192" t="str">
        <x:v>Active</x:v>
      </x:c>
      <x:c r="G105" s="192" t="str">
        <x:v>Corporate</x:v>
      </x:c>
      <x:c r="H105" s="192" t="str">
        <x:v/>
      </x:c>
      <x:c r="I105" s="192" t="str">
        <x:v/>
      </x:c>
      <x:c r="J105" s="192" t="str">
        <x:v>1</x:v>
      </x:c>
      <x:c r="K105" s="192" t="str">
        <x:v>Building 2 / BFE Knitting</x:v>
      </x:c>
      <x:c r="L105" s="192" t="str">
        <x:v/>
      </x:c>
      <x:c r="M105" s="192" t="str">
        <x:v>8/31/2018</x:v>
      </x:c>
      <x:c r="N105" s="183" t="n">
        <x:v>236088.00</x:v>
      </x:c>
      <x:c r="O105" s="192" t="str">
        <x:v>11/30/2018</x:v>
      </x:c>
      <x:c r="P105" s="183" t="n">
        <x:v>237815.00</x:v>
      </x:c>
      <x:c r="Q105" s="207" t="n">
        <x:v>0.001</x:v>
      </x:c>
      <x:c r="R105" s="207" t="n">
        <x:v>0.003</x:v>
      </x:c>
      <x:c r="S105" s="183" t="n">
        <x:v>1792.00</x:v>
      </x:c>
      <x:c r="T105" s="182" t="n">
        <x:f ca="1">=IF(AND(U105=0,S105&gt;0),-100%,IF(OR(S105=0,S105="-"),"-",IF(AND(S105=0,U105=0),0%,IF(S105&lt;U105,SUM(U105-S105)/S105,IF(S105&gt;U105,SUM(-1*(S105-U105)/S105),"")))))</x:f>
        <x:v/>
      </x:c>
      <x:c r="U105" s="183" t="n">
        <x:v>1727.00</x:v>
      </x:c>
      <x:c r="V105" s="183" t="n">
        <x:f ca="1">=SUM(U105/ ((O105- M105)/30.42))</x:f>
        <x:v/>
      </x:c>
      <x:c r="W105" s="196">
        <x:f ca="1">=IF(T105="","",IF(T105="-","",IF(U105=0,"",IF(OR(T105&gt;AA4,T105&lt;-AA4),"*",""))))</x:f>
        <x:v/>
      </x:c>
      <x:c r="X105" s="98" t="str">
        <x:v/>
      </x:c>
    </x:row>
    <x:row r="106" spans="1:25" s="12" x14ac:dyDescent="0.25">
      <x:c r="A106" s="90" t="str">
        <x:v>98</x:v>
      </x:c>
      <x:c r="B106" s="191" t="str">
        <x:v>FPR53768</x:v>
      </x:c>
      <x:c r="C106" s="191" t="str">
        <x:v>Kyocera FS-9530DN</x:v>
      </x:c>
      <x:c r="D106" s="191" t="str">
        <x:v>B/W Laser Prints</x:v>
      </x:c>
      <x:c r="E106" s="191" t="str">
        <x:v>PPP3108513</x:v>
      </x:c>
      <x:c r="F106" s="191" t="str">
        <x:v>Active</x:v>
      </x:c>
      <x:c r="G106" s="191" t="str">
        <x:v>Corporate</x:v>
      </x:c>
      <x:c r="H106" s="191" t="str">
        <x:v/>
      </x:c>
      <x:c r="I106" s="191" t="str">
        <x:v/>
      </x:c>
      <x:c r="J106" s="191" t="str">
        <x:v>1</x:v>
      </x:c>
      <x:c r="K106" s="191" t="str">
        <x:v>Building 2 / Line Staging</x:v>
      </x:c>
      <x:c r="L106" s="191" t="str">
        <x:v/>
      </x:c>
      <x:c r="M106" s="191" t="str">
        <x:v>8/31/2018</x:v>
      </x:c>
      <x:c r="N106" s="189" t="n">
        <x:v>277952.00</x:v>
      </x:c>
      <x:c r="O106" s="191" t="str">
        <x:v>11/30/2018</x:v>
      </x:c>
      <x:c r="P106" s="189" t="n">
        <x:v>279598.00</x:v>
      </x:c>
      <x:c r="Q106" s="206" t="n">
        <x:v>0.001</x:v>
      </x:c>
      <x:c r="R106" s="206" t="n">
        <x:v>0.0028</x:v>
      </x:c>
      <x:c r="S106" s="189" t="n">
        <x:v>1338.00</x:v>
      </x:c>
      <x:c r="T106" s="187" t="n">
        <x:f ca="1">=IF(AND(U106=0,S106&gt;0),-100%,IF(OR(S106=0,S106="-"),"-",IF(AND(S106=0,U106=0),0%,IF(S106&lt;U106,SUM(U106-S106)/S106,IF(S106&gt;U106,SUM(-1*(S106-U106)/S106),"")))))</x:f>
        <x:v/>
      </x:c>
      <x:c r="U106" s="189" t="n">
        <x:v>1646.00</x:v>
      </x:c>
      <x:c r="V106" s="189" t="n">
        <x:f ca="1">=SUM(U106/ ((O106- M106)/30.42))</x:f>
        <x:v/>
      </x:c>
      <x:c r="W106" s="195">
        <x:f ca="1">=IF(T106="","",IF(T106="-","",IF(U106=0,"",IF(OR(T106&gt;AA4,T106&lt;-AA4),"*",""))))</x:f>
        <x:v/>
      </x:c>
      <x:c r="X106" s="91" t="str">
        <x:v/>
      </x:c>
    </x:row>
    <x:row r="107" spans="1:25" s="12" x14ac:dyDescent="0.25">
      <x:c r="A107" s="96" t="str">
        <x:v>99</x:v>
      </x:c>
      <x:c r="B107" s="192" t="str">
        <x:v>FPR53779</x:v>
      </x:c>
      <x:c r="C107" s="192" t="str">
        <x:v>Kyocera FS-9530DN</x:v>
      </x:c>
      <x:c r="D107" s="192" t="str">
        <x:v>B/W Laser Prints</x:v>
      </x:c>
      <x:c r="E107" s="192" t="str">
        <x:v>PPP6600273</x:v>
      </x:c>
      <x:c r="F107" s="192" t="str">
        <x:v>Active</x:v>
      </x:c>
      <x:c r="G107" s="192" t="str">
        <x:v>Corporate</x:v>
      </x:c>
      <x:c r="H107" s="192" t="str">
        <x:v/>
      </x:c>
      <x:c r="I107" s="192" t="str">
        <x:v/>
      </x:c>
      <x:c r="J107" s="192" t="str">
        <x:v>1</x:v>
      </x:c>
      <x:c r="K107" s="192" t="str">
        <x:v>Building 2 / Development Test</x:v>
      </x:c>
      <x:c r="L107" s="192" t="str">
        <x:v/>
      </x:c>
      <x:c r="M107" s="192" t="str">
        <x:v>8/31/2018</x:v>
      </x:c>
      <x:c r="N107" s="183" t="n">
        <x:v>527632.00</x:v>
      </x:c>
      <x:c r="O107" s="192" t="str">
        <x:v>11/30/2018</x:v>
      </x:c>
      <x:c r="P107" s="183" t="n">
        <x:v>529185.00</x:v>
      </x:c>
      <x:c r="Q107" s="207" t="n">
        <x:v>0.0009</x:v>
      </x:c>
      <x:c r="R107" s="207" t="n">
        <x:v>0.0027</x:v>
      </x:c>
      <x:c r="S107" s="183" t="n">
        <x:v>2022.00</x:v>
      </x:c>
      <x:c r="T107" s="182" t="n">
        <x:f ca="1">=IF(AND(U107=0,S107&gt;0),-100%,IF(OR(S107=0,S107="-"),"-",IF(AND(S107=0,U107=0),0%,IF(S107&lt;U107,SUM(U107-S107)/S107,IF(S107&gt;U107,SUM(-1*(S107-U107)/S107),"")))))</x:f>
        <x:v/>
      </x:c>
      <x:c r="U107" s="183" t="n">
        <x:v>1553.00</x:v>
      </x:c>
      <x:c r="V107" s="183" t="n">
        <x:f ca="1">=SUM(U107/ ((O107- M107)/30.42))</x:f>
        <x:v/>
      </x:c>
      <x:c r="W107" s="196">
        <x:f ca="1">=IF(T107="","",IF(T107="-","",IF(U107=0,"",IF(OR(T107&gt;AA4,T107&lt;-AA4),"*",""))))</x:f>
        <x:v/>
      </x:c>
      <x:c r="X107" s="98" t="str">
        <x:v/>
      </x:c>
    </x:row>
    <x:row r="108" spans="1:25" s="12" x14ac:dyDescent="0.25">
      <x:c r="A108" s="90" t="str">
        <x:v>100</x:v>
      </x:c>
      <x:c r="B108" s="191" t="str">
        <x:v>FPR60018</x:v>
      </x:c>
      <x:c r="C108" s="191" t="str">
        <x:v>Kyocera FS-9520DN</x:v>
      </x:c>
      <x:c r="D108" s="191" t="str">
        <x:v>B/W Laser Prints</x:v>
      </x:c>
      <x:c r="E108" s="191" t="str">
        <x:v>PPA4601315</x:v>
      </x:c>
      <x:c r="F108" s="191" t="str">
        <x:v>Active</x:v>
      </x:c>
      <x:c r="G108" s="191" t="str">
        <x:v>Corporate</x:v>
      </x:c>
      <x:c r="H108" s="191" t="str">
        <x:v/>
      </x:c>
      <x:c r="I108" s="191" t="str">
        <x:v/>
      </x:c>
      <x:c r="J108" s="191" t="str">
        <x:v>1</x:v>
      </x:c>
      <x:c r="K108" s="191" t="str">
        <x:v>Building 2 / Tooling North</x:v>
      </x:c>
      <x:c r="L108" s="191" t="str">
        <x:v/>
      </x:c>
      <x:c r="M108" s="191" t="str">
        <x:v>8/31/2018</x:v>
      </x:c>
      <x:c r="N108" s="189" t="n">
        <x:v>694548.00</x:v>
      </x:c>
      <x:c r="O108" s="191" t="str">
        <x:v>11/30/2018</x:v>
      </x:c>
      <x:c r="P108" s="189" t="n">
        <x:v>696055.00</x:v>
      </x:c>
      <x:c r="Q108" s="206" t="n">
        <x:v>0.0009</x:v>
      </x:c>
      <x:c r="R108" s="206" t="n">
        <x:v>0.0026</x:v>
      </x:c>
      <x:c r="S108" s="189" t="n">
        <x:v>1241.00</x:v>
      </x:c>
      <x:c r="T108" s="187" t="n">
        <x:f ca="1">=IF(AND(U108=0,S108&gt;0),-100%,IF(OR(S108=0,S108="-"),"-",IF(AND(S108=0,U108=0),0%,IF(S108&lt;U108,SUM(U108-S108)/S108,IF(S108&gt;U108,SUM(-1*(S108-U108)/S108),"")))))</x:f>
        <x:v/>
      </x:c>
      <x:c r="U108" s="189" t="n">
        <x:v>1507.00</x:v>
      </x:c>
      <x:c r="V108" s="189" t="n">
        <x:f ca="1">=SUM(U108/ ((O108- M108)/30.42))</x:f>
        <x:v/>
      </x:c>
      <x:c r="W108" s="195">
        <x:f ca="1">=IF(T108="","",IF(T108="-","",IF(U108=0,"",IF(OR(T108&gt;AA4,T108&lt;-AA4),"*",""))))</x:f>
        <x:v/>
      </x:c>
      <x:c r="X108" s="91" t="str">
        <x:v/>
      </x:c>
    </x:row>
    <x:row r="109" spans="1:25" s="12" x14ac:dyDescent="0.25">
      <x:c r="A109" s="96" t="str">
        <x:v>101</x:v>
      </x:c>
      <x:c r="B109" s="192" t="str">
        <x:v>FPR53764</x:v>
      </x:c>
      <x:c r="C109" s="192" t="str">
        <x:v>Kyocera FS-9530DN</x:v>
      </x:c>
      <x:c r="D109" s="192" t="str">
        <x:v>B/W Laser Prints</x:v>
      </x:c>
      <x:c r="E109" s="192" t="str">
        <x:v>PPP5210974</x:v>
      </x:c>
      <x:c r="F109" s="192" t="str">
        <x:v>Active</x:v>
      </x:c>
      <x:c r="G109" s="192" t="str">
        <x:v>Corporate</x:v>
      </x:c>
      <x:c r="H109" s="192" t="str">
        <x:v/>
      </x:c>
      <x:c r="I109" s="192" t="str">
        <x:v/>
      </x:c>
      <x:c r="J109" s="192" t="str">
        <x:v>1</x:v>
      </x:c>
      <x:c r="K109" s="192" t="str">
        <x:v>Building 2 / CUU</x:v>
      </x:c>
      <x:c r="L109" s="192" t="str">
        <x:v/>
      </x:c>
      <x:c r="M109" s="192" t="str">
        <x:v>8/31/2018</x:v>
      </x:c>
      <x:c r="N109" s="183" t="n">
        <x:v>23776.00</x:v>
      </x:c>
      <x:c r="O109" s="192" t="str">
        <x:v>11/30/2018</x:v>
      </x:c>
      <x:c r="P109" s="183" t="n">
        <x:v>25099.00</x:v>
      </x:c>
      <x:c r="Q109" s="207" t="n">
        <x:v>0.0008</x:v>
      </x:c>
      <x:c r="R109" s="207" t="n">
        <x:v>0.0023</x:v>
      </x:c>
      <x:c r="S109" s="183" t="n">
        <x:v>123.00</x:v>
      </x:c>
      <x:c r="T109" s="182" t="n">
        <x:f ca="1">=IF(AND(U109=0,S109&gt;0),-100%,IF(OR(S109=0,S109="-"),"-",IF(AND(S109=0,U109=0),0%,IF(S109&lt;U109,SUM(U109-S109)/S109,IF(S109&gt;U109,SUM(-1*(S109-U109)/S109),"")))))</x:f>
        <x:v/>
      </x:c>
      <x:c r="U109" s="183" t="n">
        <x:v>1323.00</x:v>
      </x:c>
      <x:c r="V109" s="183" t="n">
        <x:f ca="1">=SUM(U109/ ((O109- M109)/30.42))</x:f>
        <x:v/>
      </x:c>
      <x:c r="W109" s="196">
        <x:f ca="1">=IF(T109="","",IF(T109="-","",IF(U109=0,"",IF(OR(T109&gt;AA4,T109&lt;-AA4),"*",""))))</x:f>
        <x:v/>
      </x:c>
      <x:c r="X109" s="98" t="str">
        <x:v/>
      </x:c>
    </x:row>
    <x:row r="110" spans="1:25" s="12" x14ac:dyDescent="0.25">
      <x:c r="A110" s="90" t="str">
        <x:v>102</x:v>
      </x:c>
      <x:c r="B110" s="191" t="str">
        <x:v>FPR60009</x:v>
      </x:c>
      <x:c r="C110" s="191" t="str">
        <x:v>Kyocera FS-9530DN</x:v>
      </x:c>
      <x:c r="D110" s="191" t="str">
        <x:v>B/W Laser Prints</x:v>
      </x:c>
      <x:c r="E110" s="191" t="str">
        <x:v>PPP5210938</x:v>
      </x:c>
      <x:c r="F110" s="191" t="str">
        <x:v>Active</x:v>
      </x:c>
      <x:c r="G110" s="191" t="str">
        <x:v>Corporate</x:v>
      </x:c>
      <x:c r="H110" s="191" t="str">
        <x:v/>
      </x:c>
      <x:c r="I110" s="191" t="str">
        <x:v/>
      </x:c>
      <x:c r="J110" s="191" t="str">
        <x:v>1</x:v>
      </x:c>
      <x:c r="K110" s="191" t="str">
        <x:v>Building 2 / WIP Store North</x:v>
      </x:c>
      <x:c r="L110" s="191" t="str">
        <x:v/>
      </x:c>
      <x:c r="M110" s="191" t="str">
        <x:v>8/31/2018</x:v>
      </x:c>
      <x:c r="N110" s="189" t="n">
        <x:v>26525.00</x:v>
      </x:c>
      <x:c r="O110" s="191" t="str">
        <x:v>11/30/2018</x:v>
      </x:c>
      <x:c r="P110" s="189" t="n">
        <x:v>27832.00</x:v>
      </x:c>
      <x:c r="Q110" s="206" t="n">
        <x:v>0.0008</x:v>
      </x:c>
      <x:c r="R110" s="206" t="n">
        <x:v>0.0022</x:v>
      </x:c>
      <x:c r="S110" s="189" t="n">
        <x:v>593.00</x:v>
      </x:c>
      <x:c r="T110" s="187" t="n">
        <x:f ca="1">=IF(AND(U110=0,S110&gt;0),-100%,IF(OR(S110=0,S110="-"),"-",IF(AND(S110=0,U110=0),0%,IF(S110&lt;U110,SUM(U110-S110)/S110,IF(S110&gt;U110,SUM(-1*(S110-U110)/S110),"")))))</x:f>
        <x:v/>
      </x:c>
      <x:c r="U110" s="189" t="n">
        <x:v>1307.00</x:v>
      </x:c>
      <x:c r="V110" s="189" t="n">
        <x:f ca="1">=SUM(U110/ ((O110- M110)/30.42))</x:f>
        <x:v/>
      </x:c>
      <x:c r="W110" s="195">
        <x:f ca="1">=IF(T110="","",IF(T110="-","",IF(U110=0,"",IF(OR(T110&gt;AA4,T110&lt;-AA4),"*",""))))</x:f>
        <x:v/>
      </x:c>
      <x:c r="X110" s="91" t="str">
        <x:v/>
      </x:c>
    </x:row>
    <x:row r="111" spans="1:25" s="12" x14ac:dyDescent="0.25">
      <x:c r="A111" s="96" t="str">
        <x:v>103</x:v>
      </x:c>
      <x:c r="B111" s="192" t="str">
        <x:v>FPR59848</x:v>
      </x:c>
      <x:c r="C111" s="192" t="str">
        <x:v>HP LJ M426fdn</x:v>
      </x:c>
      <x:c r="D111" s="192" t="str">
        <x:v>B/W Laser Prints</x:v>
      </x:c>
      <x:c r="E111" s="192" t="str">
        <x:v>PHBLK5D0F0</x:v>
      </x:c>
      <x:c r="F111" s="192" t="str">
        <x:v>Active</x:v>
      </x:c>
      <x:c r="G111" s="192" t="str">
        <x:v>Corporate</x:v>
      </x:c>
      <x:c r="H111" s="192" t="str">
        <x:v/>
      </x:c>
      <x:c r="I111" s="192" t="str">
        <x:v/>
      </x:c>
      <x:c r="J111" s="192" t="str">
        <x:v>1</x:v>
      </x:c>
      <x:c r="K111" s="192" t="str">
        <x:v>Building 2 / Metrology Lab</x:v>
      </x:c>
      <x:c r="L111" s="192" t="str">
        <x:v/>
      </x:c>
      <x:c r="M111" s="192" t="str">
        <x:v>8/31/2018</x:v>
      </x:c>
      <x:c r="N111" s="183" t="n">
        <x:v>3647.00</x:v>
      </x:c>
      <x:c r="O111" s="192" t="str">
        <x:v>11/30/2018</x:v>
      </x:c>
      <x:c r="P111" s="183" t="n">
        <x:v>4946.00</x:v>
      </x:c>
      <x:c r="Q111" s="207" t="n">
        <x:v>0.0008</x:v>
      </x:c>
      <x:c r="R111" s="207" t="n">
        <x:v>0.0022</x:v>
      </x:c>
      <x:c r="S111" s="183" t="n">
        <x:v>810.00</x:v>
      </x:c>
      <x:c r="T111" s="182" t="n">
        <x:f ca="1">=IF(AND(U111=0,S111&gt;0),-100%,IF(OR(S111=0,S111="-"),"-",IF(AND(S111=0,U111=0),0%,IF(S111&lt;U111,SUM(U111-S111)/S111,IF(S111&gt;U111,SUM(-1*(S111-U111)/S111),"")))))</x:f>
        <x:v/>
      </x:c>
      <x:c r="U111" s="183" t="n">
        <x:v>1299.00</x:v>
      </x:c>
      <x:c r="V111" s="183" t="n">
        <x:f ca="1">=SUM(U111/ ((O111- M111)/30.42))</x:f>
        <x:v/>
      </x:c>
      <x:c r="W111" s="196">
        <x:f ca="1">=IF(T111="","",IF(T111="-","",IF(U111=0,"",IF(OR(T111&gt;AA4,T111&lt;-AA4),"*",""))))</x:f>
        <x:v/>
      </x:c>
      <x:c r="X111" s="98" t="str">
        <x:v/>
      </x:c>
    </x:row>
    <x:row r="112" spans="1:25" s="12" x14ac:dyDescent="0.25">
      <x:c r="A112" s="90" t="str">
        <x:v>104</x:v>
      </x:c>
      <x:c r="B112" s="191" t="str">
        <x:v>FPR46214</x:v>
      </x:c>
      <x:c r="C112" s="191" t="str">
        <x:v>HP LJ M402n</x:v>
      </x:c>
      <x:c r="D112" s="191" t="str">
        <x:v>B/W Laser Prints</x:v>
      </x:c>
      <x:c r="E112" s="191" t="str">
        <x:v>PHBHD36367</x:v>
      </x:c>
      <x:c r="F112" s="191" t="str">
        <x:v>Active</x:v>
      </x:c>
      <x:c r="G112" s="191" t="str">
        <x:v>Corporate</x:v>
      </x:c>
      <x:c r="H112" s="191" t="str">
        <x:v/>
      </x:c>
      <x:c r="I112" s="191" t="str">
        <x:v/>
      </x:c>
      <x:c r="J112" s="191" t="str">
        <x:v>1</x:v>
      </x:c>
      <x:c r="K112" s="191" t="str">
        <x:v>Corporate / Supply Chain</x:v>
      </x:c>
      <x:c r="L112" s="191" t="str">
        <x:v/>
      </x:c>
      <x:c r="M112" s="191" t="str">
        <x:v>8/31/2018</x:v>
      </x:c>
      <x:c r="N112" s="189" t="n">
        <x:v>3342.00</x:v>
      </x:c>
      <x:c r="O112" s="191" t="str">
        <x:v>11/30/2018</x:v>
      </x:c>
      <x:c r="P112" s="189" t="n">
        <x:v>4537.00</x:v>
      </x:c>
      <x:c r="Q112" s="206" t="n">
        <x:v>0.0007</x:v>
      </x:c>
      <x:c r="R112" s="206" t="n">
        <x:v>0.002</x:v>
      </x:c>
      <x:c r="S112" s="189" t="n">
        <x:v>930.00</x:v>
      </x:c>
      <x:c r="T112" s="187" t="n">
        <x:f ca="1">=IF(AND(U112=0,S112&gt;0),-100%,IF(OR(S112=0,S112="-"),"-",IF(AND(S112=0,U112=0),0%,IF(S112&lt;U112,SUM(U112-S112)/S112,IF(S112&gt;U112,SUM(-1*(S112-U112)/S112),"")))))</x:f>
        <x:v/>
      </x:c>
      <x:c r="U112" s="189" t="n">
        <x:v>1195.00</x:v>
      </x:c>
      <x:c r="V112" s="189" t="n">
        <x:f ca="1">=SUM(U112/ ((O112- M112)/30.42))</x:f>
        <x:v/>
      </x:c>
      <x:c r="W112" s="195">
        <x:f ca="1">=IF(T112="","",IF(T112="-","",IF(U112=0,"",IF(OR(T112&gt;AA4,T112&lt;-AA4),"*",""))))</x:f>
        <x:v/>
      </x:c>
      <x:c r="X112" s="91" t="str">
        <x:v/>
      </x:c>
    </x:row>
    <x:row r="113" spans="1:25" s="12" x14ac:dyDescent="0.25">
      <x:c r="A113" s="96" t="str">
        <x:v>105</x:v>
      </x:c>
      <x:c r="B113" s="192" t="str">
        <x:v>FPR57728</x:v>
      </x:c>
      <x:c r="C113" s="192" t="str">
        <x:v>HP LJ M402n</x:v>
      </x:c>
      <x:c r="D113" s="192" t="str">
        <x:v>B/W Laser Prints</x:v>
      </x:c>
      <x:c r="E113" s="192" t="str">
        <x:v>PHBHF29605</x:v>
      </x:c>
      <x:c r="F113" s="192" t="str">
        <x:v>Active</x:v>
      </x:c>
      <x:c r="G113" s="192" t="str">
        <x:v>Corporate</x:v>
      </x:c>
      <x:c r="H113" s="192" t="str">
        <x:v/>
      </x:c>
      <x:c r="I113" s="192" t="str">
        <x:v/>
      </x:c>
      <x:c r="J113" s="192" t="str">
        <x:v>2</x:v>
      </x:c>
      <x:c r="K113" s="192" t="str">
        <x:v>Corporate / Storage</x:v>
      </x:c>
      <x:c r="L113" s="192" t="str">
        <x:v/>
      </x:c>
      <x:c r="M113" s="192" t="str">
        <x:v>8/31/2018</x:v>
      </x:c>
      <x:c r="N113" s="183" t="n">
        <x:v>2963.00</x:v>
      </x:c>
      <x:c r="O113" s="192" t="str">
        <x:v>11/20/2018</x:v>
      </x:c>
      <x:c r="P113" s="183" t="n">
        <x:v>4041.00</x:v>
      </x:c>
      <x:c r="Q113" s="207" t="n">
        <x:v>0.0006</x:v>
      </x:c>
      <x:c r="R113" s="207" t="n">
        <x:v>0.0018</x:v>
      </x:c>
      <x:c r="S113" s="183" t="n">
        <x:v>1321.00</x:v>
      </x:c>
      <x:c r="T113" s="182" t="n">
        <x:f ca="1">=IF(AND(U113=0,S113&gt;0),-100%,IF(OR(S113=0,S113="-"),"-",IF(AND(S113=0,U113=0),0%,IF(S113&lt;U113,SUM(U113-S113)/S113,IF(S113&gt;U113,SUM(-1*(S113-U113)/S113),"")))))</x:f>
        <x:v/>
      </x:c>
      <x:c r="U113" s="183" t="n">
        <x:v>1078.00</x:v>
      </x:c>
      <x:c r="V113" s="183" t="n">
        <x:f ca="1">=SUM(U113/ ((O113- M113)/30.42))</x:f>
        <x:v/>
      </x:c>
      <x:c r="W113" s="196">
        <x:f ca="1">=IF(T113="","",IF(T113="-","",IF(U113=0,"",IF(OR(T113&gt;AA4,T113&lt;-AA4),"*",""))))</x:f>
        <x:v/>
      </x:c>
      <x:c r="X113" s="98" t="str">
        <x:v/>
      </x:c>
    </x:row>
    <x:row r="114" spans="1:25" s="12" x14ac:dyDescent="0.25">
      <x:c r="A114" s="90" t="str">
        <x:v>106</x:v>
      </x:c>
      <x:c r="B114" s="191" t="str">
        <x:v>FPR59845</x:v>
      </x:c>
      <x:c r="C114" s="191" t="str">
        <x:v>HP LJ M426fdn</x:v>
      </x:c>
      <x:c r="D114" s="191" t="str">
        <x:v>B/W Laser Prints</x:v>
      </x:c>
      <x:c r="E114" s="191" t="str">
        <x:v>PHBLK5D0LL</x:v>
      </x:c>
      <x:c r="F114" s="191" t="str">
        <x:v>Active</x:v>
      </x:c>
      <x:c r="G114" s="191" t="str">
        <x:v>Corporate</x:v>
      </x:c>
      <x:c r="H114" s="191" t="str">
        <x:v/>
      </x:c>
      <x:c r="I114" s="191" t="str">
        <x:v/>
      </x:c>
      <x:c r="J114" s="191" t="str">
        <x:v>1</x:v>
      </x:c>
      <x:c r="K114" s="191" t="str">
        <x:v>Building 2 / Supply Chain Office / Darrell Culpepper</x:v>
      </x:c>
      <x:c r="L114" s="191" t="str">
        <x:v/>
      </x:c>
      <x:c r="M114" s="191" t="str">
        <x:v>8/31/2018</x:v>
      </x:c>
      <x:c r="N114" s="189" t="n">
        <x:v>1109.00</x:v>
      </x:c>
      <x:c r="O114" s="191" t="str">
        <x:v>11/30/2018</x:v>
      </x:c>
      <x:c r="P114" s="189" t="n">
        <x:v>2062.00</x:v>
      </x:c>
      <x:c r="Q114" s="206" t="n">
        <x:v>0.0006</x:v>
      </x:c>
      <x:c r="R114" s="206" t="n">
        <x:v>0.0016</x:v>
      </x:c>
      <x:c r="S114" s="189" t="n">
        <x:v>836.00</x:v>
      </x:c>
      <x:c r="T114" s="187" t="n">
        <x:f ca="1">=IF(AND(U114=0,S114&gt;0),-100%,IF(OR(S114=0,S114="-"),"-",IF(AND(S114=0,U114=0),0%,IF(S114&lt;U114,SUM(U114-S114)/S114,IF(S114&gt;U114,SUM(-1*(S114-U114)/S114),"")))))</x:f>
        <x:v/>
      </x:c>
      <x:c r="U114" s="189" t="n">
        <x:v>953.00</x:v>
      </x:c>
      <x:c r="V114" s="189" t="n">
        <x:f ca="1">=SUM(U114/ ((O114- M114)/30.42))</x:f>
        <x:v/>
      </x:c>
      <x:c r="W114" s="195">
        <x:f ca="1">=IF(T114="","",IF(T114="-","",IF(U114=0,"",IF(OR(T114&gt;AA4,T114&lt;-AA4),"*",""))))</x:f>
        <x:v/>
      </x:c>
      <x:c r="X114" s="91" t="str">
        <x:v/>
      </x:c>
    </x:row>
    <x:row r="115" spans="1:25" s="12" x14ac:dyDescent="0.25">
      <x:c r="A115" s="96" t="str">
        <x:v>107</x:v>
      </x:c>
      <x:c r="B115" s="192" t="str">
        <x:v>FPR58164</x:v>
      </x:c>
      <x:c r="C115" s="192" t="str">
        <x:v>HP LJ M426fdn</x:v>
      </x:c>
      <x:c r="D115" s="192" t="str">
        <x:v>B/W Laser Prints</x:v>
      </x:c>
      <x:c r="E115" s="192" t="str">
        <x:v>PHBLKDD8RB</x:v>
      </x:c>
      <x:c r="F115" s="192" t="str">
        <x:v>Active</x:v>
      </x:c>
      <x:c r="G115" s="192" t="str">
        <x:v>Corporate</x:v>
      </x:c>
      <x:c r="H115" s="192" t="str">
        <x:v/>
      </x:c>
      <x:c r="I115" s="192" t="str">
        <x:v/>
      </x:c>
      <x:c r="J115" s="192" t="str">
        <x:v>1</x:v>
      </x:c>
      <x:c r="K115" s="192" t="str">
        <x:v>North Side Nurse's Office</x:v>
      </x:c>
      <x:c r="L115" s="192" t="str">
        <x:v/>
      </x:c>
      <x:c r="M115" s="192" t="str">
        <x:v>9/6/2018</x:v>
      </x:c>
      <x:c r="N115" s="183" t="n">
        <x:v>0.00</x:v>
      </x:c>
      <x:c r="O115" s="192" t="str">
        <x:v>11/30/2018</x:v>
      </x:c>
      <x:c r="P115" s="183" t="n">
        <x:v>909.00</x:v>
      </x:c>
      <x:c r="Q115" s="207" t="n">
        <x:v>0.0005</x:v>
      </x:c>
      <x:c r="R115" s="207" t="n">
        <x:v>0.0016</x:v>
      </x:c>
      <x:c r="S115" s="183" t="n">
        <x:v/>
      </x:c>
      <x:c r="T115" s="182" t="n">
        <x:f ca="1">=IF(AND(U115=0,S115&gt;0),-100%,IF(OR(S115=0,S115="-"),"-",IF(AND(S115=0,U115=0),0%,IF(S115&lt;U115,SUM(U115-S115)/S115,IF(S115&gt;U115,SUM(-1*(S115-U115)/S115),"")))))</x:f>
        <x:v/>
      </x:c>
      <x:c r="U115" s="183" t="n">
        <x:v>909.00</x:v>
      </x:c>
      <x:c r="V115" s="183" t="n">
        <x:f ca="1">=SUM(U115/ ((O115- M115)/30.42))</x:f>
        <x:v/>
      </x:c>
      <x:c r="W115" s="196">
        <x:f ca="1">=IF(T115="","",IF(T115="-","",IF(U115=0,"",IF(OR(T115&gt;AA4,T115&lt;-AA4),"*",""))))</x:f>
        <x:v/>
      </x:c>
      <x:c r="X115" s="98" t="str">
        <x:v/>
      </x:c>
    </x:row>
    <x:row r="116" spans="1:25" s="12" x14ac:dyDescent="0.25">
      <x:c r="A116" s="90" t="str">
        <x:v>108</x:v>
      </x:c>
      <x:c r="B116" s="191" t="str">
        <x:v>FPR59936</x:v>
      </x:c>
      <x:c r="C116" s="191" t="str">
        <x:v>Kyocera FS-9520DN</x:v>
      </x:c>
      <x:c r="D116" s="191" t="str">
        <x:v>B/W Laser Prints</x:v>
      </x:c>
      <x:c r="E116" s="191" t="str">
        <x:v>PPA5X05543</x:v>
      </x:c>
      <x:c r="F116" s="191" t="str">
        <x:v>Active</x:v>
      </x:c>
      <x:c r="G116" s="191" t="str">
        <x:v>Corporate</x:v>
      </x:c>
      <x:c r="H116" s="191" t="str">
        <x:v/>
      </x:c>
      <x:c r="I116" s="191" t="str">
        <x:v/>
      </x:c>
      <x:c r="J116" s="191" t="str">
        <x:v>1</x:v>
      </x:c>
      <x:c r="K116" s="191" t="str">
        <x:v>Building 2 / Manual Drills</x:v>
      </x:c>
      <x:c r="L116" s="191" t="str">
        <x:v/>
      </x:c>
      <x:c r="M116" s="191" t="str">
        <x:v>8/31/2018</x:v>
      </x:c>
      <x:c r="N116" s="189" t="n">
        <x:v>436365.00</x:v>
      </x:c>
      <x:c r="O116" s="191" t="str">
        <x:v>11/30/2018</x:v>
      </x:c>
      <x:c r="P116" s="189" t="n">
        <x:v>437165.00</x:v>
      </x:c>
      <x:c r="Q116" s="206" t="n">
        <x:v>0.0005</x:v>
      </x:c>
      <x:c r="R116" s="206" t="n">
        <x:v>0.0014</x:v>
      </x:c>
      <x:c r="S116" s="189" t="n">
        <x:v>800.00</x:v>
      </x:c>
      <x:c r="T116" s="187" t="n">
        <x:f ca="1">=IF(AND(U116=0,S116&gt;0),-100%,IF(OR(S116=0,S116="-"),"-",IF(AND(S116=0,U116=0),0%,IF(S116&lt;U116,SUM(U116-S116)/S116,IF(S116&gt;U116,SUM(-1*(S116-U116)/S116),"")))))</x:f>
        <x:v/>
      </x:c>
      <x:c r="U116" s="189" t="n">
        <x:v>800.00</x:v>
      </x:c>
      <x:c r="V116" s="189" t="n">
        <x:f ca="1">=SUM(U116/ ((O116- M116)/30.42))</x:f>
        <x:v/>
      </x:c>
      <x:c r="W116" s="195">
        <x:f ca="1">=IF(T116="","",IF(T116="-","",IF(U116=0,"",IF(OR(T116&gt;AA4,T116&lt;-AA4),"*",""))))</x:f>
        <x:v/>
      </x:c>
      <x:c r="X116" s="91" t="str">
        <x:v/>
      </x:c>
    </x:row>
    <x:row r="117" spans="1:25" s="12" x14ac:dyDescent="0.25">
      <x:c r="A117" s="96" t="str">
        <x:v>109</x:v>
      </x:c>
      <x:c r="B117" s="192" t="str">
        <x:v>FPR60004</x:v>
      </x:c>
      <x:c r="C117" s="192" t="str">
        <x:v>HP LJ M402n</x:v>
      </x:c>
      <x:c r="D117" s="192" t="str">
        <x:v>B/W Laser Prints</x:v>
      </x:c>
      <x:c r="E117" s="192" t="str">
        <x:v>PHBHB67897</x:v>
      </x:c>
      <x:c r="F117" s="192" t="str">
        <x:v>Active</x:v>
      </x:c>
      <x:c r="G117" s="192" t="str">
        <x:v>Corporate</x:v>
      </x:c>
      <x:c r="H117" s="192" t="str">
        <x:v/>
      </x:c>
      <x:c r="I117" s="192" t="str">
        <x:v/>
      </x:c>
      <x:c r="J117" s="192" t="str">
        <x:v>2</x:v>
      </x:c>
      <x:c r="K117" s="192" t="str">
        <x:v>Corporate / Room #232</x:v>
      </x:c>
      <x:c r="L117" s="192" t="str">
        <x:v/>
      </x:c>
      <x:c r="M117" s="192" t="str">
        <x:v>8/31/2018</x:v>
      </x:c>
      <x:c r="N117" s="183" t="n">
        <x:v>4284.00</x:v>
      </x:c>
      <x:c r="O117" s="192" t="str">
        <x:v>11/30/2018</x:v>
      </x:c>
      <x:c r="P117" s="183" t="n">
        <x:v>4830.00</x:v>
      </x:c>
      <x:c r="Q117" s="207" t="n">
        <x:v>0.0003</x:v>
      </x:c>
      <x:c r="R117" s="207" t="n">
        <x:v>0.0009</x:v>
      </x:c>
      <x:c r="S117" s="183" t="n">
        <x:v>585.00</x:v>
      </x:c>
      <x:c r="T117" s="182" t="n">
        <x:f ca="1">=IF(AND(U117=0,S117&gt;0),-100%,IF(OR(S117=0,S117="-"),"-",IF(AND(S117=0,U117=0),0%,IF(S117&lt;U117,SUM(U117-S117)/S117,IF(S117&gt;U117,SUM(-1*(S117-U117)/S117),"")))))</x:f>
        <x:v/>
      </x:c>
      <x:c r="U117" s="183" t="n">
        <x:v>546.00</x:v>
      </x:c>
      <x:c r="V117" s="183" t="n">
        <x:f ca="1">=SUM(U117/ ((O117- M117)/30.42))</x:f>
        <x:v/>
      </x:c>
      <x:c r="W117" s="196">
        <x:f ca="1">=IF(T117="","",IF(T117="-","",IF(U117=0,"",IF(OR(T117&gt;AA4,T117&lt;-AA4),"*",""))))</x:f>
        <x:v/>
      </x:c>
      <x:c r="X117" s="98" t="str">
        <x:v/>
      </x:c>
    </x:row>
    <x:row r="118" spans="1:25" s="12" x14ac:dyDescent="0.25">
      <x:c r="A118" s="90" t="str">
        <x:v>110</x:v>
      </x:c>
      <x:c r="B118" s="191" t="str">
        <x:v>FPR59991</x:v>
      </x:c>
      <x:c r="C118" s="191" t="str">
        <x:v>HP LJ P2035</x:v>
      </x:c>
      <x:c r="D118" s="191" t="str">
        <x:v>B/W Laser Prints</x:v>
      </x:c>
      <x:c r="E118" s="191" t="str">
        <x:v>VNB3333938</x:v>
      </x:c>
      <x:c r="F118" s="191" t="str">
        <x:v>Active</x:v>
      </x:c>
      <x:c r="G118" s="191" t="str">
        <x:v>Corporate</x:v>
      </x:c>
      <x:c r="H118" s="191" t="str">
        <x:v/>
      </x:c>
      <x:c r="I118" s="191" t="str">
        <x:v/>
      </x:c>
      <x:c r="J118" s="191" t="str">
        <x:v>1</x:v>
      </x:c>
      <x:c r="K118" s="191" t="str">
        <x:v>Annex / Foam Shop</x:v>
      </x:c>
      <x:c r="L118" s="191" t="str">
        <x:v/>
      </x:c>
      <x:c r="M118" s="191" t="str">
        <x:v>8/31/2018</x:v>
      </x:c>
      <x:c r="N118" s="189" t="n">
        <x:v>18348.00</x:v>
      </x:c>
      <x:c r="O118" s="191" t="str">
        <x:v>11/30/2018</x:v>
      </x:c>
      <x:c r="P118" s="189" t="n">
        <x:v>18849.00</x:v>
      </x:c>
      <x:c r="Q118" s="206" t="n">
        <x:v>0.0003</x:v>
      </x:c>
      <x:c r="R118" s="206" t="n">
        <x:v>0.0009</x:v>
      </x:c>
      <x:c r="S118" s="189" t="n">
        <x:v>501.00</x:v>
      </x:c>
      <x:c r="T118" s="187" t="n">
        <x:f ca="1">=IF(AND(U118=0,S118&gt;0),-100%,IF(OR(S118=0,S118="-"),"-",IF(AND(S118=0,U118=0),0%,IF(S118&lt;U118,SUM(U118-S118)/S118,IF(S118&gt;U118,SUM(-1*(S118-U118)/S118),"")))))</x:f>
        <x:v/>
      </x:c>
      <x:c r="U118" s="189" t="n">
        <x:v>501.00</x:v>
      </x:c>
      <x:c r="V118" s="189" t="n">
        <x:f ca="1">=SUM(U118/ ((O118- M118)/30.42))</x:f>
        <x:v/>
      </x:c>
      <x:c r="W118" s="195">
        <x:f ca="1">=IF(T118="","",IF(T118="-","",IF(U118=0,"",IF(OR(T118&gt;AA4,T118&lt;-AA4),"*",""))))</x:f>
        <x:v/>
      </x:c>
      <x:c r="X118" s="91" t="str">
        <x:v/>
      </x:c>
    </x:row>
    <x:row r="119" spans="1:25" s="12" x14ac:dyDescent="0.25">
      <x:c r="A119" s="96" t="str">
        <x:v>111</x:v>
      </x:c>
      <x:c r="B119" s="192" t="str">
        <x:v>FPR53778</x:v>
      </x:c>
      <x:c r="C119" s="192" t="str">
        <x:v>Kyocera FS-9530DN</x:v>
      </x:c>
      <x:c r="D119" s="192" t="str">
        <x:v>B/W Laser Prints</x:v>
      </x:c>
      <x:c r="E119" s="192" t="str">
        <x:v>PPP9Z04441</x:v>
      </x:c>
      <x:c r="F119" s="192" t="str">
        <x:v>Active</x:v>
      </x:c>
      <x:c r="G119" s="192" t="str">
        <x:v>Corporate</x:v>
      </x:c>
      <x:c r="H119" s="192" t="str">
        <x:v/>
      </x:c>
      <x:c r="I119" s="192" t="str">
        <x:v/>
      </x:c>
      <x:c r="J119" s="192" t="str">
        <x:v>1</x:v>
      </x:c>
      <x:c r="K119" s="192" t="str">
        <x:v>Building 2 / Sheet Metal</x:v>
      </x:c>
      <x:c r="L119" s="192" t="str">
        <x:v/>
      </x:c>
      <x:c r="M119" s="192" t="str">
        <x:v>8/31/2018</x:v>
      </x:c>
      <x:c r="N119" s="183" t="n">
        <x:v>300546.00</x:v>
      </x:c>
      <x:c r="O119" s="192" t="str">
        <x:v>11/30/2018</x:v>
      </x:c>
      <x:c r="P119" s="183" t="n">
        <x:v>300983.00</x:v>
      </x:c>
      <x:c r="Q119" s="207" t="n">
        <x:v>0.0003</x:v>
      </x:c>
      <x:c r="R119" s="207" t="n">
        <x:v>0.0007</x:v>
      </x:c>
      <x:c r="S119" s="183" t="n">
        <x:v>862.00</x:v>
      </x:c>
      <x:c r="T119" s="182" t="n">
        <x:f ca="1">=IF(AND(U119=0,S119&gt;0),-100%,IF(OR(S119=0,S119="-"),"-",IF(AND(S119=0,U119=0),0%,IF(S119&lt;U119,SUM(U119-S119)/S119,IF(S119&gt;U119,SUM(-1*(S119-U119)/S119),"")))))</x:f>
        <x:v/>
      </x:c>
      <x:c r="U119" s="183" t="n">
        <x:v>437.00</x:v>
      </x:c>
      <x:c r="V119" s="183" t="n">
        <x:f ca="1">=SUM(U119/ ((O119- M119)/30.42))</x:f>
        <x:v/>
      </x:c>
      <x:c r="W119" s="196">
        <x:f ca="1">=IF(T119="","",IF(T119="-","",IF(U119=0,"",IF(OR(T119&gt;AA4,T119&lt;-AA4),"*",""))))</x:f>
        <x:v/>
      </x:c>
      <x:c r="X119" s="98" t="str">
        <x:v/>
      </x:c>
    </x:row>
    <x:row r="120" spans="1:25" s="12" x14ac:dyDescent="0.25">
      <x:c r="A120" s="90" t="str">
        <x:v>112</x:v>
      </x:c>
      <x:c r="B120" s="191" t="str">
        <x:v>FPR57573</x:v>
      </x:c>
      <x:c r="C120" s="191" t="str">
        <x:v>HP LJ M402n</x:v>
      </x:c>
      <x:c r="D120" s="191" t="str">
        <x:v>B/W Laser Prints</x:v>
      </x:c>
      <x:c r="E120" s="191" t="str">
        <x:v>PHBHB67893</x:v>
      </x:c>
      <x:c r="F120" s="191" t="str">
        <x:v>Active</x:v>
      </x:c>
      <x:c r="G120" s="191" t="str">
        <x:v>Corporate</x:v>
      </x:c>
      <x:c r="H120" s="191" t="str">
        <x:v/>
      </x:c>
      <x:c r="I120" s="191" t="str">
        <x:v/>
      </x:c>
      <x:c r="J120" s="191" t="str">
        <x:v>1</x:v>
      </x:c>
      <x:c r="K120" s="191" t="str">
        <x:v>Building 2 / ARR</x:v>
      </x:c>
      <x:c r="L120" s="191" t="str">
        <x:v/>
      </x:c>
      <x:c r="M120" s="191" t="str">
        <x:v>8/20/2018</x:v>
      </x:c>
      <x:c r="N120" s="189" t="n">
        <x:v>15203.00</x:v>
      </x:c>
      <x:c r="O120" s="191" t="str">
        <x:v>11/30/2018</x:v>
      </x:c>
      <x:c r="P120" s="189" t="n">
        <x:v>15504.00</x:v>
      </x:c>
      <x:c r="Q120" s="206" t="n">
        <x:v>0.0002</x:v>
      </x:c>
      <x:c r="R120" s="206" t="n">
        <x:v>0.0005</x:v>
      </x:c>
      <x:c r="S120" s="189" t="n">
        <x:v>370.00</x:v>
      </x:c>
      <x:c r="T120" s="187" t="n">
        <x:f ca="1">=IF(AND(U120=0,S120&gt;0),-100%,IF(OR(S120=0,S120="-"),"-",IF(AND(S120=0,U120=0),0%,IF(S120&lt;U120,SUM(U120-S120)/S120,IF(S120&gt;U120,SUM(-1*(S120-U120)/S120),"")))))</x:f>
        <x:v/>
      </x:c>
      <x:c r="U120" s="189" t="n">
        <x:v>301.00</x:v>
      </x:c>
      <x:c r="V120" s="189" t="n">
        <x:f ca="1">=SUM(U120/ ((O120- M120)/30.42))</x:f>
        <x:v/>
      </x:c>
      <x:c r="W120" s="195">
        <x:f ca="1">=IF(T120="","",IF(T120="-","",IF(U120=0,"",IF(OR(T120&gt;AA4,T120&lt;-AA4),"*",""))))</x:f>
        <x:v/>
      </x:c>
      <x:c r="X120" s="91" t="str">
        <x:v/>
      </x:c>
    </x:row>
    <x:row r="121" spans="1:25" s="12" x14ac:dyDescent="0.25">
      <x:c r="A121" s="96" t="str">
        <x:v>113</x:v>
      </x:c>
      <x:c r="B121" s="192" t="str">
        <x:v>FPR60033</x:v>
      </x:c>
      <x:c r="C121" s="192" t="str">
        <x:v>HP LJ M402n</x:v>
      </x:c>
      <x:c r="D121" s="192" t="str">
        <x:v>B/W Laser Prints</x:v>
      </x:c>
      <x:c r="E121" s="192" t="str">
        <x:v>PHBHB67896</x:v>
      </x:c>
      <x:c r="F121" s="192" t="str">
        <x:v>Active</x:v>
      </x:c>
      <x:c r="G121" s="192" t="str">
        <x:v>Corporate</x:v>
      </x:c>
      <x:c r="H121" s="192" t="str">
        <x:v/>
      </x:c>
      <x:c r="I121" s="192" t="str">
        <x:v/>
      </x:c>
      <x:c r="J121" s="192" t="str">
        <x:v>1</x:v>
      </x:c>
      <x:c r="K121" s="192" t="str">
        <x:v>Corporate / Room #135</x:v>
      </x:c>
      <x:c r="L121" s="192" t="str">
        <x:v/>
      </x:c>
      <x:c r="M121" s="192" t="str">
        <x:v>8/31/2018</x:v>
      </x:c>
      <x:c r="N121" s="183" t="n">
        <x:v>1154.00</x:v>
      </x:c>
      <x:c r="O121" s="192" t="str">
        <x:v>11/30/2018</x:v>
      </x:c>
      <x:c r="P121" s="183" t="n">
        <x:v>1359.00</x:v>
      </x:c>
      <x:c r="Q121" s="207" t="n">
        <x:v>0.0001</x:v>
      </x:c>
      <x:c r="R121" s="207" t="n">
        <x:v>0.0004</x:v>
      </x:c>
      <x:c r="S121" s="183" t="n">
        <x:v>155.00</x:v>
      </x:c>
      <x:c r="T121" s="182" t="n">
        <x:f ca="1">=IF(AND(U121=0,S121&gt;0),-100%,IF(OR(S121=0,S121="-"),"-",IF(AND(S121=0,U121=0),0%,IF(S121&lt;U121,SUM(U121-S121)/S121,IF(S121&gt;U121,SUM(-1*(S121-U121)/S121),"")))))</x:f>
        <x:v/>
      </x:c>
      <x:c r="U121" s="183" t="n">
        <x:v>205.00</x:v>
      </x:c>
      <x:c r="V121" s="183" t="n">
        <x:f ca="1">=SUM(U121/ ((O121- M121)/30.42))</x:f>
        <x:v/>
      </x:c>
      <x:c r="W121" s="196">
        <x:f ca="1">=IF(T121="","",IF(T121="-","",IF(U121=0,"",IF(OR(T121&gt;AA4,T121&lt;-AA4),"*",""))))</x:f>
        <x:v/>
      </x:c>
      <x:c r="X121" s="98" t="str">
        <x:v/>
      </x:c>
    </x:row>
    <x:row r="122" spans="1:25" s="12" x14ac:dyDescent="0.25">
      <x:c r="A122" s="90" t="str">
        <x:v>114</x:v>
      </x:c>
      <x:c r="B122" s="191" t="str">
        <x:v>FPR60003</x:v>
      </x:c>
      <x:c r="C122" s="191" t="str">
        <x:v>HP LJ M402n</x:v>
      </x:c>
      <x:c r="D122" s="191" t="str">
        <x:v>B/W Laser Prints</x:v>
      </x:c>
      <x:c r="E122" s="191" t="str">
        <x:v>PHBHJ07311</x:v>
      </x:c>
      <x:c r="F122" s="191" t="str">
        <x:v>Active</x:v>
      </x:c>
      <x:c r="G122" s="191" t="str">
        <x:v>Corporate</x:v>
      </x:c>
      <x:c r="H122" s="191" t="str">
        <x:v/>
      </x:c>
      <x:c r="I122" s="191" t="str">
        <x:v/>
      </x:c>
      <x:c r="J122" s="191" t="str">
        <x:v>2</x:v>
      </x:c>
      <x:c r="K122" s="191" t="str">
        <x:v>Corporate / Room #233</x:v>
      </x:c>
      <x:c r="L122" s="191" t="str">
        <x:v/>
      </x:c>
      <x:c r="M122" s="191" t="str">
        <x:v>8/31/2018</x:v>
      </x:c>
      <x:c r="N122" s="189" t="n">
        <x:v>857.00</x:v>
      </x:c>
      <x:c r="O122" s="191" t="str">
        <x:v>11/30/2018</x:v>
      </x:c>
      <x:c r="P122" s="189" t="n">
        <x:v>1059.00</x:v>
      </x:c>
      <x:c r="Q122" s="206" t="n">
        <x:v>0.0001</x:v>
      </x:c>
      <x:c r="R122" s="206" t="n">
        <x:v>0.0003</x:v>
      </x:c>
      <x:c r="S122" s="189" t="n">
        <x:v>164.00</x:v>
      </x:c>
      <x:c r="T122" s="187" t="n">
        <x:f ca="1">=IF(AND(U122=0,S122&gt;0),-100%,IF(OR(S122=0,S122="-"),"-",IF(AND(S122=0,U122=0),0%,IF(S122&lt;U122,SUM(U122-S122)/S122,IF(S122&gt;U122,SUM(-1*(S122-U122)/S122),"")))))</x:f>
        <x:v/>
      </x:c>
      <x:c r="U122" s="189" t="n">
        <x:v>202.00</x:v>
      </x:c>
      <x:c r="V122" s="189" t="n">
        <x:f ca="1">=SUM(U122/ ((O122- M122)/30.42))</x:f>
        <x:v/>
      </x:c>
      <x:c r="W122" s="195">
        <x:f ca="1">=IF(T122="","",IF(T122="-","",IF(U122=0,"",IF(OR(T122&gt;AA4,T122&lt;-AA4),"*",""))))</x:f>
        <x:v/>
      </x:c>
      <x:c r="X122" s="91" t="str">
        <x:v/>
      </x:c>
    </x:row>
    <x:row r="123" spans="1:25" s="12" x14ac:dyDescent="0.25">
      <x:c r="A123" s="96" t="str">
        <x:v>115</x:v>
      </x:c>
      <x:c r="B123" s="192" t="str">
        <x:v>AFPR58164-Reset Meter</x:v>
      </x:c>
      <x:c r="C123" s="192" t="str">
        <x:v>HP LJ M426fdn</x:v>
      </x:c>
      <x:c r="D123" s="192" t="str">
        <x:v>B/W Laser Prints</x:v>
      </x:c>
      <x:c r="E123" s="192" t="str">
        <x:v>PHBLKDD8RB**</x:v>
      </x:c>
      <x:c r="F123" s="192" t="str">
        <x:v>Inactive</x:v>
      </x:c>
      <x:c r="G123" s="192" t="str">
        <x:v>Corporate</x:v>
      </x:c>
      <x:c r="H123" s="192" t="str">
        <x:v/>
      </x:c>
      <x:c r="I123" s="192" t="str">
        <x:v>North Side Nurse's Office</x:v>
      </x:c>
      <x:c r="J123" s="192" t="str">
        <x:v>1</x:v>
      </x:c>
      <x:c r="K123" s="192" t="str">
        <x:v/>
      </x:c>
      <x:c r="L123" s="192" t="str">
        <x:v/>
      </x:c>
      <x:c r="M123" s="192" t="str">
        <x:v>8/31/2018</x:v>
      </x:c>
      <x:c r="N123" s="183" t="n">
        <x:v>2665.00</x:v>
      </x:c>
      <x:c r="O123" s="192" t="str">
        <x:v>11/30/2018</x:v>
      </x:c>
      <x:c r="P123" s="183" t="n">
        <x:v>2864.00</x:v>
      </x:c>
      <x:c r="Q123" s="207" t="n">
        <x:v>0.0001</x:v>
      </x:c>
      <x:c r="R123" s="207" t="n">
        <x:v>0.0003</x:v>
      </x:c>
      <x:c r="S123" s="183" t="n">
        <x:v>1169.00</x:v>
      </x:c>
      <x:c r="T123" s="182" t="n">
        <x:f ca="1">=IF(AND(U123=0,S123&gt;0),-100%,IF(OR(S123=0,S123="-"),"-",IF(AND(S123=0,U123=0),0%,IF(S123&lt;U123,SUM(U123-S123)/S123,IF(S123&gt;U123,SUM(-1*(S123-U123)/S123),"")))))</x:f>
        <x:v/>
      </x:c>
      <x:c r="U123" s="183" t="n">
        <x:v>199.00</x:v>
      </x:c>
      <x:c r="V123" s="183" t="n">
        <x:f ca="1">=SUM(U123/ ((O123- M123)/30.42))</x:f>
        <x:v/>
      </x:c>
      <x:c r="W123" s="196">
        <x:f ca="1">=IF(T123="","",IF(T123="-","",IF(U123=0,"",IF(OR(T123&gt;AA4,T123&lt;-AA4),"*",""))))</x:f>
        <x:v/>
      </x:c>
      <x:c r="X123" s="98" t="str">
        <x:v/>
      </x:c>
    </x:row>
    <x:row r="124" spans="1:25" s="12" x14ac:dyDescent="0.25">
      <x:c r="A124" s="90" t="str">
        <x:v>116</x:v>
      </x:c>
      <x:c r="B124" s="191" t="str">
        <x:v>FPR59999</x:v>
      </x:c>
      <x:c r="C124" s="191" t="str">
        <x:v>HP LJ M402n</x:v>
      </x:c>
      <x:c r="D124" s="191" t="str">
        <x:v>B/W Laser Prints</x:v>
      </x:c>
      <x:c r="E124" s="191" t="str">
        <x:v>PHBHB67879</x:v>
      </x:c>
      <x:c r="F124" s="191" t="str">
        <x:v>Active</x:v>
      </x:c>
      <x:c r="G124" s="191" t="str">
        <x:v>Corporate</x:v>
      </x:c>
      <x:c r="H124" s="191" t="str">
        <x:v/>
      </x:c>
      <x:c r="I124" s="191" t="str">
        <x:v/>
      </x:c>
      <x:c r="J124" s="191" t="str">
        <x:v>1</x:v>
      </x:c>
      <x:c r="K124" s="191" t="str">
        <x:v>Corporate / Room #109A</x:v>
      </x:c>
      <x:c r="L124" s="191" t="str">
        <x:v/>
      </x:c>
      <x:c r="M124" s="191" t="str">
        <x:v>8/31/2018</x:v>
      </x:c>
      <x:c r="N124" s="189" t="n">
        <x:v>1297.00</x:v>
      </x:c>
      <x:c r="O124" s="191" t="str">
        <x:v>11/30/2018</x:v>
      </x:c>
      <x:c r="P124" s="189" t="n">
        <x:v>1464.00</x:v>
      </x:c>
      <x:c r="Q124" s="206" t="n">
        <x:v>0.0001</x:v>
      </x:c>
      <x:c r="R124" s="206" t="n">
        <x:v>0.0003</x:v>
      </x:c>
      <x:c r="S124" s="189" t="n">
        <x:v>162.00</x:v>
      </x:c>
      <x:c r="T124" s="187" t="n">
        <x:f ca="1">=IF(AND(U124=0,S124&gt;0),-100%,IF(OR(S124=0,S124="-"),"-",IF(AND(S124=0,U124=0),0%,IF(S124&lt;U124,SUM(U124-S124)/S124,IF(S124&gt;U124,SUM(-1*(S124-U124)/S124),"")))))</x:f>
        <x:v/>
      </x:c>
      <x:c r="U124" s="189" t="n">
        <x:v>167.00</x:v>
      </x:c>
      <x:c r="V124" s="189" t="n">
        <x:f ca="1">=SUM(U124/ ((O124- M124)/30.42))</x:f>
        <x:v/>
      </x:c>
      <x:c r="W124" s="195">
        <x:f ca="1">=IF(T124="","",IF(T124="-","",IF(U124=0,"",IF(OR(T124&gt;AA4,T124&lt;-AA4),"*",""))))</x:f>
        <x:v/>
      </x:c>
      <x:c r="X124" s="91" t="str">
        <x:v/>
      </x:c>
    </x:row>
    <x:row r="125" spans="1:25" s="12" x14ac:dyDescent="0.25">
      <x:c r="A125" s="96" t="str">
        <x:v>117</x:v>
      </x:c>
      <x:c r="B125" s="192" t="str">
        <x:v>FPR59943</x:v>
      </x:c>
      <x:c r="C125" s="192" t="str">
        <x:v>Kyocera FS-9530DN</x:v>
      </x:c>
      <x:c r="D125" s="192" t="str">
        <x:v>B/W Laser Prints</x:v>
      </x:c>
      <x:c r="E125" s="192" t="str">
        <x:v>PPP2808001</x:v>
      </x:c>
      <x:c r="F125" s="192" t="str">
        <x:v>Active</x:v>
      </x:c>
      <x:c r="G125" s="192" t="str">
        <x:v>Corporate</x:v>
      </x:c>
      <x:c r="H125" s="192" t="str">
        <x:v/>
      </x:c>
      <x:c r="I125" s="192" t="str">
        <x:v/>
      </x:c>
      <x:c r="J125" s="192" t="str">
        <x:v>2</x:v>
      </x:c>
      <x:c r="K125" s="192" t="str">
        <x:v>Tooling EDM / North Side of Building</x:v>
      </x:c>
      <x:c r="L125" s="192" t="str">
        <x:v/>
      </x:c>
      <x:c r="M125" s="192" t="str">
        <x:v>8/31/2018</x:v>
      </x:c>
      <x:c r="N125" s="183" t="n">
        <x:v>70176.00</x:v>
      </x:c>
      <x:c r="O125" s="192" t="str">
        <x:v>11/30/2018</x:v>
      </x:c>
      <x:c r="P125" s="183" t="n">
        <x:v>70322.00</x:v>
      </x:c>
      <x:c r="Q125" s="207" t="n">
        <x:v>0.0001</x:v>
      </x:c>
      <x:c r="R125" s="207" t="n">
        <x:v>0.0002</x:v>
      </x:c>
      <x:c r="S125" s="183" t="n">
        <x:v>231.00</x:v>
      </x:c>
      <x:c r="T125" s="182" t="n">
        <x:f ca="1">=IF(AND(U125=0,S125&gt;0),-100%,IF(OR(S125=0,S125="-"),"-",IF(AND(S125=0,U125=0),0%,IF(S125&lt;U125,SUM(U125-S125)/S125,IF(S125&gt;U125,SUM(-1*(S125-U125)/S125),"")))))</x:f>
        <x:v/>
      </x:c>
      <x:c r="U125" s="183" t="n">
        <x:v>146.00</x:v>
      </x:c>
      <x:c r="V125" s="183" t="n">
        <x:f ca="1">=SUM(U125/ ((O125- M125)/30.42))</x:f>
        <x:v/>
      </x:c>
      <x:c r="W125" s="196">
        <x:f ca="1">=IF(T125="","",IF(T125="-","",IF(U125=0,"",IF(OR(T125&gt;AA4,T125&lt;-AA4),"*",""))))</x:f>
        <x:v/>
      </x:c>
      <x:c r="X125" s="98" t="str">
        <x:v/>
      </x:c>
    </x:row>
    <x:row r="126" spans="1:25" s="12" x14ac:dyDescent="0.25">
      <x:c r="A126" s="90" t="str">
        <x:v>118</x:v>
      </x:c>
      <x:c r="B126" s="191" t="str">
        <x:v>FPR59997</x:v>
      </x:c>
      <x:c r="C126" s="191" t="str">
        <x:v>HP LJ M402n</x:v>
      </x:c>
      <x:c r="D126" s="191" t="str">
        <x:v>B/W Laser Prints</x:v>
      </x:c>
      <x:c r="E126" s="191" t="str">
        <x:v>PHBHB67878</x:v>
      </x:c>
      <x:c r="F126" s="191" t="str">
        <x:v>Active</x:v>
      </x:c>
      <x:c r="G126" s="191" t="str">
        <x:v>Corporate</x:v>
      </x:c>
      <x:c r="H126" s="191" t="str">
        <x:v/>
      </x:c>
      <x:c r="I126" s="191" t="str">
        <x:v/>
      </x:c>
      <x:c r="J126" s="191" t="str">
        <x:v>1</x:v>
      </x:c>
      <x:c r="K126" s="191" t="str">
        <x:v>Corporate / Room #130</x:v>
      </x:c>
      <x:c r="L126" s="191" t="str">
        <x:v/>
      </x:c>
      <x:c r="M126" s="191" t="str">
        <x:v>8/31/2018</x:v>
      </x:c>
      <x:c r="N126" s="189" t="n">
        <x:v>525.00</x:v>
      </x:c>
      <x:c r="O126" s="191" t="str">
        <x:v>11/30/2018</x:v>
      </x:c>
      <x:c r="P126" s="189" t="n">
        <x:v>636.00</x:v>
      </x:c>
      <x:c r="Q126" s="206" t="n">
        <x:v>0.0001</x:v>
      </x:c>
      <x:c r="R126" s="206" t="n">
        <x:v>0.0002</x:v>
      </x:c>
      <x:c r="S126" s="189" t="n">
        <x:v>194.00</x:v>
      </x:c>
      <x:c r="T126" s="187" t="n">
        <x:f ca="1">=IF(AND(U126=0,S126&gt;0),-100%,IF(OR(S126=0,S126="-"),"-",IF(AND(S126=0,U126=0),0%,IF(S126&lt;U126,SUM(U126-S126)/S126,IF(S126&gt;U126,SUM(-1*(S126-U126)/S126),"")))))</x:f>
        <x:v/>
      </x:c>
      <x:c r="U126" s="189" t="n">
        <x:v>111.00</x:v>
      </x:c>
      <x:c r="V126" s="189" t="n">
        <x:f ca="1">=SUM(U126/ ((O126- M126)/30.42))</x:f>
        <x:v/>
      </x:c>
      <x:c r="W126" s="195">
        <x:f ca="1">=IF(T126="","",IF(T126="-","",IF(U126=0,"",IF(OR(T126&gt;AA4,T126&lt;-AA4),"*",""))))</x:f>
        <x:v/>
      </x:c>
      <x:c r="X126" s="91" t="str">
        <x:v/>
      </x:c>
    </x:row>
    <x:row r="127" spans="1:25" s="12" x14ac:dyDescent="0.25">
      <x:c r="A127" s="96" t="str">
        <x:v>119</x:v>
      </x:c>
      <x:c r="B127" s="192" t="str">
        <x:v>FPR60016</x:v>
      </x:c>
      <x:c r="C127" s="192" t="str">
        <x:v>HP LJ M402n</x:v>
      </x:c>
      <x:c r="D127" s="192" t="str">
        <x:v>B/W Laser Prints</x:v>
      </x:c>
      <x:c r="E127" s="192" t="str">
        <x:v>PHBHB67881</x:v>
      </x:c>
      <x:c r="F127" s="192" t="str">
        <x:v>Active</x:v>
      </x:c>
      <x:c r="G127" s="192" t="str">
        <x:v>Corporate</x:v>
      </x:c>
      <x:c r="H127" s="192" t="str">
        <x:v/>
      </x:c>
      <x:c r="I127" s="192" t="str">
        <x:v/>
      </x:c>
      <x:c r="J127" s="192" t="str">
        <x:v>2</x:v>
      </x:c>
      <x:c r="K127" s="192" t="str">
        <x:v>Building 2 / Safety</x:v>
      </x:c>
      <x:c r="L127" s="192" t="str">
        <x:v/>
      </x:c>
      <x:c r="M127" s="192" t="str">
        <x:v>8/22/2018</x:v>
      </x:c>
      <x:c r="N127" s="183" t="n">
        <x:v>2195.00</x:v>
      </x:c>
      <x:c r="O127" s="192" t="str">
        <x:v>11/30/2018</x:v>
      </x:c>
      <x:c r="P127" s="183" t="n">
        <x:v>2267.00</x:v>
      </x:c>
      <x:c r="Q127" s="207" t="n">
        <x:v>0.00</x:v>
      </x:c>
      <x:c r="R127" s="207" t="n">
        <x:v>0.0001</x:v>
      </x:c>
      <x:c r="S127" s="183" t="n">
        <x:v>248.00</x:v>
      </x:c>
      <x:c r="T127" s="182" t="n">
        <x:f ca="1">=IF(AND(U127=0,S127&gt;0),-100%,IF(OR(S127=0,S127="-"),"-",IF(AND(S127=0,U127=0),0%,IF(S127&lt;U127,SUM(U127-S127)/S127,IF(S127&gt;U127,SUM(-1*(S127-U127)/S127),"")))))</x:f>
        <x:v/>
      </x:c>
      <x:c r="U127" s="183" t="n">
        <x:v>72.00</x:v>
      </x:c>
      <x:c r="V127" s="183" t="n">
        <x:f ca="1">=SUM(U127/ ((O127- M127)/30.42))</x:f>
        <x:v/>
      </x:c>
      <x:c r="W127" s="196">
        <x:f ca="1">=IF(T127="","",IF(T127="-","",IF(U127=0,"",IF(OR(T127&gt;AA4,T127&lt;-AA4),"*",""))))</x:f>
        <x:v/>
      </x:c>
      <x:c r="X127" s="98" t="str">
        <x:v/>
      </x:c>
    </x:row>
    <x:row r="128" spans="1:25" s="12" x14ac:dyDescent="0.25">
      <x:c r="A128" s="90" t="str">
        <x:v>120</x:v>
      </x:c>
      <x:c r="B128" s="191" t="str">
        <x:v>FPR59995</x:v>
      </x:c>
      <x:c r="C128" s="191" t="str">
        <x:v>HP LJ M402n</x:v>
      </x:c>
      <x:c r="D128" s="191" t="str">
        <x:v>B/W Laser Prints</x:v>
      </x:c>
      <x:c r="E128" s="191" t="str">
        <x:v>PHBHB67898</x:v>
      </x:c>
      <x:c r="F128" s="191" t="str">
        <x:v>Active</x:v>
      </x:c>
      <x:c r="G128" s="191" t="str">
        <x:v>Corporate</x:v>
      </x:c>
      <x:c r="H128" s="191" t="str">
        <x:v/>
      </x:c>
      <x:c r="I128" s="191" t="str">
        <x:v/>
      </x:c>
      <x:c r="J128" s="191" t="str">
        <x:v>1</x:v>
      </x:c>
      <x:c r="K128" s="191" t="str">
        <x:v>Corporate / Room #105A</x:v>
      </x:c>
      <x:c r="L128" s="191" t="str">
        <x:v/>
      </x:c>
      <x:c r="M128" s="191" t="str">
        <x:v>8/31/2018</x:v>
      </x:c>
      <x:c r="N128" s="189" t="n">
        <x:v>11122.00</x:v>
      </x:c>
      <x:c r="O128" s="191" t="str">
        <x:v>11/30/2018</x:v>
      </x:c>
      <x:c r="P128" s="189" t="n">
        <x:v>11160.00</x:v>
      </x:c>
      <x:c r="Q128" s="206" t="n">
        <x:v>0.00</x:v>
      </x:c>
      <x:c r="R128" s="206" t="n">
        <x:v>0.0001</x:v>
      </x:c>
      <x:c r="S128" s="189" t="n">
        <x:v>213.00</x:v>
      </x:c>
      <x:c r="T128" s="187" t="n">
        <x:f ca="1">=IF(AND(U128=0,S128&gt;0),-100%,IF(OR(S128=0,S128="-"),"-",IF(AND(S128=0,U128=0),0%,IF(S128&lt;U128,SUM(U128-S128)/S128,IF(S128&gt;U128,SUM(-1*(S128-U128)/S128),"")))))</x:f>
        <x:v/>
      </x:c>
      <x:c r="U128" s="189" t="n">
        <x:v>38.00</x:v>
      </x:c>
      <x:c r="V128" s="189" t="n">
        <x:f ca="1">=SUM(U128/ ((O128- M128)/30.42))</x:f>
        <x:v/>
      </x:c>
      <x:c r="W128" s="195">
        <x:f ca="1">=IF(T128="","",IF(T128="-","",IF(U128=0,"",IF(OR(T128&gt;AA4,T128&lt;-AA4),"*",""))))</x:f>
        <x:v/>
      </x:c>
      <x:c r="X128" s="91" t="str">
        <x:v/>
      </x:c>
    </x:row>
    <x:row r="129" spans="1:25" s="12" x14ac:dyDescent="0.25">
      <x:c r="A129" s="96" t="str">
        <x:v>121</x:v>
      </x:c>
      <x:c r="B129" s="192" t="str">
        <x:v>FPR59993</x:v>
      </x:c>
      <x:c r="C129" s="192" t="str">
        <x:v>HP LJ M402n</x:v>
      </x:c>
      <x:c r="D129" s="192" t="str">
        <x:v>B/W Laser Prints</x:v>
      </x:c>
      <x:c r="E129" s="192" t="str">
        <x:v>PHBHJ07313</x:v>
      </x:c>
      <x:c r="F129" s="192" t="str">
        <x:v>Active</x:v>
      </x:c>
      <x:c r="G129" s="192" t="str">
        <x:v>Corporate</x:v>
      </x:c>
      <x:c r="H129" s="192" t="str">
        <x:v/>
      </x:c>
      <x:c r="I129" s="192" t="str">
        <x:v/>
      </x:c>
      <x:c r="J129" s="192" t="str">
        <x:v>2</x:v>
      </x:c>
      <x:c r="K129" s="192" t="str">
        <x:v>Corporate / HR</x:v>
      </x:c>
      <x:c r="L129" s="192" t="str">
        <x:v/>
      </x:c>
      <x:c r="M129" s="192" t="str">
        <x:v>8/31/2018</x:v>
      </x:c>
      <x:c r="N129" s="183" t="n">
        <x:v>914.00</x:v>
      </x:c>
      <x:c r="O129" s="192" t="str">
        <x:v>11/30/2018</x:v>
      </x:c>
      <x:c r="P129" s="183" t="n">
        <x:v>914.00</x:v>
      </x:c>
      <x:c r="Q129" s="207" t="n">
        <x:v>0.00</x:v>
      </x:c>
      <x:c r="R129" s="207" t="n">
        <x:v>0.00</x:v>
      </x:c>
      <x:c r="S129" s="183" t="n">
        <x:v>0.00</x:v>
      </x:c>
      <x:c r="T129" s="182" t="n">
        <x:f ca="1">=IF(AND(U129=0,S129&gt;0),-100%,IF(OR(S129=0,S129="-"),"-",IF(AND(S129=0,U129=0),0%,IF(S129&lt;U129,SUM(U129-S129)/S129,IF(S129&gt;U129,SUM(-1*(S129-U129)/S129),"")))))</x:f>
        <x:v/>
      </x:c>
      <x:c r="U129" s="183" t="n">
        <x:v>0.00</x:v>
      </x:c>
      <x:c r="V129" s="183" t="n">
        <x:f ca="1">=SUM(U129/ ((O129- M129)/30.42))</x:f>
        <x:v/>
      </x:c>
      <x:c r="W129" s="196">
        <x:f ca="1">=IF(T129="","",IF(T129="-","",IF(U129=0,"",IF(OR(T129&gt;AA4,T129&lt;-AA4),"*",""))))</x:f>
        <x:v/>
      </x:c>
      <x:c r="X129" s="98" t="str">
        <x:v/>
      </x:c>
    </x:row>
    <x:row r="130" spans="1:25" s="12" x14ac:dyDescent="0.25">
      <x:c r="A130" s="90" t="str">
        <x:v>122</x:v>
      </x:c>
      <x:c r="B130" s="191" t="str">
        <x:v>FPR59955</x:v>
      </x:c>
      <x:c r="C130" s="191" t="str">
        <x:v>Ricoh SP 4310</x:v>
      </x:c>
      <x:c r="D130" s="191" t="str">
        <x:v>B/W Laser Prints</x:v>
      </x:c>
      <x:c r="E130" s="191" t="str">
        <x:v>T1128711457</x:v>
      </x:c>
      <x:c r="F130" s="191" t="str">
        <x:v>Active</x:v>
      </x:c>
      <x:c r="G130" s="191" t="str">
        <x:v>Corporate</x:v>
      </x:c>
      <x:c r="H130" s="191" t="str">
        <x:v/>
      </x:c>
      <x:c r="I130" s="191" t="str">
        <x:v/>
      </x:c>
      <x:c r="J130" s="191" t="str">
        <x:v>1</x:v>
      </x:c>
      <x:c r="K130" s="191" t="str">
        <x:v>Building 2 / Spares</x:v>
      </x:c>
      <x:c r="L130" s="191" t="str">
        <x:v/>
      </x:c>
      <x:c r="M130" s="191" t="str">
        <x:v>8/31/2018</x:v>
      </x:c>
      <x:c r="N130" s="189" t="n">
        <x:v>326465.00</x:v>
      </x:c>
      <x:c r="O130" s="191" t="str">
        <x:v>11/30/2018</x:v>
      </x:c>
      <x:c r="P130" s="189" t="n">
        <x:v>326465.00</x:v>
      </x:c>
      <x:c r="Q130" s="206" t="n">
        <x:v>0.00</x:v>
      </x:c>
      <x:c r="R130" s="206" t="n">
        <x:v>0.00</x:v>
      </x:c>
      <x:c r="S130" s="189" t="n">
        <x:v>0.00</x:v>
      </x:c>
      <x:c r="T130" s="187" t="n">
        <x:f ca="1">=IF(AND(U130=0,S130&gt;0),-100%,IF(OR(S130=0,S130="-"),"-",IF(AND(S130=0,U130=0),0%,IF(S130&lt;U130,SUM(U130-S130)/S130,IF(S130&gt;U130,SUM(-1*(S130-U130)/S130),"")))))</x:f>
        <x:v/>
      </x:c>
      <x:c r="U130" s="189" t="n">
        <x:v>0.00</x:v>
      </x:c>
      <x:c r="V130" s="189" t="n">
        <x:f ca="1">=SUM(U130/ ((O130- M130)/30.42))</x:f>
        <x:v/>
      </x:c>
      <x:c r="W130" s="195">
        <x:f ca="1">=IF(T130="","",IF(T130="-","",IF(U130=0,"",IF(OR(T130&gt;AA4,T130&lt;-AA4),"*",""))))</x:f>
        <x:v/>
      </x:c>
      <x:c r="X130" s="91" t="str">
        <x:v/>
      </x:c>
    </x:row>
    <x:row r="131" spans="1:25" s="12" x14ac:dyDescent="0.25">
      <x:c r="A131" s="96" t="str">
        <x:v>123</x:v>
      </x:c>
      <x:c r="B131" s="192" t="str">
        <x:v>AFPR59844</x:v>
      </x:c>
      <x:c r="C131" s="192" t="str">
        <x:v>HP LJ M426fdn</x:v>
      </x:c>
      <x:c r="D131" s="192" t="str">
        <x:v>B/W Laser Prints</x:v>
      </x:c>
      <x:c r="E131" s="192" t="str">
        <x:v>PHBLK5D0KP</x:v>
      </x:c>
      <x:c r="F131" s="192" t="str">
        <x:v>Inactive</x:v>
      </x:c>
      <x:c r="G131" s="192" t="str">
        <x:v>Corporate</x:v>
      </x:c>
      <x:c r="H131" s="192" t="str">
        <x:v/>
      </x:c>
      <x:c r="I131" s="192" t="str">
        <x:v>Building 2 / Recovery / Cannot Find</x:v>
      </x:c>
      <x:c r="J131" s="192" t="str">
        <x:v>1</x:v>
      </x:c>
      <x:c r="K131" s="192" t="str">
        <x:v/>
      </x:c>
      <x:c r="L131" s="192" t="str">
        <x:v/>
      </x:c>
      <x:c r="M131" s="192" t="str">
        <x:v>8/31/2018</x:v>
      </x:c>
      <x:c r="N131" s="183" t="n">
        <x:v>0.00</x:v>
      </x:c>
      <x:c r="O131" s="192" t="str">
        <x:v>11/30/2018</x:v>
      </x:c>
      <x:c r="P131" s="183" t="n">
        <x:v>0.00</x:v>
      </x:c>
      <x:c r="Q131" s="207" t="n">
        <x:v>0.00</x:v>
      </x:c>
      <x:c r="R131" s="207" t="n">
        <x:v>0.00</x:v>
      </x:c>
      <x:c r="S131" s="183" t="n">
        <x:v>0.00</x:v>
      </x:c>
      <x:c r="T131" s="182" t="n">
        <x:f ca="1">=IF(AND(U131=0,S131&gt;0),-100%,IF(OR(S131=0,S131="-"),"-",IF(AND(S131=0,U131=0),0%,IF(S131&lt;U131,SUM(U131-S131)/S131,IF(S131&gt;U131,SUM(-1*(S131-U131)/S131),"")))))</x:f>
        <x:v/>
      </x:c>
      <x:c r="U131" s="183" t="n">
        <x:v>0.00</x:v>
      </x:c>
      <x:c r="V131" s="183" t="n">
        <x:f ca="1">=SUM(U131/ ((O131- M131)/30.42))</x:f>
        <x:v/>
      </x:c>
      <x:c r="W131" s="196">
        <x:f ca="1">=IF(T131="","",IF(T131="-","",IF(U131=0,"",IF(OR(T131&gt;AA4,T131&lt;-AA4),"*",""))))</x:f>
        <x:v/>
      </x:c>
      <x:c r="X131" s="98" t="str">
        <x:v/>
      </x:c>
    </x:row>
    <x:row r="132" spans="1:25" s="12" x14ac:dyDescent="0.25">
      <x:c r="A132" s="90" t="str">
        <x:v>124</x:v>
      </x:c>
      <x:c r="B132" s="191" t="str">
        <x:v>AFPR59893</x:v>
      </x:c>
      <x:c r="C132" s="191" t="str">
        <x:v>Kyocera FS-9530DN</x:v>
      </x:c>
      <x:c r="D132" s="191" t="str">
        <x:v>B/W Laser Prints</x:v>
      </x:c>
      <x:c r="E132" s="191" t="str">
        <x:v>PPP2206890</x:v>
      </x:c>
      <x:c r="F132" s="191" t="str">
        <x:v>Inactive</x:v>
      </x:c>
      <x:c r="G132" s="191" t="str">
        <x:v>Corporate</x:v>
      </x:c>
      <x:c r="H132" s="191" t="str">
        <x:v/>
      </x:c>
      <x:c r="I132" s="191" t="str">
        <x:v>Building 2 / Tooltron G-19 / Unplugged</x:v>
      </x:c>
      <x:c r="J132" s="191" t="str">
        <x:v>1</x:v>
      </x:c>
      <x:c r="K132" s="191" t="str">
        <x:v/>
      </x:c>
      <x:c r="L132" s="191" t="str">
        <x:v/>
      </x:c>
      <x:c r="M132" s="191" t="str">
        <x:v>8/31/2018</x:v>
      </x:c>
      <x:c r="N132" s="189" t="n">
        <x:v>273087.00</x:v>
      </x:c>
      <x:c r="O132" s="191" t="str">
        <x:v>11/30/2018</x:v>
      </x:c>
      <x:c r="P132" s="189" t="n">
        <x:v>273087.00</x:v>
      </x:c>
      <x:c r="Q132" s="206" t="n">
        <x:v>0.00</x:v>
      </x:c>
      <x:c r="R132" s="206" t="n">
        <x:v>0.00</x:v>
      </x:c>
      <x:c r="S132" s="189" t="n">
        <x:v>0.00</x:v>
      </x:c>
      <x:c r="T132" s="187" t="n">
        <x:f ca="1">=IF(AND(U132=0,S132&gt;0),-100%,IF(OR(S132=0,S132="-"),"-",IF(AND(S132=0,U132=0),0%,IF(S132&lt;U132,SUM(U132-S132)/S132,IF(S132&gt;U132,SUM(-1*(S132-U132)/S132),"")))))</x:f>
        <x:v/>
      </x:c>
      <x:c r="U132" s="189" t="n">
        <x:v>0.00</x:v>
      </x:c>
      <x:c r="V132" s="189" t="n">
        <x:f ca="1">=SUM(U132/ ((O132- M132)/30.42))</x:f>
        <x:v/>
      </x:c>
      <x:c r="W132" s="195">
        <x:f ca="1">=IF(T132="","",IF(T132="-","",IF(U132=0,"",IF(OR(T132&gt;AA4,T132&lt;-AA4),"*",""))))</x:f>
        <x:v/>
      </x:c>
      <x:c r="X132" s="91" t="str">
        <x:v/>
      </x:c>
    </x:row>
    <x:row r="133" spans="1:25" s="12" x14ac:dyDescent="0.25">
      <x:c r="A133" s="96" t="str">
        <x:v>125</x:v>
      </x:c>
      <x:c r="B133" s="192" t="str">
        <x:v>AFPR59930</x:v>
      </x:c>
      <x:c r="C133" s="192" t="str">
        <x:v>HP LJ M402n</x:v>
      </x:c>
      <x:c r="D133" s="192" t="str">
        <x:v>B/W Laser Prints</x:v>
      </x:c>
      <x:c r="E133" s="192" t="str">
        <x:v>PHBHB67888</x:v>
      </x:c>
      <x:c r="F133" s="192" t="str">
        <x:v>Inactive</x:v>
      </x:c>
      <x:c r="G133" s="192" t="str">
        <x:v>Corporate</x:v>
      </x:c>
      <x:c r="H133" s="192" t="str">
        <x:v/>
      </x:c>
      <x:c r="I133" s="192" t="str">
        <x:v>Corporate / IT Storage</x:v>
      </x:c>
      <x:c r="J133" s="192" t="str">
        <x:v>1</x:v>
      </x:c>
      <x:c r="K133" s="192" t="str">
        <x:v/>
      </x:c>
      <x:c r="L133" s="192" t="str">
        <x:v/>
      </x:c>
      <x:c r="M133" s="192" t="str">
        <x:v>8/31/2018</x:v>
      </x:c>
      <x:c r="N133" s="183" t="n">
        <x:v>0.00</x:v>
      </x:c>
      <x:c r="O133" s="192" t="str">
        <x:v>11/30/2018</x:v>
      </x:c>
      <x:c r="P133" s="183" t="n">
        <x:v>0.00</x:v>
      </x:c>
      <x:c r="Q133" s="207" t="n">
        <x:v>0.00</x:v>
      </x:c>
      <x:c r="R133" s="207" t="n">
        <x:v>0.00</x:v>
      </x:c>
      <x:c r="S133" s="183" t="n">
        <x:v>0.00</x:v>
      </x:c>
      <x:c r="T133" s="182" t="n">
        <x:f ca="1">=IF(AND(U133=0,S133&gt;0),-100%,IF(OR(S133=0,S133="-"),"-",IF(AND(S133=0,U133=0),0%,IF(S133&lt;U133,SUM(U133-S133)/S133,IF(S133&gt;U133,SUM(-1*(S133-U133)/S133),"")))))</x:f>
        <x:v/>
      </x:c>
      <x:c r="U133" s="183" t="n">
        <x:v>0.00</x:v>
      </x:c>
      <x:c r="V133" s="183" t="n">
        <x:f ca="1">=SUM(U133/ ((O133- M133)/30.42))</x:f>
        <x:v/>
      </x:c>
      <x:c r="W133" s="196">
        <x:f ca="1">=IF(T133="","",IF(T133="-","",IF(U133=0,"",IF(OR(T133&gt;AA4,T133&lt;-AA4),"*",""))))</x:f>
        <x:v/>
      </x:c>
      <x:c r="X133" s="98" t="str">
        <x:v/>
      </x:c>
    </x:row>
    <x:row r="134" spans="1:25" s="12" x14ac:dyDescent="0.25">
      <x:c r="A134" s="90" t="str">
        <x:v>126</x:v>
      </x:c>
      <x:c r="B134" s="191" t="str">
        <x:v>AFPR59941</x:v>
      </x:c>
      <x:c r="C134" s="191" t="str">
        <x:v>HP LJ M402n</x:v>
      </x:c>
      <x:c r="D134" s="191" t="str">
        <x:v>B/W Laser Prints</x:v>
      </x:c>
      <x:c r="E134" s="191" t="str">
        <x:v>PHBHD37811</x:v>
      </x:c>
      <x:c r="F134" s="191" t="str">
        <x:v>Inactive</x:v>
      </x:c>
      <x:c r="G134" s="191" t="str">
        <x:v>Corporate</x:v>
      </x:c>
      <x:c r="H134" s="191" t="str">
        <x:v/>
      </x:c>
      <x:c r="I134" s="191" t="str">
        <x:v>Corporate / IT Storage for KIOS</x:v>
      </x:c>
      <x:c r="J134" s="191" t="str">
        <x:v>2</x:v>
      </x:c>
      <x:c r="K134" s="191" t="str">
        <x:v/>
      </x:c>
      <x:c r="L134" s="191" t="str">
        <x:v/>
      </x:c>
      <x:c r="M134" s="191" t="str">
        <x:v>8/31/2018</x:v>
      </x:c>
      <x:c r="N134" s="189" t="n">
        <x:v>0.00</x:v>
      </x:c>
      <x:c r="O134" s="191" t="str">
        <x:v>11/30/2018</x:v>
      </x:c>
      <x:c r="P134" s="189" t="n">
        <x:v>0.00</x:v>
      </x:c>
      <x:c r="Q134" s="206" t="n">
        <x:v>0.00</x:v>
      </x:c>
      <x:c r="R134" s="206" t="n">
        <x:v>0.00</x:v>
      </x:c>
      <x:c r="S134" s="189" t="n">
        <x:v>0.00</x:v>
      </x:c>
      <x:c r="T134" s="187" t="n">
        <x:f ca="1">=IF(AND(U134=0,S134&gt;0),-100%,IF(OR(S134=0,S134="-"),"-",IF(AND(S134=0,U134=0),0%,IF(S134&lt;U134,SUM(U134-S134)/S134,IF(S134&gt;U134,SUM(-1*(S134-U134)/S134),"")))))</x:f>
        <x:v/>
      </x:c>
      <x:c r="U134" s="189" t="n">
        <x:v>0.00</x:v>
      </x:c>
      <x:c r="V134" s="189" t="n">
        <x:f ca="1">=SUM(U134/ ((O134- M134)/30.42))</x:f>
        <x:v/>
      </x:c>
      <x:c r="W134" s="195">
        <x:f ca="1">=IF(T134="","",IF(T134="-","",IF(U134=0,"",IF(OR(T134&gt;AA4,T134&lt;-AA4),"*",""))))</x:f>
        <x:v/>
      </x:c>
      <x:c r="X134" s="91" t="str">
        <x:v/>
      </x:c>
    </x:row>
    <x:row r="135" spans="1:25" s="12" x14ac:dyDescent="0.25">
      <x:c r="A135" s="96" t="str">
        <x:v>127</x:v>
      </x:c>
      <x:c r="B135" s="192" t="str">
        <x:v>AFPR59946</x:v>
      </x:c>
      <x:c r="C135" s="192" t="str">
        <x:v>HP LJ M402n</x:v>
      </x:c>
      <x:c r="D135" s="192" t="str">
        <x:v>B/W Laser Prints</x:v>
      </x:c>
      <x:c r="E135" s="192" t="str">
        <x:v>PHBHB67885</x:v>
      </x:c>
      <x:c r="F135" s="192" t="str">
        <x:v>Inactive</x:v>
      </x:c>
      <x:c r="G135" s="192" t="str">
        <x:v>Corporate</x:v>
      </x:c>
      <x:c r="H135" s="192" t="str">
        <x:v/>
      </x:c>
      <x:c r="I135" s="192" t="str">
        <x:v>Corporate / IT Storage</x:v>
      </x:c>
      <x:c r="J135" s="192" t="str">
        <x:v>2</x:v>
      </x:c>
      <x:c r="K135" s="192" t="str">
        <x:v/>
      </x:c>
      <x:c r="L135" s="192" t="str">
        <x:v/>
      </x:c>
      <x:c r="M135" s="192" t="str">
        <x:v>8/31/2018</x:v>
      </x:c>
      <x:c r="N135" s="183" t="n">
        <x:v>0.00</x:v>
      </x:c>
      <x:c r="O135" s="192" t="str">
        <x:v>11/30/2018</x:v>
      </x:c>
      <x:c r="P135" s="183" t="n">
        <x:v>0.00</x:v>
      </x:c>
      <x:c r="Q135" s="207" t="n">
        <x:v>0.00</x:v>
      </x:c>
      <x:c r="R135" s="207" t="n">
        <x:v>0.00</x:v>
      </x:c>
      <x:c r="S135" s="183" t="n">
        <x:v>0.00</x:v>
      </x:c>
      <x:c r="T135" s="182" t="n">
        <x:f ca="1">=IF(AND(U135=0,S135&gt;0),-100%,IF(OR(S135=0,S135="-"),"-",IF(AND(S135=0,U135=0),0%,IF(S135&lt;U135,SUM(U135-S135)/S135,IF(S135&gt;U135,SUM(-1*(S135-U135)/S135),"")))))</x:f>
        <x:v/>
      </x:c>
      <x:c r="U135" s="183" t="n">
        <x:v>0.00</x:v>
      </x:c>
      <x:c r="V135" s="183" t="n">
        <x:f ca="1">=SUM(U135/ ((O135- M135)/30.42))</x:f>
        <x:v/>
      </x:c>
      <x:c r="W135" s="196">
        <x:f ca="1">=IF(T135="","",IF(T135="-","",IF(U135=0,"",IF(OR(T135&gt;AA4,T135&lt;-AA4),"*",""))))</x:f>
        <x:v/>
      </x:c>
      <x:c r="X135" s="98" t="str">
        <x:v/>
      </x:c>
    </x:row>
    <x:row r="136" spans="1:25" s="12" x14ac:dyDescent="0.25">
      <x:c r="A136" s="90" t="str">
        <x:v>128</x:v>
      </x:c>
      <x:c r="B136" s="191" t="str">
        <x:v>AFPR59948</x:v>
      </x:c>
      <x:c r="C136" s="191" t="str">
        <x:v>Kyocera FS-9530DN</x:v>
      </x:c>
      <x:c r="D136" s="191" t="str">
        <x:v>B/W Laser Prints</x:v>
      </x:c>
      <x:c r="E136" s="191" t="str">
        <x:v>PPP6800584</x:v>
      </x:c>
      <x:c r="F136" s="191" t="str">
        <x:v>Inactive</x:v>
      </x:c>
      <x:c r="G136" s="191" t="str">
        <x:v>Corporate</x:v>
      </x:c>
      <x:c r="H136" s="191" t="str">
        <x:v/>
      </x:c>
      <x:c r="I136" s="191" t="str">
        <x:v>Building 2 / CNC Lathes / Unplugged</x:v>
      </x:c>
      <x:c r="J136" s="191" t="str">
        <x:v>1</x:v>
      </x:c>
      <x:c r="K136" s="191" t="str">
        <x:v/>
      </x:c>
      <x:c r="L136" s="191" t="str">
        <x:v/>
      </x:c>
      <x:c r="M136" s="191" t="str">
        <x:v>8/31/2018</x:v>
      </x:c>
      <x:c r="N136" s="189" t="n">
        <x:v>499313.00</x:v>
      </x:c>
      <x:c r="O136" s="191" t="str">
        <x:v>11/30/2018</x:v>
      </x:c>
      <x:c r="P136" s="189" t="n">
        <x:v>499313.00</x:v>
      </x:c>
      <x:c r="Q136" s="206" t="n">
        <x:v>0.00</x:v>
      </x:c>
      <x:c r="R136" s="206" t="n">
        <x:v>0.00</x:v>
      </x:c>
      <x:c r="S136" s="189" t="n">
        <x:v>0.00</x:v>
      </x:c>
      <x:c r="T136" s="187" t="n">
        <x:f ca="1">=IF(AND(U136=0,S136&gt;0),-100%,IF(OR(S136=0,S136="-"),"-",IF(AND(S136=0,U136=0),0%,IF(S136&lt;U136,SUM(U136-S136)/S136,IF(S136&gt;U136,SUM(-1*(S136-U136)/S136),"")))))</x:f>
        <x:v/>
      </x:c>
      <x:c r="U136" s="189" t="n">
        <x:v>0.00</x:v>
      </x:c>
      <x:c r="V136" s="189" t="n">
        <x:f ca="1">=SUM(U136/ ((O136- M136)/30.42))</x:f>
        <x:v/>
      </x:c>
      <x:c r="W136" s="195">
        <x:f ca="1">=IF(T136="","",IF(T136="-","",IF(U136=0,"",IF(OR(T136&gt;AA4,T136&lt;-AA4),"*",""))))</x:f>
        <x:v/>
      </x:c>
      <x:c r="X136" s="91" t="str">
        <x:v/>
      </x:c>
    </x:row>
    <x:row r="137" spans="1:25" s="12" x14ac:dyDescent="0.25">
      <x:c r="A137" s="96" t="str">
        <x:v>129</x:v>
      </x:c>
      <x:c r="B137" s="192" t="str">
        <x:v>AFPR59957</x:v>
      </x:c>
      <x:c r="C137" s="192" t="str">
        <x:v>HP LJ M402n</x:v>
      </x:c>
      <x:c r="D137" s="192" t="str">
        <x:v>B/W Laser Prints</x:v>
      </x:c>
      <x:c r="E137" s="192" t="str">
        <x:v>PHBHB67900</x:v>
      </x:c>
      <x:c r="F137" s="192" t="str">
        <x:v>Inactive</x:v>
      </x:c>
      <x:c r="G137" s="192" t="str">
        <x:v>Corporate</x:v>
      </x:c>
      <x:c r="H137" s="192" t="str">
        <x:v/>
      </x:c>
      <x:c r="I137" s="192" t="str">
        <x:v>Corporate / IT Storage</x:v>
      </x:c>
      <x:c r="J137" s="192" t="str">
        <x:v>2</x:v>
      </x:c>
      <x:c r="K137" s="192" t="str">
        <x:v/>
      </x:c>
      <x:c r="L137" s="192" t="str">
        <x:v/>
      </x:c>
      <x:c r="M137" s="192" t="str">
        <x:v>8/31/2018</x:v>
      </x:c>
      <x:c r="N137" s="183" t="n">
        <x:v>0.00</x:v>
      </x:c>
      <x:c r="O137" s="192" t="str">
        <x:v>11/30/2018</x:v>
      </x:c>
      <x:c r="P137" s="183" t="n">
        <x:v>0.00</x:v>
      </x:c>
      <x:c r="Q137" s="207" t="n">
        <x:v>0.00</x:v>
      </x:c>
      <x:c r="R137" s="207" t="n">
        <x:v>0.00</x:v>
      </x:c>
      <x:c r="S137" s="183" t="n">
        <x:v>0.00</x:v>
      </x:c>
      <x:c r="T137" s="182" t="n">
        <x:f ca="1">=IF(AND(U137=0,S137&gt;0),-100%,IF(OR(S137=0,S137="-"),"-",IF(AND(S137=0,U137=0),0%,IF(S137&lt;U137,SUM(U137-S137)/S137,IF(S137&gt;U137,SUM(-1*(S137-U137)/S137),"")))))</x:f>
        <x:v/>
      </x:c>
      <x:c r="U137" s="183" t="n">
        <x:v>0.00</x:v>
      </x:c>
      <x:c r="V137" s="183" t="n">
        <x:f ca="1">=SUM(U137/ ((O137- M137)/30.42))</x:f>
        <x:v/>
      </x:c>
      <x:c r="W137" s="196">
        <x:f ca="1">=IF(T137="","",IF(T137="-","",IF(U137=0,"",IF(OR(T137&gt;AA4,T137&lt;-AA4),"*",""))))</x:f>
        <x:v/>
      </x:c>
      <x:c r="X137" s="98" t="str">
        <x:v/>
      </x:c>
    </x:row>
    <x:row r="138" spans="1:25" s="12" x14ac:dyDescent="0.25">
      <x:c r="A138" s="90" t="str">
        <x:v>130</x:v>
      </x:c>
      <x:c r="B138" s="191" t="str">
        <x:v>AFPR60022</x:v>
      </x:c>
      <x:c r="C138" s="191" t="str">
        <x:v>HP LJ M402n</x:v>
      </x:c>
      <x:c r="D138" s="191" t="str">
        <x:v>B/W Laser Prints</x:v>
      </x:c>
      <x:c r="E138" s="191" t="str">
        <x:v>PHBHJ07269</x:v>
      </x:c>
      <x:c r="F138" s="191" t="str">
        <x:v>Inactive</x:v>
      </x:c>
      <x:c r="G138" s="191" t="str">
        <x:v>Corporate</x:v>
      </x:c>
      <x:c r="H138" s="191" t="str">
        <x:v/>
      </x:c>
      <x:c r="I138" s="191" t="str">
        <x:v>Corporate / IT Storage</x:v>
      </x:c>
      <x:c r="J138" s="191" t="str">
        <x:v>1</x:v>
      </x:c>
      <x:c r="K138" s="191" t="str">
        <x:v/>
      </x:c>
      <x:c r="L138" s="191" t="str">
        <x:v/>
      </x:c>
      <x:c r="M138" s="191" t="str">
        <x:v>8/31/2018</x:v>
      </x:c>
      <x:c r="N138" s="189" t="n">
        <x:v>0.00</x:v>
      </x:c>
      <x:c r="O138" s="191" t="str">
        <x:v>11/30/2018</x:v>
      </x:c>
      <x:c r="P138" s="189" t="n">
        <x:v>0.00</x:v>
      </x:c>
      <x:c r="Q138" s="206" t="n">
        <x:v>0.00</x:v>
      </x:c>
      <x:c r="R138" s="206" t="n">
        <x:v>0.00</x:v>
      </x:c>
      <x:c r="S138" s="189" t="n">
        <x:v>0.00</x:v>
      </x:c>
      <x:c r="T138" s="187" t="n">
        <x:f ca="1">=IF(AND(U138=0,S138&gt;0),-100%,IF(OR(S138=0,S138="-"),"-",IF(AND(S138=0,U138=0),0%,IF(S138&lt;U138,SUM(U138-S138)/S138,IF(S138&gt;U138,SUM(-1*(S138-U138)/S138),"")))))</x:f>
        <x:v/>
      </x:c>
      <x:c r="U138" s="189" t="n">
        <x:v>0.00</x:v>
      </x:c>
      <x:c r="V138" s="189" t="n">
        <x:f ca="1">=SUM(U138/ ((O138- M138)/30.42))</x:f>
        <x:v/>
      </x:c>
      <x:c r="W138" s="195">
        <x:f ca="1">=IF(T138="","",IF(T138="-","",IF(U138=0,"",IF(OR(T138&gt;AA4,T138&lt;-AA4),"*",""))))</x:f>
        <x:v/>
      </x:c>
      <x:c r="X138" s="91" t="str">
        <x:v/>
      </x:c>
    </x:row>
    <x:row r="139" spans="1:25" s="12" x14ac:dyDescent="0.25">
      <x:c r="A139" s="96" t="str">
        <x:v>131</x:v>
      </x:c>
      <x:c r="B139" s="192" t="str">
        <x:v>AFPR60096</x:v>
      </x:c>
      <x:c r="C139" s="192" t="str">
        <x:v>HP LJ M402n</x:v>
      </x:c>
      <x:c r="D139" s="192" t="str">
        <x:v>B/W Laser Prints</x:v>
      </x:c>
      <x:c r="E139" s="192" t="str">
        <x:v>PHBHJ07315</x:v>
      </x:c>
      <x:c r="F139" s="192" t="str">
        <x:v>Inactive</x:v>
      </x:c>
      <x:c r="G139" s="192" t="str">
        <x:v>Corporate</x:v>
      </x:c>
      <x:c r="H139" s="192" t="str">
        <x:v/>
      </x:c>
      <x:c r="I139" s="192" t="str">
        <x:v>Corporate / Robert Funk / Unplugged</x:v>
      </x:c>
      <x:c r="J139" s="192" t="str">
        <x:v>2</x:v>
      </x:c>
      <x:c r="K139" s="192" t="str">
        <x:v/>
      </x:c>
      <x:c r="L139" s="192" t="str">
        <x:v/>
      </x:c>
      <x:c r="M139" s="192" t="str">
        <x:v>8/31/2018</x:v>
      </x:c>
      <x:c r="N139" s="183" t="n">
        <x:v>1.00</x:v>
      </x:c>
      <x:c r="O139" s="192" t="str">
        <x:v>11/30/2018</x:v>
      </x:c>
      <x:c r="P139" s="183" t="n">
        <x:v>1.00</x:v>
      </x:c>
      <x:c r="Q139" s="207" t="n">
        <x:v>0.00</x:v>
      </x:c>
      <x:c r="R139" s="207" t="n">
        <x:v>0.00</x:v>
      </x:c>
      <x:c r="S139" s="183" t="n">
        <x:v>0.00</x:v>
      </x:c>
      <x:c r="T139" s="182" t="n">
        <x:f ca="1">=IF(AND(U139=0,S139&gt;0),-100%,IF(OR(S139=0,S139="-"),"-",IF(AND(S139=0,U139=0),0%,IF(S139&lt;U139,SUM(U139-S139)/S139,IF(S139&gt;U139,SUM(-1*(S139-U139)/S139),"")))))</x:f>
        <x:v/>
      </x:c>
      <x:c r="U139" s="183" t="n">
        <x:v>0.00</x:v>
      </x:c>
      <x:c r="V139" s="183" t="n">
        <x:f ca="1">=SUM(U139/ ((O139- M139)/30.42))</x:f>
        <x:v/>
      </x:c>
      <x:c r="W139" s="196">
        <x:f ca="1">=IF(T139="","",IF(T139="-","",IF(U139=0,"",IF(OR(T139&gt;AA4,T139&lt;-AA4),"*",""))))</x:f>
        <x:v/>
      </x:c>
      <x:c r="X139" s="98" t="str">
        <x:v/>
      </x:c>
    </x:row>
    <x:row r="140" spans="1:25" s="12" x14ac:dyDescent="0.25">
      <x:c r="A140" s="90" t="str">
        <x:v>132</x:v>
      </x:c>
      <x:c r="B140" s="191" t="str">
        <x:v>AFPR53747</x:v>
      </x:c>
      <x:c r="C140" s="191" t="str">
        <x:v>Kyocera FS-9530DN</x:v>
      </x:c>
      <x:c r="D140" s="191" t="str">
        <x:v>B/W Laser Prints</x:v>
      </x:c>
      <x:c r="E140" s="191" t="str">
        <x:v>PPP2X08144</x:v>
      </x:c>
      <x:c r="F140" s="191" t="str">
        <x:v>Inactive</x:v>
      </x:c>
      <x:c r="G140" s="191" t="str">
        <x:v>Corporate</x:v>
      </x:c>
      <x:c r="H140" s="191" t="str">
        <x:v/>
      </x:c>
      <x:c r="I140" s="191" t="str">
        <x:v>Building 2 / Spares Assembly / Cannot Find</x:v>
      </x:c>
      <x:c r="J140" s="191" t="str">
        <x:v>1</x:v>
      </x:c>
      <x:c r="K140" s="191" t="str">
        <x:v/>
      </x:c>
      <x:c r="L140" s="191" t="str">
        <x:v/>
      </x:c>
      <x:c r="M140" s="191" t="str">
        <x:v>8/31/2018</x:v>
      </x:c>
      <x:c r="N140" s="189" t="n">
        <x:v>266028.00</x:v>
      </x:c>
      <x:c r="O140" s="191" t="str">
        <x:v>11/30/2018</x:v>
      </x:c>
      <x:c r="P140" s="189" t="n">
        <x:v>266028.00</x:v>
      </x:c>
      <x:c r="Q140" s="206" t="n">
        <x:v>0.00</x:v>
      </x:c>
      <x:c r="R140" s="206" t="n">
        <x:v>0.00</x:v>
      </x:c>
      <x:c r="S140" s="189" t="n">
        <x:v>0.00</x:v>
      </x:c>
      <x:c r="T140" s="187" t="n">
        <x:f ca="1">=IF(AND(U140=0,S140&gt;0),-100%,IF(OR(S140=0,S140="-"),"-",IF(AND(S140=0,U140=0),0%,IF(S140&lt;U140,SUM(U140-S140)/S140,IF(S140&gt;U140,SUM(-1*(S140-U140)/S140),"")))))</x:f>
        <x:v/>
      </x:c>
      <x:c r="U140" s="189" t="n">
        <x:v>0.00</x:v>
      </x:c>
      <x:c r="V140" s="189" t="n">
        <x:f ca="1">=SUM(U140/ ((O140- M140)/30.42))</x:f>
        <x:v/>
      </x:c>
      <x:c r="W140" s="195">
        <x:f ca="1">=IF(T140="","",IF(T140="-","",IF(U140=0,"",IF(OR(T140&gt;AA4,T140&lt;-AA4),"*",""))))</x:f>
        <x:v/>
      </x:c>
      <x:c r="X140" s="91" t="str">
        <x:v/>
      </x:c>
    </x:row>
    <x:row r="141" spans="1:25" s="12" x14ac:dyDescent="0.25">
      <x:c r="A141" s="96" t="str">
        <x:v>133</x:v>
      </x:c>
      <x:c r="B141" s="192" t="str">
        <x:v>AFPR53771</x:v>
      </x:c>
      <x:c r="C141" s="192" t="str">
        <x:v>Kyocera FS-9530DN</x:v>
      </x:c>
      <x:c r="D141" s="192" t="str">
        <x:v>B/W Laser Prints</x:v>
      </x:c>
      <x:c r="E141" s="192" t="str">
        <x:v>PPP7902103</x:v>
      </x:c>
      <x:c r="F141" s="192" t="str">
        <x:v>Inactive</x:v>
      </x:c>
      <x:c r="G141" s="192" t="str">
        <x:v>Corporate</x:v>
      </x:c>
      <x:c r="H141" s="192" t="str">
        <x:v/>
      </x:c>
      <x:c r="I141" s="192" t="str">
        <x:v>Building 2 / IT Spare / Cannot Find</x:v>
      </x:c>
      <x:c r="J141" s="192" t="str">
        <x:v>1</x:v>
      </x:c>
      <x:c r="K141" s="192" t="str">
        <x:v/>
      </x:c>
      <x:c r="L141" s="192" t="str">
        <x:v/>
      </x:c>
      <x:c r="M141" s="192" t="str">
        <x:v>8/31/2018</x:v>
      </x:c>
      <x:c r="N141" s="183" t="n">
        <x:v>998592.00</x:v>
      </x:c>
      <x:c r="O141" s="192" t="str">
        <x:v>11/30/2018</x:v>
      </x:c>
      <x:c r="P141" s="183" t="n">
        <x:v>998592.00</x:v>
      </x:c>
      <x:c r="Q141" s="207" t="n">
        <x:v>0.00</x:v>
      </x:c>
      <x:c r="R141" s="207" t="n">
        <x:v>0.00</x:v>
      </x:c>
      <x:c r="S141" s="183" t="n">
        <x:v>0.00</x:v>
      </x:c>
      <x:c r="T141" s="182" t="n">
        <x:f ca="1">=IF(AND(U141=0,S141&gt;0),-100%,IF(OR(S141=0,S141="-"),"-",IF(AND(S141=0,U141=0),0%,IF(S141&lt;U141,SUM(U141-S141)/S141,IF(S141&gt;U141,SUM(-1*(S141-U141)/S141),"")))))</x:f>
        <x:v/>
      </x:c>
      <x:c r="U141" s="183" t="n">
        <x:v>0.00</x:v>
      </x:c>
      <x:c r="V141" s="183" t="n">
        <x:f ca="1">=SUM(U141/ ((O141- M141)/30.42))</x:f>
        <x:v/>
      </x:c>
      <x:c r="W141" s="196">
        <x:f ca="1">=IF(T141="","",IF(T141="-","",IF(U141=0,"",IF(OR(T141&gt;AA4,T141&lt;-AA4),"*",""))))</x:f>
        <x:v/>
      </x:c>
      <x:c r="X141" s="98" t="str">
        <x:v/>
      </x:c>
    </x:row>
    <x:row r="142" spans="1:10" ht="15.5" customHeight="1" x14ac:dyDescent="0.25">
      <x:c r="A142" s="174"/>
      <x:c r="B142" s="174"/>
      <x:c r="C142" s="174"/>
      <x:c r="D142" s="174"/>
      <x:c r="E142" s="174"/>
      <x:c r="F142" s="174"/>
      <x:c r="G142" s="174"/>
      <x:c r="H142" s="174"/>
      <x:c r="I142" s="174"/>
      <x:c r="J142" s="174"/>
      <x:c r="K142" s="174"/>
      <x:c r="L142" s="174"/>
      <x:c r="M142" s="174"/>
      <x:c r="N142" s="174"/>
      <x:c r="O142" s="174"/>
      <x:c r="P142" s="174"/>
      <x:c r="Q142" s="174"/>
      <x:c r="R142" s="174"/>
      <x:c r="S142" s="205" t="n">
        <x:f ca="1">SUM(S50:S141)</x:f>
      </x:c>
      <x:c r="T142" s="174"/>
      <x:c r="U142" s="205" t="n">
        <x:f ca="1">SUM(U50:U141)</x:f>
      </x:c>
      <x:c r="V142" s="205" t="n">
        <x:f ca="1">SUM(V50:V141)</x:f>
      </x:c>
      <x:c r="W142" s="174"/>
      <x:c r="X142" s="174"/>
    </x:row>
    <x:row r="143" spans="1:25" ht="38.5" customHeight="1" x14ac:dyDescent="0.25">
      <x:c r="A143" s="194">
        <x:v>Color Copier (Color Pages)</x:v>
      </x:c>
    </x:row>
    <x:row r="144" spans="1:25" s="12" customFormat="1" ht="37.35" customHeight="1" x14ac:dyDescent="0.25">
      <x:c r="A144" s="47" t="str">
        <x:v>Line #</x:v>
      </x:c>
      <x:c r="B144" s="45" t="str">
        <x:v>Device ID</x:v>
      </x:c>
      <x:c r="C144" s="45" t="str">
        <x:v>Model </x:v>
      </x:c>
      <x:c r="D144" s="45" t="str">
        <x:v>Meter Type</x:v>
      </x:c>
      <x:c r="E144" s="45" t="str">
        <x:v>Serial Number</x:v>
      </x:c>
      <x:c r="F144" s="45" t="str">
        <x:v>Device Status</x:v>
      </x:c>
      <x:c r="G144" s="45" t="str">
        <x:v>Location</x:v>
      </x:c>
      <x:c r="H144" s="45" t="str">
        <x:v>Bldg</x:v>
      </x:c>
      <x:c r="I144" s="45" t="str">
        <x:v>Dept.</x:v>
      </x:c>
      <x:c r="J144" s="45" t="str">
        <x:v>Floor</x:v>
      </x:c>
      <x:c r="K144" s="45" t="str">
        <x:v>User</x:v>
      </x:c>
      <x:c r="L144" s="45" t="str">
        <x:v>Cost Center</x:v>
      </x:c>
      <x:c r="M144" s="45" t="str">
        <x:v>Start Date</x:v>
      </x:c>
      <x:c r="N144" s="45" t="str">
        <x:v>Start Meter</x:v>
      </x:c>
      <x:c r="O144" s="45" t="str">
        <x:v>End Date</x:v>
      </x:c>
      <x:c r="P144" s="45" t="str">
        <x:v>End Meter</x:v>
      </x:c>
      <x:c r="Q144" s="45" t="str">
        <x:v>% of Total Usage</x:v>
      </x:c>
      <x:c r="R144" s="45" t="str">
        <x:v>% Usage By Meter Group</x:v>
      </x:c>
      <x:c r="S144" s="45" t="str">
        <x:v>Volume Last Period</x:v>
      </x:c>
      <x:c r="T144" s="45" t="str">
        <x:v>% Change</x:v>
      </x:c>
      <x:c r="U144" s="45" t="str">
        <x:v>Volume Current Period</x:v>
      </x:c>
      <x:c r="V144" s="45" t="str">
        <x:v>Avg. Monthly Vol.</x:v>
      </x:c>
      <x:c r="W144" s="45"/>
      <x:c r="X144" s="46" t="str">
        <x:v>Comments</x:v>
      </x:c>
    </x:row>
    <x:row r="145" spans="1:25" s="12" x14ac:dyDescent="0.25">
      <x:c r="A145" s="90" t="str">
        <x:v>134</x:v>
      </x:c>
      <x:c r="B145" s="191" t="str">
        <x:v>FPR58402</x:v>
      </x:c>
      <x:c r="C145" s="191" t="str">
        <x:v>Ricoh MP C3504</x:v>
      </x:c>
      <x:c r="D145" s="191" t="str">
        <x:v>Color Copier (Color Pages)</x:v>
      </x:c>
      <x:c r="E145" s="191" t="str">
        <x:v>C727M510126</x:v>
      </x:c>
      <x:c r="F145" s="191" t="str">
        <x:v>Active</x:v>
      </x:c>
      <x:c r="G145" s="191" t="str">
        <x:v>Corporate</x:v>
      </x:c>
      <x:c r="H145" s="191" t="str">
        <x:v/>
      </x:c>
      <x:c r="I145" s="191" t="str">
        <x:v/>
      </x:c>
      <x:c r="J145" s="191" t="str">
        <x:v>1</x:v>
      </x:c>
      <x:c r="K145" s="191" t="str">
        <x:v>Engineering</x:v>
      </x:c>
      <x:c r="L145" s="191" t="str">
        <x:v/>
      </x:c>
      <x:c r="M145" s="191" t="str">
        <x:v>8/31/2018</x:v>
      </x:c>
      <x:c r="N145" s="189" t="n">
        <x:v>127316.00</x:v>
      </x:c>
      <x:c r="O145" s="191" t="str">
        <x:v>11/30/2018</x:v>
      </x:c>
      <x:c r="P145" s="189" t="n">
        <x:v>159131.00</x:v>
      </x:c>
      <x:c r="Q145" s="206" t="n">
        <x:v>0.0188</x:v>
      </x:c>
      <x:c r="R145" s="206" t="n">
        <x:v>0.4411</x:v>
      </x:c>
      <x:c r="S145" s="189" t="n">
        <x:v>34564.00</x:v>
      </x:c>
      <x:c r="T145" s="187" t="n">
        <x:f ca="1">=IF(AND(U145=0,S145&gt;0),-100%,IF(OR(S145=0,S145="-"),"-",IF(AND(S145=0,U145=0),0%,IF(S145&lt;U145,SUM(U145-S145)/S145,IF(S145&gt;U145,SUM(-1*(S145-U145)/S145),"")))))</x:f>
        <x:v/>
      </x:c>
      <x:c r="U145" s="189" t="n">
        <x:v>31815.00</x:v>
      </x:c>
      <x:c r="V145" s="189" t="n">
        <x:f ca="1">=SUM(U145/ ((O145- M145)/30.42))</x:f>
        <x:v/>
      </x:c>
      <x:c r="W145" s="195">
        <x:f ca="1">=IF(T145="","",IF(T145="-","",IF(U145=0,"",IF(OR(T145&gt; AA4 ,T145&lt;-AA4),"*",""))))</x:f>
        <x:v/>
      </x:c>
      <x:c r="X145" s="91" t="str">
        <x:v/>
      </x:c>
    </x:row>
    <x:row r="146" spans="1:25" s="12" x14ac:dyDescent="0.25">
      <x:c r="A146" s="90" t="str">
        <x:v>135</x:v>
      </x:c>
      <x:c r="B146" s="191" t="str">
        <x:v>FPR58403</x:v>
      </x:c>
      <x:c r="C146" s="191" t="str">
        <x:v>Ricoh MP C3504</x:v>
      </x:c>
      <x:c r="D146" s="191" t="str">
        <x:v>Color Copier (Color Pages)</x:v>
      </x:c>
      <x:c r="E146" s="191" t="str">
        <x:v>C727M510225</x:v>
      </x:c>
      <x:c r="F146" s="191" t="str">
        <x:v>Active</x:v>
      </x:c>
      <x:c r="G146" s="191" t="str">
        <x:v>Corporate</x:v>
      </x:c>
      <x:c r="H146" s="191" t="str">
        <x:v/>
      </x:c>
      <x:c r="I146" s="191" t="str">
        <x:v/>
      </x:c>
      <x:c r="J146" s="191" t="str">
        <x:v>1</x:v>
      </x:c>
      <x:c r="K146" s="191" t="str">
        <x:v>Building 2 / HR</x:v>
      </x:c>
      <x:c r="L146" s="191" t="str">
        <x:v/>
      </x:c>
      <x:c r="M146" s="191" t="str">
        <x:v>8/31/2018</x:v>
      </x:c>
      <x:c r="N146" s="189" t="n">
        <x:v>32019.00</x:v>
      </x:c>
      <x:c r="O146" s="191" t="str">
        <x:v>11/30/2018</x:v>
      </x:c>
      <x:c r="P146" s="189" t="n">
        <x:v>47380.00</x:v>
      </x:c>
      <x:c r="Q146" s="206" t="n">
        <x:v>0.0091</x:v>
      </x:c>
      <x:c r="R146" s="206" t="n">
        <x:v>0.213</x:v>
      </x:c>
      <x:c r="S146" s="189" t="n">
        <x:v>8931.00</x:v>
      </x:c>
      <x:c r="T146" s="187" t="n">
        <x:f ca="1">=IF(AND(U146=0,S146&gt;0),-100%,IF(OR(S146=0,S146="-"),"-",IF(AND(S146=0,U146=0),0%,IF(S146&lt;U146,SUM(U146-S146)/S146,IF(S146&gt;U146,SUM(-1*(S146-U146)/S146),"")))))</x:f>
        <x:v/>
      </x:c>
      <x:c r="U146" s="189" t="n">
        <x:v>15361.00</x:v>
      </x:c>
      <x:c r="V146" s="189" t="n">
        <x:f ca="1">=SUM(U146/ ((O146- M146)/30.42))</x:f>
        <x:v/>
      </x:c>
      <x:c r="W146" s="195">
        <x:f ca="1">=IF(T146="","",IF(T146="-","",IF(U146=0,"",IF(OR(T146&gt;AA4,T146&lt;-AA4),"*",""))))</x:f>
        <x:v/>
      </x:c>
      <x:c r="X146" s="91" t="str">
        <x:v/>
      </x:c>
    </x:row>
    <x:row r="147" spans="1:25" s="12" x14ac:dyDescent="0.25">
      <x:c r="A147" s="96" t="str">
        <x:v>136</x:v>
      </x:c>
      <x:c r="B147" s="192" t="str">
        <x:v>FPR58400</x:v>
      </x:c>
      <x:c r="C147" s="192" t="str">
        <x:v>Ricoh MP C3504</x:v>
      </x:c>
      <x:c r="D147" s="192" t="str">
        <x:v>Color Copier (Color Pages)</x:v>
      </x:c>
      <x:c r="E147" s="192" t="str">
        <x:v>C727M410605</x:v>
      </x:c>
      <x:c r="F147" s="192" t="str">
        <x:v>Active</x:v>
      </x:c>
      <x:c r="G147" s="192" t="str">
        <x:v>Corporate</x:v>
      </x:c>
      <x:c r="H147" s="192" t="str">
        <x:v/>
      </x:c>
      <x:c r="I147" s="192" t="str">
        <x:v/>
      </x:c>
      <x:c r="J147" s="192" t="str">
        <x:v>1</x:v>
      </x:c>
      <x:c r="K147" s="192" t="str">
        <x:v>Building 2 / Engineering / Staging Area</x:v>
      </x:c>
      <x:c r="L147" s="192" t="str">
        <x:v/>
      </x:c>
      <x:c r="M147" s="192" t="str">
        <x:v>8/31/2018</x:v>
      </x:c>
      <x:c r="N147" s="183" t="n">
        <x:v>29656.00</x:v>
      </x:c>
      <x:c r="O147" s="192" t="str">
        <x:v>11/30/2018</x:v>
      </x:c>
      <x:c r="P147" s="183" t="n">
        <x:v>37268.00</x:v>
      </x:c>
      <x:c r="Q147" s="207" t="n">
        <x:v>0.0045</x:v>
      </x:c>
      <x:c r="R147" s="207" t="n">
        <x:v>0.1055</x:v>
      </x:c>
      <x:c r="S147" s="183" t="n">
        <x:v>10930.00</x:v>
      </x:c>
      <x:c r="T147" s="182" t="n">
        <x:f ca="1">=IF(AND(U147=0,S147&gt;0),-100%,IF(OR(S147=0,S147="-"),"-",IF(AND(S147=0,U147=0),0%,IF(S147&lt;U147,SUM(U147-S147)/S147,IF(S147&gt;U147,SUM(-1*(S147-U147)/S147),"")))))</x:f>
        <x:v/>
      </x:c>
      <x:c r="U147" s="183" t="n">
        <x:v>7612.00</x:v>
      </x:c>
      <x:c r="V147" s="183" t="n">
        <x:f ca="1">=SUM(U147/ ((O147- M147)/30.42))</x:f>
        <x:v/>
      </x:c>
      <x:c r="W147" s="196">
        <x:f ca="1">=IF(T147="","",IF(T147="-","",IF(U147=0,"",IF(OR(T147&gt;AA4,T147&lt;-AA4),"*",""))))</x:f>
        <x:v/>
      </x:c>
      <x:c r="X147" s="98" t="str">
        <x:v/>
      </x:c>
    </x:row>
    <x:row r="148" spans="1:25" s="12" x14ac:dyDescent="0.25">
      <x:c r="A148" s="90" t="str">
        <x:v>137</x:v>
      </x:c>
      <x:c r="B148" s="191" t="str">
        <x:v>FPR58398</x:v>
      </x:c>
      <x:c r="C148" s="191" t="str">
        <x:v>Ricoh MP C3504</x:v>
      </x:c>
      <x:c r="D148" s="191" t="str">
        <x:v>Color Copier (Color Pages)</x:v>
      </x:c>
      <x:c r="E148" s="191" t="str">
        <x:v>C727M400049</x:v>
      </x:c>
      <x:c r="F148" s="191" t="str">
        <x:v>Active</x:v>
      </x:c>
      <x:c r="G148" s="191" t="str">
        <x:v>Corporate</x:v>
      </x:c>
      <x:c r="H148" s="191" t="str">
        <x:v/>
      </x:c>
      <x:c r="I148" s="191" t="str">
        <x:v/>
      </x:c>
      <x:c r="J148" s="191" t="str">
        <x:v>2</x:v>
      </x:c>
      <x:c r="K148" s="191" t="str">
        <x:v>Copy Room</x:v>
      </x:c>
      <x:c r="L148" s="191" t="str">
        <x:v/>
      </x:c>
      <x:c r="M148" s="191" t="str">
        <x:v>8/31/2018</x:v>
      </x:c>
      <x:c r="N148" s="189" t="n">
        <x:v>28147.00</x:v>
      </x:c>
      <x:c r="O148" s="191" t="str">
        <x:v>11/30/2018</x:v>
      </x:c>
      <x:c r="P148" s="189" t="n">
        <x:v>34734.00</x:v>
      </x:c>
      <x:c r="Q148" s="206" t="n">
        <x:v>0.0039</x:v>
      </x:c>
      <x:c r="R148" s="206" t="n">
        <x:v>0.0913</x:v>
      </x:c>
      <x:c r="S148" s="189" t="n">
        <x:v>4557.00</x:v>
      </x:c>
      <x:c r="T148" s="187" t="n">
        <x:f ca="1">=IF(AND(U148=0,S148&gt;0),-100%,IF(OR(S148=0,S148="-"),"-",IF(AND(S148=0,U148=0),0%,IF(S148&lt;U148,SUM(U148-S148)/S148,IF(S148&gt;U148,SUM(-1*(S148-U148)/S148),"")))))</x:f>
        <x:v/>
      </x:c>
      <x:c r="U148" s="189" t="n">
        <x:v>6587.00</x:v>
      </x:c>
      <x:c r="V148" s="189" t="n">
        <x:f ca="1">=SUM(U148/ ((O148- M148)/30.42))</x:f>
        <x:v/>
      </x:c>
      <x:c r="W148" s="195">
        <x:f ca="1">=IF(T148="","",IF(T148="-","",IF(U148=0,"",IF(OR(T148&gt;AA4,T148&lt;-AA4),"*",""))))</x:f>
        <x:v/>
      </x:c>
      <x:c r="X148" s="91" t="str">
        <x:v/>
      </x:c>
    </x:row>
    <x:row r="149" spans="1:25" s="12" x14ac:dyDescent="0.25">
      <x:c r="A149" s="96" t="str">
        <x:v>138</x:v>
      </x:c>
      <x:c r="B149" s="192" t="str">
        <x:v>FPR58401</x:v>
      </x:c>
      <x:c r="C149" s="192" t="str">
        <x:v>Ricoh MP C3504</x:v>
      </x:c>
      <x:c r="D149" s="192" t="str">
        <x:v>Color Copier (Color Pages)</x:v>
      </x:c>
      <x:c r="E149" s="192" t="str">
        <x:v>C727M510103</x:v>
      </x:c>
      <x:c r="F149" s="192" t="str">
        <x:v>Active</x:v>
      </x:c>
      <x:c r="G149" s="192" t="str">
        <x:v>Corporate</x:v>
      </x:c>
      <x:c r="H149" s="192" t="str">
        <x:v/>
      </x:c>
      <x:c r="I149" s="192" t="str">
        <x:v/>
      </x:c>
      <x:c r="J149" s="192" t="str">
        <x:v>1</x:v>
      </x:c>
      <x:c r="K149" s="192" t="str">
        <x:v>Building 2 / Maintenance</x:v>
      </x:c>
      <x:c r="L149" s="192" t="str">
        <x:v/>
      </x:c>
      <x:c r="M149" s="192" t="str">
        <x:v>8/31/2018</x:v>
      </x:c>
      <x:c r="N149" s="183" t="n">
        <x:v>19418.00</x:v>
      </x:c>
      <x:c r="O149" s="192" t="str">
        <x:v>11/30/2018</x:v>
      </x:c>
      <x:c r="P149" s="183" t="n">
        <x:v>24577.00</x:v>
      </x:c>
      <x:c r="Q149" s="207" t="n">
        <x:v>0.0031</x:v>
      </x:c>
      <x:c r="R149" s="207" t="n">
        <x:v>0.0715</x:v>
      </x:c>
      <x:c r="S149" s="183" t="n">
        <x:v>4029.00</x:v>
      </x:c>
      <x:c r="T149" s="182" t="n">
        <x:f ca="1">=IF(AND(U149=0,S149&gt;0),-100%,IF(OR(S149=0,S149="-"),"-",IF(AND(S149=0,U149=0),0%,IF(S149&lt;U149,SUM(U149-S149)/S149,IF(S149&gt;U149,SUM(-1*(S149-U149)/S149),"")))))</x:f>
        <x:v/>
      </x:c>
      <x:c r="U149" s="183" t="n">
        <x:v>5159.00</x:v>
      </x:c>
      <x:c r="V149" s="183" t="n">
        <x:f ca="1">=SUM(U149/ ((O149- M149)/30.42))</x:f>
        <x:v/>
      </x:c>
      <x:c r="W149" s="196">
        <x:f ca="1">=IF(T149="","",IF(T149="-","",IF(U149=0,"",IF(OR(T149&gt;AA4,T149&lt;-AA4),"*",""))))</x:f>
        <x:v/>
      </x:c>
      <x:c r="X149" s="98" t="str">
        <x:v/>
      </x:c>
    </x:row>
    <x:row r="150" spans="1:25" s="12" x14ac:dyDescent="0.25">
      <x:c r="A150" s="90" t="str">
        <x:v>139</x:v>
      </x:c>
      <x:c r="B150" s="191" t="str">
        <x:v>FPR58399</x:v>
      </x:c>
      <x:c r="C150" s="191" t="str">
        <x:v>Ricoh MP C3504</x:v>
      </x:c>
      <x:c r="D150" s="191" t="str">
        <x:v>Color Copier (Color Pages)</x:v>
      </x:c>
      <x:c r="E150" s="191" t="str">
        <x:v>C727M400072</x:v>
      </x:c>
      <x:c r="F150" s="191" t="str">
        <x:v>Active</x:v>
      </x:c>
      <x:c r="G150" s="191" t="str">
        <x:v>Corporate</x:v>
      </x:c>
      <x:c r="H150" s="191" t="str">
        <x:v/>
      </x:c>
      <x:c r="I150" s="191" t="str">
        <x:v/>
      </x:c>
      <x:c r="J150" s="191" t="str">
        <x:v>2</x:v>
      </x:c>
      <x:c r="K150" s="191" t="str">
        <x:v>Engineering Mezanine</x:v>
      </x:c>
      <x:c r="L150" s="191" t="str">
        <x:v/>
      </x:c>
      <x:c r="M150" s="191" t="str">
        <x:v>8/31/2018</x:v>
      </x:c>
      <x:c r="N150" s="189" t="n">
        <x:v>18566.00</x:v>
      </x:c>
      <x:c r="O150" s="191" t="str">
        <x:v>11/30/2018</x:v>
      </x:c>
      <x:c r="P150" s="189" t="n">
        <x:v>23330.00</x:v>
      </x:c>
      <x:c r="Q150" s="206" t="n">
        <x:v>0.0028</x:v>
      </x:c>
      <x:c r="R150" s="206" t="n">
        <x:v>0.0661</x:v>
      </x:c>
      <x:c r="S150" s="189" t="n">
        <x:v>4626.00</x:v>
      </x:c>
      <x:c r="T150" s="187" t="n">
        <x:f ca="1">=IF(AND(U150=0,S150&gt;0),-100%,IF(OR(S150=0,S150="-"),"-",IF(AND(S150=0,U150=0),0%,IF(S150&lt;U150,SUM(U150-S150)/S150,IF(S150&gt;U150,SUM(-1*(S150-U150)/S150),"")))))</x:f>
        <x:v/>
      </x:c>
      <x:c r="U150" s="189" t="n">
        <x:v>4764.00</x:v>
      </x:c>
      <x:c r="V150" s="189" t="n">
        <x:f ca="1">=SUM(U150/ ((O150- M150)/30.42))</x:f>
        <x:v/>
      </x:c>
      <x:c r="W150" s="195">
        <x:f ca="1">=IF(T150="","",IF(T150="-","",IF(U150=0,"",IF(OR(T150&gt;AA4,T150&lt;-AA4),"*",""))))</x:f>
        <x:v/>
      </x:c>
      <x:c r="X150" s="91" t="str">
        <x:v/>
      </x:c>
    </x:row>
    <x:row r="151" spans="1:25" s="12" x14ac:dyDescent="0.25">
      <x:c r="A151" s="96" t="str">
        <x:v>140</x:v>
      </x:c>
      <x:c r="B151" s="192" t="str">
        <x:v>FPR58397</x:v>
      </x:c>
      <x:c r="C151" s="192" t="str">
        <x:v>Ricoh MP C3504</x:v>
      </x:c>
      <x:c r="D151" s="192" t="str">
        <x:v>Color Copier (Color Pages)</x:v>
      </x:c>
      <x:c r="E151" s="192" t="str">
        <x:v>C727M400009</x:v>
      </x:c>
      <x:c r="F151" s="192" t="str">
        <x:v>Active</x:v>
      </x:c>
      <x:c r="G151" s="192" t="str">
        <x:v>Corporate</x:v>
      </x:c>
      <x:c r="H151" s="192" t="str">
        <x:v/>
      </x:c>
      <x:c r="I151" s="192" t="str">
        <x:v/>
      </x:c>
      <x:c r="J151" s="192" t="str">
        <x:v>1</x:v>
      </x:c>
      <x:c r="K151" s="192" t="str">
        <x:v>Building 2 / HR / Rear of Breakroom</x:v>
      </x:c>
      <x:c r="L151" s="192" t="str">
        <x:v/>
      </x:c>
      <x:c r="M151" s="192" t="str">
        <x:v>8/31/2018</x:v>
      </x:c>
      <x:c r="N151" s="183" t="n">
        <x:v>4216.00</x:v>
      </x:c>
      <x:c r="O151" s="192" t="str">
        <x:v>11/30/2018</x:v>
      </x:c>
      <x:c r="P151" s="183" t="n">
        <x:v>4716.00</x:v>
      </x:c>
      <x:c r="Q151" s="207" t="n">
        <x:v>0.0003</x:v>
      </x:c>
      <x:c r="R151" s="207" t="n">
        <x:v>0.0069</x:v>
      </x:c>
      <x:c r="S151" s="183" t="n">
        <x:v>500.00</x:v>
      </x:c>
      <x:c r="T151" s="182" t="n">
        <x:f ca="1">=IF(AND(U151=0,S151&gt;0),-100%,IF(OR(S151=0,S151="-"),"-",IF(AND(S151=0,U151=0),0%,IF(S151&lt;U151,SUM(U151-S151)/S151,IF(S151&gt;U151,SUM(-1*(S151-U151)/S151),"")))))</x:f>
        <x:v/>
      </x:c>
      <x:c r="U151" s="183" t="n">
        <x:v>500.00</x:v>
      </x:c>
      <x:c r="V151" s="183" t="n">
        <x:f ca="1">=SUM(U151/ ((O151- M151)/30.42))</x:f>
        <x:v/>
      </x:c>
      <x:c r="W151" s="196">
        <x:f ca="1">=IF(T151="","",IF(T151="-","",IF(U151=0,"",IF(OR(T151&gt;AA4,T151&lt;-AA4),"*",""))))</x:f>
        <x:v/>
      </x:c>
      <x:c r="X151" s="98" t="str">
        <x:v/>
      </x:c>
    </x:row>
    <x:row r="152" spans="1:25" s="12" x14ac:dyDescent="0.25">
      <x:c r="A152" s="90" t="str">
        <x:v>141</x:v>
      </x:c>
      <x:c r="B152" s="191" t="str">
        <x:v>FPR60990</x:v>
      </x:c>
      <x:c r="C152" s="191" t="str">
        <x:v>Ricoh MP C3504</x:v>
      </x:c>
      <x:c r="D152" s="191" t="str">
        <x:v>Color Copier (Color Pages)</x:v>
      </x:c>
      <x:c r="E152" s="191" t="str">
        <x:v>C728M710201</x:v>
      </x:c>
      <x:c r="F152" s="191" t="str">
        <x:v>Active</x:v>
      </x:c>
      <x:c r="G152" s="191" t="str">
        <x:v>Corporate</x:v>
      </x:c>
      <x:c r="H152" s="191" t="str">
        <x:v/>
      </x:c>
      <x:c r="I152" s="191" t="str">
        <x:v/>
      </x:c>
      <x:c r="J152" s="191" t="str">
        <x:v>2</x:v>
      </x:c>
      <x:c r="K152" s="191" t="str">
        <x:v>Building 2 / Excellance / Building 2 / Excellence</x:v>
      </x:c>
      <x:c r="L152" s="191" t="str">
        <x:v/>
      </x:c>
      <x:c r="M152" s="191" t="str">
        <x:v>11/13/2018</x:v>
      </x:c>
      <x:c r="N152" s="189" t="n">
        <x:v>0.00</x:v>
      </x:c>
      <x:c r="O152" s="191" t="str">
        <x:v>11/30/2018</x:v>
      </x:c>
      <x:c r="P152" s="189" t="n">
        <x:v>328.00</x:v>
      </x:c>
      <x:c r="Q152" s="206" t="n">
        <x:v>0.0002</x:v>
      </x:c>
      <x:c r="R152" s="206" t="n">
        <x:v>0.0045</x:v>
      </x:c>
      <x:c r="S152" s="189" t="n">
        <x:v/>
      </x:c>
      <x:c r="T152" s="187" t="n">
        <x:f ca="1">=IF(AND(U152=0,S152&gt;0),-100%,IF(OR(S152=0,S152="-"),"-",IF(AND(S152=0,U152=0),0%,IF(S152&lt;U152,SUM(U152-S152)/S152,IF(S152&gt;U152,SUM(-1*(S152-U152)/S152),"")))))</x:f>
        <x:v/>
      </x:c>
      <x:c r="U152" s="189" t="n">
        <x:v>328.00</x:v>
      </x:c>
      <x:c r="V152" s="189" t="n">
        <x:f ca="1">=SUM(U152/ ((O152- M152)/30.42))</x:f>
        <x:v/>
      </x:c>
      <x:c r="W152" s="195">
        <x:f ca="1">=IF(T152="","",IF(T152="-","",IF(U152=0,"",IF(OR(T152&gt;AA4,T152&lt;-AA4),"*",""))))</x:f>
        <x:v/>
      </x:c>
      <x:c r="X152" s="91" t="str">
        <x:v/>
      </x:c>
    </x:row>
    <x:row r="153" spans="1:10" ht="15.5" customHeight="1" x14ac:dyDescent="0.25">
      <x:c r="A153" s="174"/>
      <x:c r="B153" s="174"/>
      <x:c r="C153" s="174"/>
      <x:c r="D153" s="174"/>
      <x:c r="E153" s="174"/>
      <x:c r="F153" s="174"/>
      <x:c r="G153" s="174"/>
      <x:c r="H153" s="174"/>
      <x:c r="I153" s="174"/>
      <x:c r="J153" s="174"/>
      <x:c r="K153" s="174"/>
      <x:c r="L153" s="174"/>
      <x:c r="M153" s="174"/>
      <x:c r="N153" s="174"/>
      <x:c r="O153" s="174"/>
      <x:c r="P153" s="174"/>
      <x:c r="Q153" s="174"/>
      <x:c r="R153" s="174"/>
      <x:c r="S153" s="205" t="n">
        <x:f ca="1">SUM(S145:S152)</x:f>
      </x:c>
      <x:c r="T153" s="174"/>
      <x:c r="U153" s="205" t="n">
        <x:f ca="1">SUM(U145:U152)</x:f>
      </x:c>
      <x:c r="V153" s="205" t="n">
        <x:f ca="1">SUM(V145:V152)</x:f>
      </x:c>
      <x:c r="W153" s="174"/>
      <x:c r="X153" s="174"/>
    </x:row>
    <x:row r="154" spans="1:25" ht="38.5" customHeight="1" x14ac:dyDescent="0.25">
      <x:c r="A154" s="194">
        <x:v>Color Copies (High Volume)</x:v>
      </x:c>
    </x:row>
    <x:row r="155" spans="1:25" s="12" customFormat="1" ht="37.35" customHeight="1" x14ac:dyDescent="0.25">
      <x:c r="A155" s="47" t="str">
        <x:v>Line #</x:v>
      </x:c>
      <x:c r="B155" s="45" t="str">
        <x:v>Device ID</x:v>
      </x:c>
      <x:c r="C155" s="45" t="str">
        <x:v>Model </x:v>
      </x:c>
      <x:c r="D155" s="45" t="str">
        <x:v>Meter Type</x:v>
      </x:c>
      <x:c r="E155" s="45" t="str">
        <x:v>Serial Number</x:v>
      </x:c>
      <x:c r="F155" s="45" t="str">
        <x:v>Device Status</x:v>
      </x:c>
      <x:c r="G155" s="45" t="str">
        <x:v>Location</x:v>
      </x:c>
      <x:c r="H155" s="45" t="str">
        <x:v>Bldg</x:v>
      </x:c>
      <x:c r="I155" s="45" t="str">
        <x:v>Dept.</x:v>
      </x:c>
      <x:c r="J155" s="45" t="str">
        <x:v>Floor</x:v>
      </x:c>
      <x:c r="K155" s="45" t="str">
        <x:v>User</x:v>
      </x:c>
      <x:c r="L155" s="45" t="str">
        <x:v>Cost Center</x:v>
      </x:c>
      <x:c r="M155" s="45" t="str">
        <x:v>Start Date</x:v>
      </x:c>
      <x:c r="N155" s="45" t="str">
        <x:v>Start Meter</x:v>
      </x:c>
      <x:c r="O155" s="45" t="str">
        <x:v>End Date</x:v>
      </x:c>
      <x:c r="P155" s="45" t="str">
        <x:v>End Meter</x:v>
      </x:c>
      <x:c r="Q155" s="45" t="str">
        <x:v>% of Total Usage</x:v>
      </x:c>
      <x:c r="R155" s="45" t="str">
        <x:v>% Usage By Meter Group</x:v>
      </x:c>
      <x:c r="S155" s="45" t="str">
        <x:v>Volume Last Period</x:v>
      </x:c>
      <x:c r="T155" s="45" t="str">
        <x:v>% Change</x:v>
      </x:c>
      <x:c r="U155" s="45" t="str">
        <x:v>Volume Current Period</x:v>
      </x:c>
      <x:c r="V155" s="45" t="str">
        <x:v>Avg. Monthly Vol.</x:v>
      </x:c>
      <x:c r="W155" s="45"/>
      <x:c r="X155" s="46" t="str">
        <x:v>Comments</x:v>
      </x:c>
    </x:row>
    <x:row r="156" spans="1:25" s="12" x14ac:dyDescent="0.25">
      <x:c r="A156" s="90" t="str">
        <x:v>142</x:v>
      </x:c>
      <x:c r="B156" s="191" t="str">
        <x:v>FPR57767</x:v>
      </x:c>
      <x:c r="C156" s="191" t="str">
        <x:v>Ricoh MP C6503</x:v>
      </x:c>
      <x:c r="D156" s="191" t="str">
        <x:v>Color Copies (High Volume)</x:v>
      </x:c>
      <x:c r="E156" s="191" t="str">
        <x:v>C067C200169</x:v>
      </x:c>
      <x:c r="F156" s="191" t="str">
        <x:v>Active</x:v>
      </x:c>
      <x:c r="G156" s="191" t="str">
        <x:v>Corporate</x:v>
      </x:c>
      <x:c r="H156" s="191" t="str">
        <x:v/>
      </x:c>
      <x:c r="I156" s="191" t="str">
        <x:v/>
      </x:c>
      <x:c r="J156" s="191" t="str">
        <x:v>2</x:v>
      </x:c>
      <x:c r="K156" s="191" t="str">
        <x:v>Engineering Support</x:v>
      </x:c>
      <x:c r="L156" s="191" t="str">
        <x:v/>
      </x:c>
      <x:c r="M156" s="191" t="str">
        <x:v>8/31/2018</x:v>
      </x:c>
      <x:c r="N156" s="189" t="n">
        <x:v>113854.00</x:v>
      </x:c>
      <x:c r="O156" s="191" t="str">
        <x:v>11/30/2018</x:v>
      </x:c>
      <x:c r="P156" s="189" t="n">
        <x:v>126823.00</x:v>
      </x:c>
      <x:c r="Q156" s="206" t="n">
        <x:v>0.0077</x:v>
      </x:c>
      <x:c r="R156" s="206" t="n">
        <x:v>0.5836</x:v>
      </x:c>
      <x:c r="S156" s="189" t="n">
        <x:v>16573.00</x:v>
      </x:c>
      <x:c r="T156" s="187" t="n">
        <x:f ca="1">=IF(AND(U156=0,S156&gt;0),-100%,IF(OR(S156=0,S156="-"),"-",IF(AND(S156=0,U156=0),0%,IF(S156&lt;U156,SUM(U156-S156)/S156,IF(S156&gt;U156,SUM(-1*(S156-U156)/S156),"")))))</x:f>
        <x:v/>
      </x:c>
      <x:c r="U156" s="189" t="n">
        <x:v>12969.00</x:v>
      </x:c>
      <x:c r="V156" s="189" t="n">
        <x:f ca="1">=SUM(U156/ ((O156- M156)/30.42))</x:f>
        <x:v/>
      </x:c>
      <x:c r="W156" s="195">
        <x:f ca="1">=IF(T156="","",IF(T156="-","",IF(U156=0,"",IF(OR(T156&gt; AA4 ,T156&lt;-AA4),"*",""))))</x:f>
        <x:v/>
      </x:c>
      <x:c r="X156" s="91" t="str">
        <x:v/>
      </x:c>
    </x:row>
    <x:row r="157" spans="1:25" s="12" x14ac:dyDescent="0.25">
      <x:c r="A157" s="96" t="str">
        <x:v>143</x:v>
      </x:c>
      <x:c r="B157" s="192" t="str">
        <x:v>FPR58405</x:v>
      </x:c>
      <x:c r="C157" s="192" t="str">
        <x:v>Ricoh MP C6503</x:v>
      </x:c>
      <x:c r="D157" s="192" t="str">
        <x:v>Color Copies (High Volume)</x:v>
      </x:c>
      <x:c r="E157" s="192" t="str">
        <x:v>C066CA00208</x:v>
      </x:c>
      <x:c r="F157" s="192" t="str">
        <x:v>Active</x:v>
      </x:c>
      <x:c r="G157" s="192" t="str">
        <x:v>Corporate</x:v>
      </x:c>
      <x:c r="H157" s="192" t="str">
        <x:v/>
      </x:c>
      <x:c r="I157" s="192" t="str">
        <x:v/>
      </x:c>
      <x:c r="J157" s="192" t="str">
        <x:v>1</x:v>
      </x:c>
      <x:c r="K157" s="192" t="str">
        <x:v>Program Management</x:v>
      </x:c>
      <x:c r="L157" s="192" t="str">
        <x:v/>
      </x:c>
      <x:c r="M157" s="192" t="str">
        <x:v>8/31/2018</x:v>
      </x:c>
      <x:c r="N157" s="183" t="n">
        <x:v>56770.00</x:v>
      </x:c>
      <x:c r="O157" s="192" t="str">
        <x:v>11/30/2018</x:v>
      </x:c>
      <x:c r="P157" s="183" t="n">
        <x:v>66025.00</x:v>
      </x:c>
      <x:c r="Q157" s="207" t="n">
        <x:v>0.0055</x:v>
      </x:c>
      <x:c r="R157" s="207" t="n">
        <x:v>0.4164</x:v>
      </x:c>
      <x:c r="S157" s="183" t="n">
        <x:v>10413.00</x:v>
      </x:c>
      <x:c r="T157" s="182" t="n">
        <x:f ca="1">=IF(AND(U157=0,S157&gt;0),-100%,IF(OR(S157=0,S157="-"),"-",IF(AND(S157=0,U157=0),0%,IF(S157&lt;U157,SUM(U157-S157)/S157,IF(S157&gt;U157,SUM(-1*(S157-U157)/S157),"")))))</x:f>
        <x:v/>
      </x:c>
      <x:c r="U157" s="183" t="n">
        <x:v>9255.00</x:v>
      </x:c>
      <x:c r="V157" s="183" t="n">
        <x:f ca="1">=SUM(U157/ ((O157- M157)/30.42))</x:f>
        <x:v/>
      </x:c>
      <x:c r="W157" s="196">
        <x:f ca="1">=IF(T157="","",IF(T157="-","",IF(U157=0,"",IF(OR(T157&gt;AA4,T157&lt;-AA4),"*",""))))</x:f>
        <x:v/>
      </x:c>
      <x:c r="X157" s="98" t="str">
        <x:v/>
      </x:c>
    </x:row>
    <x:row r="158" spans="1:10" ht="15.5" customHeight="1" x14ac:dyDescent="0.25">
      <x:c r="A158" s="174"/>
      <x:c r="B158" s="174"/>
      <x:c r="C158" s="174"/>
      <x:c r="D158" s="174"/>
      <x:c r="E158" s="174"/>
      <x:c r="F158" s="174"/>
      <x:c r="G158" s="174"/>
      <x:c r="H158" s="174"/>
      <x:c r="I158" s="174"/>
      <x:c r="J158" s="174"/>
      <x:c r="K158" s="174"/>
      <x:c r="L158" s="174"/>
      <x:c r="M158" s="174"/>
      <x:c r="N158" s="174"/>
      <x:c r="O158" s="174"/>
      <x:c r="P158" s="174"/>
      <x:c r="Q158" s="174"/>
      <x:c r="R158" s="174"/>
      <x:c r="S158" s="205" t="n">
        <x:f ca="1">SUM(S156:S157)</x:f>
      </x:c>
      <x:c r="T158" s="174"/>
      <x:c r="U158" s="205" t="n">
        <x:f ca="1">SUM(U156:U157)</x:f>
      </x:c>
      <x:c r="V158" s="205" t="n">
        <x:f ca="1">SUM(V156:V157)</x:f>
      </x:c>
      <x:c r="W158" s="174"/>
      <x:c r="X158" s="174"/>
    </x:row>
    <x:row r="159" spans="1:25" ht="38.5" customHeight="1" x14ac:dyDescent="0.25">
      <x:c r="A159" s="194">
        <x:v>Color Laser Printer (B/W Pages)</x:v>
      </x:c>
    </x:row>
    <x:row r="160" spans="1:25" s="12" customFormat="1" ht="37.35" customHeight="1" x14ac:dyDescent="0.25">
      <x:c r="A160" s="47" t="str">
        <x:v>Line #</x:v>
      </x:c>
      <x:c r="B160" s="45" t="str">
        <x:v>Device ID</x:v>
      </x:c>
      <x:c r="C160" s="45" t="str">
        <x:v>Model </x:v>
      </x:c>
      <x:c r="D160" s="45" t="str">
        <x:v>Meter Type</x:v>
      </x:c>
      <x:c r="E160" s="45" t="str">
        <x:v>Serial Number</x:v>
      </x:c>
      <x:c r="F160" s="45" t="str">
        <x:v>Device Status</x:v>
      </x:c>
      <x:c r="G160" s="45" t="str">
        <x:v>Location</x:v>
      </x:c>
      <x:c r="H160" s="45" t="str">
        <x:v>Bldg</x:v>
      </x:c>
      <x:c r="I160" s="45" t="str">
        <x:v>Dept.</x:v>
      </x:c>
      <x:c r="J160" s="45" t="str">
        <x:v>Floor</x:v>
      </x:c>
      <x:c r="K160" s="45" t="str">
        <x:v>User</x:v>
      </x:c>
      <x:c r="L160" s="45" t="str">
        <x:v>Cost Center</x:v>
      </x:c>
      <x:c r="M160" s="45" t="str">
        <x:v>Start Date</x:v>
      </x:c>
      <x:c r="N160" s="45" t="str">
        <x:v>Start Meter</x:v>
      </x:c>
      <x:c r="O160" s="45" t="str">
        <x:v>End Date</x:v>
      </x:c>
      <x:c r="P160" s="45" t="str">
        <x:v>End Meter</x:v>
      </x:c>
      <x:c r="Q160" s="45" t="str">
        <x:v>% of Total Usage</x:v>
      </x:c>
      <x:c r="R160" s="45" t="str">
        <x:v>% Usage By Meter Group</x:v>
      </x:c>
      <x:c r="S160" s="45" t="str">
        <x:v>Volume Last Period</x:v>
      </x:c>
      <x:c r="T160" s="45" t="str">
        <x:v>% Change</x:v>
      </x:c>
      <x:c r="U160" s="45" t="str">
        <x:v>Volume Current Period</x:v>
      </x:c>
      <x:c r="V160" s="45" t="str">
        <x:v>Avg. Monthly Vol.</x:v>
      </x:c>
      <x:c r="W160" s="45"/>
      <x:c r="X160" s="46" t="str">
        <x:v>Comments</x:v>
      </x:c>
    </x:row>
    <x:row r="161" spans="1:25" s="12" x14ac:dyDescent="0.25">
      <x:c r="A161" s="90" t="str">
        <x:v>144</x:v>
      </x:c>
      <x:c r="B161" s="191" t="str">
        <x:v>FPR60773</x:v>
      </x:c>
      <x:c r="C161" s="191" t="str">
        <x:v>Ricoh SP C830dn</x:v>
      </x:c>
      <x:c r="D161" s="191" t="str">
        <x:v>Color Laser Printer (B/W Pages)</x:v>
      </x:c>
      <x:c r="E161" s="191" t="str">
        <x:v>T364M300160</x:v>
      </x:c>
      <x:c r="F161" s="191" t="str">
        <x:v>Active</x:v>
      </x:c>
      <x:c r="G161" s="191" t="str">
        <x:v>Corporate</x:v>
      </x:c>
      <x:c r="H161" s="191" t="str">
        <x:v/>
      </x:c>
      <x:c r="I161" s="191" t="str">
        <x:v/>
      </x:c>
      <x:c r="J161" s="191" t="str">
        <x:v>1</x:v>
      </x:c>
      <x:c r="K161" s="191" t="str">
        <x:v>Building 2 / Green Line POS 20</x:v>
      </x:c>
      <x:c r="L161" s="191" t="str">
        <x:v/>
      </x:c>
      <x:c r="M161" s="191" t="str">
        <x:v>8/31/2018</x:v>
      </x:c>
      <x:c r="N161" s="189" t="n">
        <x:v>316923.00</x:v>
      </x:c>
      <x:c r="O161" s="191" t="str">
        <x:v>11/30/2018</x:v>
      </x:c>
      <x:c r="P161" s="189" t="n">
        <x:v>498612.00</x:v>
      </x:c>
      <x:c r="Q161" s="206" t="n">
        <x:v>0.1074</x:v>
      </x:c>
      <x:c r="R161" s="206" t="n">
        <x:v>0.6866</x:v>
      </x:c>
      <x:c r="S161" s="189" t="n">
        <x:v>500.00</x:v>
      </x:c>
      <x:c r="T161" s="187" t="n">
        <x:f ca="1">=IF(AND(U161=0,S161&gt;0),-100%,IF(OR(S161=0,S161="-"),"-",IF(AND(S161=0,U161=0),0%,IF(S161&lt;U161,SUM(U161-S161)/S161,IF(S161&gt;U161,SUM(-1*(S161-U161)/S161),"")))))</x:f>
        <x:v/>
      </x:c>
      <x:c r="U161" s="189" t="n">
        <x:v>181689.00</x:v>
      </x:c>
      <x:c r="V161" s="189" t="n">
        <x:f ca="1">=SUM(U161/ ((O161- M161)/30.42))</x:f>
        <x:v/>
      </x:c>
      <x:c r="W161" s="195">
        <x:f ca="1">=IF(T161="","",IF(T161="-","",IF(U161=0,"",IF(OR(T161&gt; AA4 ,T161&lt;-AA4),"*",""))))</x:f>
        <x:v/>
      </x:c>
      <x:c r="X161" s="91" t="str">
        <x:v/>
      </x:c>
    </x:row>
    <x:row r="162" spans="1:25" s="12" x14ac:dyDescent="0.25">
      <x:c r="A162" s="90" t="str">
        <x:v>145</x:v>
      </x:c>
      <x:c r="B162" s="191" t="str">
        <x:v>FPR60074</x:v>
      </x:c>
      <x:c r="C162" s="191" t="str">
        <x:v>Kyocera FS-8650DN</x:v>
      </x:c>
      <x:c r="D162" s="191" t="str">
        <x:v>Color Laser Printer (B/W Pages)</x:v>
      </x:c>
      <x:c r="E162" s="191" t="str">
        <x:v>NXW2X00088</x:v>
      </x:c>
      <x:c r="F162" s="191" t="str">
        <x:v>Active</x:v>
      </x:c>
      <x:c r="G162" s="191" t="str">
        <x:v>Corporate</x:v>
      </x:c>
      <x:c r="H162" s="191" t="str">
        <x:v/>
      </x:c>
      <x:c r="I162" s="191" t="str">
        <x:v/>
      </x:c>
      <x:c r="J162" s="191" t="str">
        <x:v>1</x:v>
      </x:c>
      <x:c r="K162" s="191" t="str">
        <x:v>Building 2 / Spreader Cell</x:v>
      </x:c>
      <x:c r="L162" s="191" t="str">
        <x:v/>
      </x:c>
      <x:c r="M162" s="191" t="str">
        <x:v>8/31/2018</x:v>
      </x:c>
      <x:c r="N162" s="189" t="n">
        <x:v>636895.00</x:v>
      </x:c>
      <x:c r="O162" s="191" t="str">
        <x:v>11/30/2018</x:v>
      </x:c>
      <x:c r="P162" s="189" t="n">
        <x:v>664162.00</x:v>
      </x:c>
      <x:c r="Q162" s="206" t="n">
        <x:v>0.0161</x:v>
      </x:c>
      <x:c r="R162" s="206" t="n">
        <x:v>0.103</x:v>
      </x:c>
      <x:c r="S162" s="189" t="n">
        <x:v>29578.00</x:v>
      </x:c>
      <x:c r="T162" s="187" t="n">
        <x:f ca="1">=IF(AND(U162=0,S162&gt;0),-100%,IF(OR(S162=0,S162="-"),"-",IF(AND(S162=0,U162=0),0%,IF(S162&lt;U162,SUM(U162-S162)/S162,IF(S162&gt;U162,SUM(-1*(S162-U162)/S162),"")))))</x:f>
        <x:v/>
      </x:c>
      <x:c r="U162" s="189" t="n">
        <x:v>27267.00</x:v>
      </x:c>
      <x:c r="V162" s="189" t="n">
        <x:f ca="1">=SUM(U162/ ((O162- M162)/30.42))</x:f>
        <x:v/>
      </x:c>
      <x:c r="W162" s="195">
        <x:f ca="1">=IF(T162="","",IF(T162="-","",IF(U162=0,"",IF(OR(T162&gt;AA4,T162&lt;-AA4),"*",""))))</x:f>
        <x:v/>
      </x:c>
      <x:c r="X162" s="91" t="str">
        <x:v/>
      </x:c>
    </x:row>
    <x:row r="163" spans="1:25" s="12" x14ac:dyDescent="0.25">
      <x:c r="A163" s="96" t="str">
        <x:v>146</x:v>
      </x:c>
      <x:c r="B163" s="192" t="str">
        <x:v>FPR60017</x:v>
      </x:c>
      <x:c r="C163" s="192" t="str">
        <x:v>Kyocera FS-C5350DN</x:v>
      </x:c>
      <x:c r="D163" s="192" t="str">
        <x:v>Color Laser Printer (B/W Pages)</x:v>
      </x:c>
      <x:c r="E163" s="192" t="str">
        <x:v>QVQ3409563</x:v>
      </x:c>
      <x:c r="F163" s="192" t="str">
        <x:v>Active</x:v>
      </x:c>
      <x:c r="G163" s="192" t="str">
        <x:v>Corporate</x:v>
      </x:c>
      <x:c r="H163" s="192" t="str">
        <x:v/>
      </x:c>
      <x:c r="I163" s="192" t="str">
        <x:v/>
      </x:c>
      <x:c r="J163" s="192" t="str">
        <x:v>1</x:v>
      </x:c>
      <x:c r="K163" s="192" t="str">
        <x:v>Annex / Foam Shop</x:v>
      </x:c>
      <x:c r="L163" s="192" t="str">
        <x:v/>
      </x:c>
      <x:c r="M163" s="192" t="str">
        <x:v>8/31/2018</x:v>
      </x:c>
      <x:c r="N163" s="183" t="n">
        <x:v>127352.00</x:v>
      </x:c>
      <x:c r="O163" s="192" t="str">
        <x:v>11/30/2018</x:v>
      </x:c>
      <x:c r="P163" s="183" t="n">
        <x:v>138271.00</x:v>
      </x:c>
      <x:c r="Q163" s="207" t="n">
        <x:v>0.0065</x:v>
      </x:c>
      <x:c r="R163" s="207" t="n">
        <x:v>0.0413</x:v>
      </x:c>
      <x:c r="S163" s="183" t="n">
        <x:v>11335.00</x:v>
      </x:c>
      <x:c r="T163" s="182" t="n">
        <x:f ca="1">=IF(AND(U163=0,S163&gt;0),-100%,IF(OR(S163=0,S163="-"),"-",IF(AND(S163=0,U163=0),0%,IF(S163&lt;U163,SUM(U163-S163)/S163,IF(S163&gt;U163,SUM(-1*(S163-U163)/S163),"")))))</x:f>
        <x:v/>
      </x:c>
      <x:c r="U163" s="183" t="n">
        <x:v>10919.00</x:v>
      </x:c>
      <x:c r="V163" s="183" t="n">
        <x:f ca="1">=SUM(U163/ ((O163- M163)/30.42))</x:f>
        <x:v/>
      </x:c>
      <x:c r="W163" s="196">
        <x:f ca="1">=IF(T163="","",IF(T163="-","",IF(U163=0,"",IF(OR(T163&gt;AA4,T163&lt;-AA4),"*",""))))</x:f>
        <x:v/>
      </x:c>
      <x:c r="X163" s="98" t="str">
        <x:v/>
      </x:c>
    </x:row>
    <x:row r="164" spans="1:25" s="12" x14ac:dyDescent="0.25">
      <x:c r="A164" s="90" t="str">
        <x:v>147</x:v>
      </x:c>
      <x:c r="B164" s="191" t="str">
        <x:v>FPR57575</x:v>
      </x:c>
      <x:c r="C164" s="191" t="str">
        <x:v>Ricoh MP C307</x:v>
      </x:c>
      <x:c r="D164" s="191" t="str">
        <x:v>Color Laser Printer (B/W Pages)</x:v>
      </x:c>
      <x:c r="E164" s="191" t="str">
        <x:v>C507P604312</x:v>
      </x:c>
      <x:c r="F164" s="191" t="str">
        <x:v>Active</x:v>
      </x:c>
      <x:c r="G164" s="191" t="str">
        <x:v>Corporate</x:v>
      </x:c>
      <x:c r="H164" s="191" t="str">
        <x:v/>
      </x:c>
      <x:c r="I164" s="191" t="str">
        <x:v/>
      </x:c>
      <x:c r="J164" s="191" t="str">
        <x:v>1</x:v>
      </x:c>
      <x:c r="K164" s="191" t="str">
        <x:v>Building 2 / Knitting</x:v>
      </x:c>
      <x:c r="L164" s="191" t="str">
        <x:v/>
      </x:c>
      <x:c r="M164" s="191" t="str">
        <x:v>8/31/2018</x:v>
      </x:c>
      <x:c r="N164" s="189" t="n">
        <x:v>27188.00</x:v>
      </x:c>
      <x:c r="O164" s="191" t="str">
        <x:v>11/30/2018</x:v>
      </x:c>
      <x:c r="P164" s="189" t="n">
        <x:v>36798.00</x:v>
      </x:c>
      <x:c r="Q164" s="206" t="n">
        <x:v>0.0057</x:v>
      </x:c>
      <x:c r="R164" s="206" t="n">
        <x:v>0.0363</x:v>
      </x:c>
      <x:c r="S164" s="189" t="n">
        <x:v>8507.00</x:v>
      </x:c>
      <x:c r="T164" s="187" t="n">
        <x:f ca="1">=IF(AND(U164=0,S164&gt;0),-100%,IF(OR(S164=0,S164="-"),"-",IF(AND(S164=0,U164=0),0%,IF(S164&lt;U164,SUM(U164-S164)/S164,IF(S164&gt;U164,SUM(-1*(S164-U164)/S164),"")))))</x:f>
        <x:v/>
      </x:c>
      <x:c r="U164" s="189" t="n">
        <x:v>9610.00</x:v>
      </x:c>
      <x:c r="V164" s="189" t="n">
        <x:f ca="1">=SUM(U164/ ((O164- M164)/30.42))</x:f>
        <x:v/>
      </x:c>
      <x:c r="W164" s="195">
        <x:f ca="1">=IF(T164="","",IF(T164="-","",IF(U164=0,"",IF(OR(T164&gt;AA4,T164&lt;-AA4),"*",""))))</x:f>
        <x:v/>
      </x:c>
      <x:c r="X164" s="91" t="str">
        <x:v/>
      </x:c>
    </x:row>
    <x:row r="165" spans="1:25" s="12" x14ac:dyDescent="0.25">
      <x:c r="A165" s="96" t="str">
        <x:v>148</x:v>
      </x:c>
      <x:c r="B165" s="192" t="str">
        <x:v>AFPR58238</x:v>
      </x:c>
      <x:c r="C165" s="192" t="str">
        <x:v>Ricoh SP C842dn</x:v>
      </x:c>
      <x:c r="D165" s="192" t="str">
        <x:v>Color Laser Printer (B/W Pages)</x:v>
      </x:c>
      <x:c r="E165" s="192" t="str">
        <x:v>Y246M910025</x:v>
      </x:c>
      <x:c r="F165" s="192" t="str">
        <x:v>Inactive</x:v>
      </x:c>
      <x:c r="G165" s="192" t="str">
        <x:v>Corporate</x:v>
      </x:c>
      <x:c r="H165" s="192" t="str">
        <x:v/>
      </x:c>
      <x:c r="I165" s="192" t="str">
        <x:v>Bldg 1 / Corporate / GEMBA Training Center</x:v>
      </x:c>
      <x:c r="J165" s="192" t="str">
        <x:v>2</x:v>
      </x:c>
      <x:c r="K165" s="192" t="str">
        <x:v/>
      </x:c>
      <x:c r="L165" s="192" t="str">
        <x:v/>
      </x:c>
      <x:c r="M165" s="192" t="str">
        <x:v>8/31/2018</x:v>
      </x:c>
      <x:c r="N165" s="183" t="n">
        <x:v>335531.00</x:v>
      </x:c>
      <x:c r="O165" s="192" t="str">
        <x:v>11/30/2018</x:v>
      </x:c>
      <x:c r="P165" s="183" t="n">
        <x:v>344672.00</x:v>
      </x:c>
      <x:c r="Q165" s="207" t="n">
        <x:v>0.0054</x:v>
      </x:c>
      <x:c r="R165" s="207" t="n">
        <x:v>0.0345</x:v>
      </x:c>
      <x:c r="S165" s="183" t="n">
        <x:v>500.00</x:v>
      </x:c>
      <x:c r="T165" s="182" t="n">
        <x:f ca="1">=IF(AND(U165=0,S165&gt;0),-100%,IF(OR(S165=0,S165="-"),"-",IF(AND(S165=0,U165=0),0%,IF(S165&lt;U165,SUM(U165-S165)/S165,IF(S165&gt;U165,SUM(-1*(S165-U165)/S165),"")))))</x:f>
        <x:v/>
      </x:c>
      <x:c r="U165" s="183" t="n">
        <x:v>9141.00</x:v>
      </x:c>
      <x:c r="V165" s="183" t="n">
        <x:f ca="1">=SUM(U165/ ((O165- M165)/30.42))</x:f>
        <x:v/>
      </x:c>
      <x:c r="W165" s="196">
        <x:f ca="1">=IF(T165="","",IF(T165="-","",IF(U165=0,"",IF(OR(T165&gt;AA4,T165&lt;-AA4),"*",""))))</x:f>
        <x:v/>
      </x:c>
      <x:c r="X165" s="98" t="str">
        <x:v/>
      </x:c>
    </x:row>
    <x:row r="166" spans="1:25" s="12" x14ac:dyDescent="0.25">
      <x:c r="A166" s="90" t="str">
        <x:v>149</x:v>
      </x:c>
      <x:c r="B166" s="191" t="str">
        <x:v>FPR60077</x:v>
      </x:c>
      <x:c r="C166" s="191" t="str">
        <x:v>Kyocera P6021cdn</x:v>
      </x:c>
      <x:c r="D166" s="191" t="str">
        <x:v>Color Laser Printer (B/W Pages)</x:v>
      </x:c>
      <x:c r="E166" s="191" t="str">
        <x:v>LW33X00215</x:v>
      </x:c>
      <x:c r="F166" s="191" t="str">
        <x:v>Active</x:v>
      </x:c>
      <x:c r="G166" s="191" t="str">
        <x:v>Corporate</x:v>
      </x:c>
      <x:c r="H166" s="191" t="str">
        <x:v/>
      </x:c>
      <x:c r="I166" s="191" t="str">
        <x:v/>
      </x:c>
      <x:c r="J166" s="191" t="str">
        <x:v>1</x:v>
      </x:c>
      <x:c r="K166" s="191" t="str">
        <x:v>Building 2 / Sheet Metal</x:v>
      </x:c>
      <x:c r="L166" s="191" t="str">
        <x:v/>
      </x:c>
      <x:c r="M166" s="191" t="str">
        <x:v>8/31/2018</x:v>
      </x:c>
      <x:c r="N166" s="189" t="n">
        <x:v>23710.00</x:v>
      </x:c>
      <x:c r="O166" s="191" t="str">
        <x:v>11/30/2018</x:v>
      </x:c>
      <x:c r="P166" s="189" t="n">
        <x:v>29459.00</x:v>
      </x:c>
      <x:c r="Q166" s="206" t="n">
        <x:v>0.0034</x:v>
      </x:c>
      <x:c r="R166" s="206" t="n">
        <x:v>0.0217</x:v>
      </x:c>
      <x:c r="S166" s="189" t="n">
        <x:v>6111.00</x:v>
      </x:c>
      <x:c r="T166" s="187" t="n">
        <x:f ca="1">=IF(AND(U166=0,S166&gt;0),-100%,IF(OR(S166=0,S166="-"),"-",IF(AND(S166=0,U166=0),0%,IF(S166&lt;U166,SUM(U166-S166)/S166,IF(S166&gt;U166,SUM(-1*(S166-U166)/S166),"")))))</x:f>
        <x:v/>
      </x:c>
      <x:c r="U166" s="189" t="n">
        <x:v>5749.00</x:v>
      </x:c>
      <x:c r="V166" s="189" t="n">
        <x:f ca="1">=SUM(U166/ ((O166- M166)/30.42))</x:f>
        <x:v/>
      </x:c>
      <x:c r="W166" s="195">
        <x:f ca="1">=IF(T166="","",IF(T166="-","",IF(U166=0,"",IF(OR(T166&gt;AA4,T166&lt;-AA4),"*",""))))</x:f>
        <x:v/>
      </x:c>
      <x:c r="X166" s="91" t="str">
        <x:v/>
      </x:c>
    </x:row>
    <x:row r="167" spans="1:25" s="12" x14ac:dyDescent="0.25">
      <x:c r="A167" s="96" t="str">
        <x:v>150</x:v>
      </x:c>
      <x:c r="B167" s="192" t="str">
        <x:v>FPR59807</x:v>
      </x:c>
      <x:c r="C167" s="192" t="str">
        <x:v>Ricoh MP C307</x:v>
      </x:c>
      <x:c r="D167" s="192" t="str">
        <x:v>Color Laser Printer (B/W Pages)</x:v>
      </x:c>
      <x:c r="E167" s="192" t="str">
        <x:v>C507P700705</x:v>
      </x:c>
      <x:c r="F167" s="192" t="str">
        <x:v>Active</x:v>
      </x:c>
      <x:c r="G167" s="192" t="str">
        <x:v>Corporate</x:v>
      </x:c>
      <x:c r="H167" s="192" t="str">
        <x:v/>
      </x:c>
      <x:c r="I167" s="192" t="str">
        <x:v/>
      </x:c>
      <x:c r="J167" s="192" t="str">
        <x:v>1</x:v>
      </x:c>
      <x:c r="K167" s="192" t="str">
        <x:v>Building 2 / BFE Boeing</x:v>
      </x:c>
      <x:c r="L167" s="192" t="str">
        <x:v/>
      </x:c>
      <x:c r="M167" s="192" t="str">
        <x:v>8/31/2018</x:v>
      </x:c>
      <x:c r="N167" s="183" t="n">
        <x:v>12928.00</x:v>
      </x:c>
      <x:c r="O167" s="192" t="str">
        <x:v>11/30/2018</x:v>
      </x:c>
      <x:c r="P167" s="183" t="n">
        <x:v>17479.00</x:v>
      </x:c>
      <x:c r="Q167" s="207" t="n">
        <x:v>0.0027</x:v>
      </x:c>
      <x:c r="R167" s="207" t="n">
        <x:v>0.0172</x:v>
      </x:c>
      <x:c r="S167" s="183" t="n">
        <x:v>3303.00</x:v>
      </x:c>
      <x:c r="T167" s="182" t="n">
        <x:f ca="1">=IF(AND(U167=0,S167&gt;0),-100%,IF(OR(S167=0,S167="-"),"-",IF(AND(S167=0,U167=0),0%,IF(S167&lt;U167,SUM(U167-S167)/S167,IF(S167&gt;U167,SUM(-1*(S167-U167)/S167),"")))))</x:f>
        <x:v/>
      </x:c>
      <x:c r="U167" s="183" t="n">
        <x:v>4551.00</x:v>
      </x:c>
      <x:c r="V167" s="183" t="n">
        <x:f ca="1">=SUM(U167/ ((O167- M167)/30.42))</x:f>
        <x:v/>
      </x:c>
      <x:c r="W167" s="196">
        <x:f ca="1">=IF(T167="","",IF(T167="-","",IF(U167=0,"",IF(OR(T167&gt;AA4,T167&lt;-AA4),"*",""))))</x:f>
        <x:v/>
      </x:c>
      <x:c r="X167" s="98" t="str">
        <x:v/>
      </x:c>
    </x:row>
    <x:row r="168" spans="1:25" s="12" x14ac:dyDescent="0.25">
      <x:c r="A168" s="90" t="str">
        <x:v>151</x:v>
      </x:c>
      <x:c r="B168" s="191" t="str">
        <x:v>FPR59803</x:v>
      </x:c>
      <x:c r="C168" s="191" t="str">
        <x:v>Ricoh MP C307</x:v>
      </x:c>
      <x:c r="D168" s="191" t="str">
        <x:v>Color Laser Printer (B/W Pages)</x:v>
      </x:c>
      <x:c r="E168" s="191" t="str">
        <x:v>C507P700759</x:v>
      </x:c>
      <x:c r="F168" s="191" t="str">
        <x:v>Active</x:v>
      </x:c>
      <x:c r="G168" s="191" t="str">
        <x:v>Corporate</x:v>
      </x:c>
      <x:c r="H168" s="191" t="str">
        <x:v/>
      </x:c>
      <x:c r="I168" s="191" t="str">
        <x:v/>
      </x:c>
      <x:c r="J168" s="191" t="str">
        <x:v>1</x:v>
      </x:c>
      <x:c r="K168" s="191" t="str">
        <x:v>Corporate / Room #114A</x:v>
      </x:c>
      <x:c r="L168" s="191" t="str">
        <x:v/>
      </x:c>
      <x:c r="M168" s="191" t="str">
        <x:v>8/31/2018</x:v>
      </x:c>
      <x:c r="N168" s="189" t="n">
        <x:v>9778.00</x:v>
      </x:c>
      <x:c r="O168" s="191" t="str">
        <x:v>11/30/2018</x:v>
      </x:c>
      <x:c r="P168" s="189" t="n">
        <x:v>11702.00</x:v>
      </x:c>
      <x:c r="Q168" s="206" t="n">
        <x:v>0.0011</x:v>
      </x:c>
      <x:c r="R168" s="206" t="n">
        <x:v>0.0073</x:v>
      </x:c>
      <x:c r="S168" s="189" t="n">
        <x:v>2700.00</x:v>
      </x:c>
      <x:c r="T168" s="187" t="n">
        <x:f ca="1">=IF(AND(U168=0,S168&gt;0),-100%,IF(OR(S168=0,S168="-"),"-",IF(AND(S168=0,U168=0),0%,IF(S168&lt;U168,SUM(U168-S168)/S168,IF(S168&gt;U168,SUM(-1*(S168-U168)/S168),"")))))</x:f>
        <x:v/>
      </x:c>
      <x:c r="U168" s="189" t="n">
        <x:v>1924.00</x:v>
      </x:c>
      <x:c r="V168" s="189" t="n">
        <x:f ca="1">=SUM(U168/ ((O168- M168)/30.42))</x:f>
        <x:v/>
      </x:c>
      <x:c r="W168" s="195">
        <x:f ca="1">=IF(T168="","",IF(T168="-","",IF(U168=0,"",IF(OR(T168&gt;AA4,T168&lt;-AA4),"*",""))))</x:f>
        <x:v/>
      </x:c>
      <x:c r="X168" s="91" t="str">
        <x:v/>
      </x:c>
    </x:row>
    <x:row r="169" spans="1:25" s="12" x14ac:dyDescent="0.25">
      <x:c r="A169" s="96" t="str">
        <x:v>152</x:v>
      </x:c>
      <x:c r="B169" s="192" t="str">
        <x:v>FPR53773</x:v>
      </x:c>
      <x:c r="C169" s="192" t="str">
        <x:v>Kyocera FS-8650DN</x:v>
      </x:c>
      <x:c r="D169" s="192" t="str">
        <x:v>Color Laser Printer (B/W Pages)</x:v>
      </x:c>
      <x:c r="E169" s="192" t="str">
        <x:v>NXW2X00121</x:v>
      </x:c>
      <x:c r="F169" s="192" t="str">
        <x:v>Active</x:v>
      </x:c>
      <x:c r="G169" s="192" t="str">
        <x:v>Corporate</x:v>
      </x:c>
      <x:c r="H169" s="192" t="str">
        <x:v/>
      </x:c>
      <x:c r="I169" s="192" t="str">
        <x:v/>
      </x:c>
      <x:c r="J169" s="192" t="str">
        <x:v>1</x:v>
      </x:c>
      <x:c r="K169" s="192" t="str">
        <x:v>Building 2 / Purple Line Spreaders</x:v>
      </x:c>
      <x:c r="L169" s="192" t="str">
        <x:v/>
      </x:c>
      <x:c r="M169" s="192" t="str">
        <x:v>8/31/2018</x:v>
      </x:c>
      <x:c r="N169" s="183" t="n">
        <x:v>142552.00</x:v>
      </x:c>
      <x:c r="O169" s="192" t="str">
        <x:v>11/30/2018</x:v>
      </x:c>
      <x:c r="P169" s="183" t="n">
        <x:v>144394.00</x:v>
      </x:c>
      <x:c r="Q169" s="207" t="n">
        <x:v>0.0011</x:v>
      </x:c>
      <x:c r="R169" s="207" t="n">
        <x:v>0.007</x:v>
      </x:c>
      <x:c r="S169" s="183" t="n">
        <x:v>1582.00</x:v>
      </x:c>
      <x:c r="T169" s="182" t="n">
        <x:f ca="1">=IF(AND(U169=0,S169&gt;0),-100%,IF(OR(S169=0,S169="-"),"-",IF(AND(S169=0,U169=0),0%,IF(S169&lt;U169,SUM(U169-S169)/S169,IF(S169&gt;U169,SUM(-1*(S169-U169)/S169),"")))))</x:f>
        <x:v/>
      </x:c>
      <x:c r="U169" s="183" t="n">
        <x:v>1842.00</x:v>
      </x:c>
      <x:c r="V169" s="183" t="n">
        <x:f ca="1">=SUM(U169/ ((O169- M169)/30.42))</x:f>
        <x:v/>
      </x:c>
      <x:c r="W169" s="196">
        <x:f ca="1">=IF(T169="","",IF(T169="-","",IF(U169=0,"",IF(OR(T169&gt;AA4,T169&lt;-AA4),"*",""))))</x:f>
        <x:v/>
      </x:c>
      <x:c r="X169" s="98" t="str">
        <x:v/>
      </x:c>
    </x:row>
    <x:row r="170" spans="1:25" s="12" x14ac:dyDescent="0.25">
      <x:c r="A170" s="90" t="str">
        <x:v>153</x:v>
      </x:c>
      <x:c r="B170" s="191" t="str">
        <x:v>FPR60014</x:v>
      </x:c>
      <x:c r="C170" s="191" t="str">
        <x:v>Kyocera P6030cdn</x:v>
      </x:c>
      <x:c r="D170" s="191" t="str">
        <x:v>Color Laser Printer (B/W Pages)</x:v>
      </x:c>
      <x:c r="E170" s="191" t="str">
        <x:v>LWR3Z00595</x:v>
      </x:c>
      <x:c r="F170" s="191" t="str">
        <x:v>Active</x:v>
      </x:c>
      <x:c r="G170" s="191" t="str">
        <x:v>Corporate</x:v>
      </x:c>
      <x:c r="H170" s="191" t="str">
        <x:v/>
      </x:c>
      <x:c r="I170" s="191" t="str">
        <x:v/>
      </x:c>
      <x:c r="J170" s="191" t="str">
        <x:v>1</x:v>
      </x:c>
      <x:c r="K170" s="191" t="str">
        <x:v>Building 2 / WIP Stores</x:v>
      </x:c>
      <x:c r="L170" s="191" t="str">
        <x:v/>
      </x:c>
      <x:c r="M170" s="191" t="str">
        <x:v>8/31/2018</x:v>
      </x:c>
      <x:c r="N170" s="189" t="n">
        <x:v>97395.00</x:v>
      </x:c>
      <x:c r="O170" s="191" t="str">
        <x:v>11/30/2018</x:v>
      </x:c>
      <x:c r="P170" s="189" t="n">
        <x:v>99055.00</x:v>
      </x:c>
      <x:c r="Q170" s="206" t="n">
        <x:v>0.001</x:v>
      </x:c>
      <x:c r="R170" s="206" t="n">
        <x:v>0.0063</x:v>
      </x:c>
      <x:c r="S170" s="189" t="n">
        <x:v>1033.00</x:v>
      </x:c>
      <x:c r="T170" s="187" t="n">
        <x:f ca="1">=IF(AND(U170=0,S170&gt;0),-100%,IF(OR(S170=0,S170="-"),"-",IF(AND(S170=0,U170=0),0%,IF(S170&lt;U170,SUM(U170-S170)/S170,IF(S170&gt;U170,SUM(-1*(S170-U170)/S170),"")))))</x:f>
        <x:v/>
      </x:c>
      <x:c r="U170" s="189" t="n">
        <x:v>1660.00</x:v>
      </x:c>
      <x:c r="V170" s="189" t="n">
        <x:f ca="1">=SUM(U170/ ((O170- M170)/30.42))</x:f>
        <x:v/>
      </x:c>
      <x:c r="W170" s="195">
        <x:f ca="1">=IF(T170="","",IF(T170="-","",IF(U170=0,"",IF(OR(T170&gt;AA4,T170&lt;-AA4),"*",""))))</x:f>
        <x:v/>
      </x:c>
      <x:c r="X170" s="91" t="str">
        <x:v/>
      </x:c>
    </x:row>
    <x:row r="171" spans="1:25" s="12" x14ac:dyDescent="0.25">
      <x:c r="A171" s="96" t="str">
        <x:v>154</x:v>
      </x:c>
      <x:c r="B171" s="192" t="str">
        <x:v>FPR59938</x:v>
      </x:c>
      <x:c r="C171" s="192" t="str">
        <x:v>Kyocera FS-C5350DN</x:v>
      </x:c>
      <x:c r="D171" s="192" t="str">
        <x:v>Color Laser Printer (B/W Pages)</x:v>
      </x:c>
      <x:c r="E171" s="192" t="str">
        <x:v>QVQ2406536</x:v>
      </x:c>
      <x:c r="F171" s="192" t="str">
        <x:v>Active</x:v>
      </x:c>
      <x:c r="G171" s="192" t="str">
        <x:v>Corporate</x:v>
      </x:c>
      <x:c r="H171" s="192" t="str">
        <x:v/>
      </x:c>
      <x:c r="I171" s="192" t="str">
        <x:v/>
      </x:c>
      <x:c r="J171" s="192" t="str">
        <x:v>1</x:v>
      </x:c>
      <x:c r="K171" s="192" t="str">
        <x:v>Corporate / Green Line / POS 23</x:v>
      </x:c>
      <x:c r="L171" s="192" t="str">
        <x:v/>
      </x:c>
      <x:c r="M171" s="192" t="str">
        <x:v>8/31/2018</x:v>
      </x:c>
      <x:c r="N171" s="183" t="n">
        <x:v>14513.00</x:v>
      </x:c>
      <x:c r="O171" s="192" t="str">
        <x:v>11/30/2018</x:v>
      </x:c>
      <x:c r="P171" s="183" t="n">
        <x:v>15901.00</x:v>
      </x:c>
      <x:c r="Q171" s="207" t="n">
        <x:v>0.0008</x:v>
      </x:c>
      <x:c r="R171" s="207" t="n">
        <x:v>0.0052</x:v>
      </x:c>
      <x:c r="S171" s="183" t="n">
        <x:v>2307.00</x:v>
      </x:c>
      <x:c r="T171" s="182" t="n">
        <x:f ca="1">=IF(AND(U171=0,S171&gt;0),-100%,IF(OR(S171=0,S171="-"),"-",IF(AND(S171=0,U171=0),0%,IF(S171&lt;U171,SUM(U171-S171)/S171,IF(S171&gt;U171,SUM(-1*(S171-U171)/S171),"")))))</x:f>
        <x:v/>
      </x:c>
      <x:c r="U171" s="183" t="n">
        <x:v>1388.00</x:v>
      </x:c>
      <x:c r="V171" s="183" t="n">
        <x:f ca="1">=SUM(U171/ ((O171- M171)/30.42))</x:f>
        <x:v/>
      </x:c>
      <x:c r="W171" s="196">
        <x:f ca="1">=IF(T171="","",IF(T171="-","",IF(U171=0,"",IF(OR(T171&gt;AA4,T171&lt;-AA4),"*",""))))</x:f>
        <x:v/>
      </x:c>
      <x:c r="X171" s="98" t="str">
        <x:v/>
      </x:c>
    </x:row>
    <x:row r="172" spans="1:25" s="12" x14ac:dyDescent="0.25">
      <x:c r="A172" s="90" t="str">
        <x:v>155</x:v>
      </x:c>
      <x:c r="B172" s="191" t="str">
        <x:v>FPR58304</x:v>
      </x:c>
      <x:c r="C172" s="191" t="str">
        <x:v>Savin CLP37DN</x:v>
      </x:c>
      <x:c r="D172" s="191" t="str">
        <x:v>Color Laser Printer (B/W Pages)</x:v>
      </x:c>
      <x:c r="E172" s="191" t="str">
        <x:v>S9329100886</x:v>
      </x:c>
      <x:c r="F172" s="191" t="str">
        <x:v>Active</x:v>
      </x:c>
      <x:c r="G172" s="191" t="str">
        <x:v>Corporate</x:v>
      </x:c>
      <x:c r="H172" s="191" t="str">
        <x:v/>
      </x:c>
      <x:c r="I172" s="191" t="str">
        <x:v/>
      </x:c>
      <x:c r="J172" s="191" t="str">
        <x:v>1</x:v>
      </x:c>
      <x:c r="K172" s="191" t="str">
        <x:v>Building 2 / Sheet Metal</x:v>
      </x:c>
      <x:c r="L172" s="191" t="str">
        <x:v/>
      </x:c>
      <x:c r="M172" s="191" t="str">
        <x:v>8/31/2018</x:v>
      </x:c>
      <x:c r="N172" s="189" t="n">
        <x:v>8764.00</x:v>
      </x:c>
      <x:c r="O172" s="191" t="str">
        <x:v>11/30/2018</x:v>
      </x:c>
      <x:c r="P172" s="189" t="n">
        <x:v>10025.00</x:v>
      </x:c>
      <x:c r="Q172" s="206" t="n">
        <x:v>0.0007</x:v>
      </x:c>
      <x:c r="R172" s="206" t="n">
        <x:v>0.0048</x:v>
      </x:c>
      <x:c r="S172" s="189" t="n">
        <x:v>500.00</x:v>
      </x:c>
      <x:c r="T172" s="187" t="n">
        <x:f ca="1">=IF(AND(U172=0,S172&gt;0),-100%,IF(OR(S172=0,S172="-"),"-",IF(AND(S172=0,U172=0),0%,IF(S172&lt;U172,SUM(U172-S172)/S172,IF(S172&gt;U172,SUM(-1*(S172-U172)/S172),"")))))</x:f>
        <x:v/>
      </x:c>
      <x:c r="U172" s="189" t="n">
        <x:v>1261.00</x:v>
      </x:c>
      <x:c r="V172" s="189" t="n">
        <x:f ca="1">=SUM(U172/ ((O172- M172)/30.42))</x:f>
        <x:v/>
      </x:c>
      <x:c r="W172" s="195">
        <x:f ca="1">=IF(T172="","",IF(T172="-","",IF(U172=0,"",IF(OR(T172&gt;AA4,T172&lt;-AA4),"*",""))))</x:f>
        <x:v/>
      </x:c>
      <x:c r="X172" s="91" t="str">
        <x:v/>
      </x:c>
    </x:row>
    <x:row r="173" spans="1:25" s="12" x14ac:dyDescent="0.25">
      <x:c r="A173" s="96" t="str">
        <x:v>156</x:v>
      </x:c>
      <x:c r="B173" s="192" t="str">
        <x:v>FPR60007</x:v>
      </x:c>
      <x:c r="C173" s="192" t="str">
        <x:v>Kyocera FS-C5350DN</x:v>
      </x:c>
      <x:c r="D173" s="192" t="str">
        <x:v>Color Laser Printer (B/W Pages)</x:v>
      </x:c>
      <x:c r="E173" s="192" t="str">
        <x:v>QVQ9900412</x:v>
      </x:c>
      <x:c r="F173" s="192" t="str">
        <x:v>Active</x:v>
      </x:c>
      <x:c r="G173" s="192" t="str">
        <x:v>Corporate</x:v>
      </x:c>
      <x:c r="H173" s="192" t="str">
        <x:v/>
      </x:c>
      <x:c r="I173" s="192" t="str">
        <x:v/>
      </x:c>
      <x:c r="J173" s="192" t="str">
        <x:v>2</x:v>
      </x:c>
      <x:c r="K173" s="192" t="str">
        <x:v>Building 2 / Operations Excellence</x:v>
      </x:c>
      <x:c r="L173" s="192" t="str">
        <x:v/>
      </x:c>
      <x:c r="M173" s="192" t="str">
        <x:v>8/31/2018</x:v>
      </x:c>
      <x:c r="N173" s="183" t="n">
        <x:v>38044.00</x:v>
      </x:c>
      <x:c r="O173" s="192" t="str">
        <x:v>11/30/2018</x:v>
      </x:c>
      <x:c r="P173" s="183" t="n">
        <x:v>39223.00</x:v>
      </x:c>
      <x:c r="Q173" s="207" t="n">
        <x:v>0.0007</x:v>
      </x:c>
      <x:c r="R173" s="207" t="n">
        <x:v>0.0045</x:v>
      </x:c>
      <x:c r="S173" s="183" t="n">
        <x:v>514.00</x:v>
      </x:c>
      <x:c r="T173" s="182" t="n">
        <x:f ca="1">=IF(AND(U173=0,S173&gt;0),-100%,IF(OR(S173=0,S173="-"),"-",IF(AND(S173=0,U173=0),0%,IF(S173&lt;U173,SUM(U173-S173)/S173,IF(S173&gt;U173,SUM(-1*(S173-U173)/S173),"")))))</x:f>
        <x:v/>
      </x:c>
      <x:c r="U173" s="183" t="n">
        <x:v>1179.00</x:v>
      </x:c>
      <x:c r="V173" s="183" t="n">
        <x:f ca="1">=SUM(U173/ ((O173- M173)/30.42))</x:f>
        <x:v/>
      </x:c>
      <x:c r="W173" s="196">
        <x:f ca="1">=IF(T173="","",IF(T173="-","",IF(U173=0,"",IF(OR(T173&gt;AA4,T173&lt;-AA4),"*",""))))</x:f>
        <x:v/>
      </x:c>
      <x:c r="X173" s="98" t="str">
        <x:v/>
      </x:c>
    </x:row>
    <x:row r="174" spans="1:25" s="12" x14ac:dyDescent="0.25">
      <x:c r="A174" s="90" t="str">
        <x:v>157</x:v>
      </x:c>
      <x:c r="B174" s="191" t="str">
        <x:v>FPR53763</x:v>
      </x:c>
      <x:c r="C174" s="191" t="str">
        <x:v>Kyocera P6030cdn</x:v>
      </x:c>
      <x:c r="D174" s="191" t="str">
        <x:v>Color Laser Printer (B/W Pages)</x:v>
      </x:c>
      <x:c r="E174" s="191" t="str">
        <x:v>LWR3Y00404</x:v>
      </x:c>
      <x:c r="F174" s="191" t="str">
        <x:v>Active</x:v>
      </x:c>
      <x:c r="G174" s="191" t="str">
        <x:v>Corporate</x:v>
      </x:c>
      <x:c r="H174" s="191" t="str">
        <x:v/>
      </x:c>
      <x:c r="I174" s="191" t="str">
        <x:v/>
      </x:c>
      <x:c r="J174" s="191" t="str">
        <x:v>1</x:v>
      </x:c>
      <x:c r="K174" s="191" t="str">
        <x:v>Building 2 / DCD</x:v>
      </x:c>
      <x:c r="L174" s="191" t="str">
        <x:v/>
      </x:c>
      <x:c r="M174" s="191" t="str">
        <x:v>8/31/2018</x:v>
      </x:c>
      <x:c r="N174" s="189" t="n">
        <x:v>18596.00</x:v>
      </x:c>
      <x:c r="O174" s="191" t="str">
        <x:v>11/30/2018</x:v>
      </x:c>
      <x:c r="P174" s="189" t="n">
        <x:v>19618.00</x:v>
      </x:c>
      <x:c r="Q174" s="206" t="n">
        <x:v>0.0006</x:v>
      </x:c>
      <x:c r="R174" s="206" t="n">
        <x:v>0.0039</x:v>
      </x:c>
      <x:c r="S174" s="189" t="n">
        <x:v>891.00</x:v>
      </x:c>
      <x:c r="T174" s="187" t="n">
        <x:f ca="1">=IF(AND(U174=0,S174&gt;0),-100%,IF(OR(S174=0,S174="-"),"-",IF(AND(S174=0,U174=0),0%,IF(S174&lt;U174,SUM(U174-S174)/S174,IF(S174&gt;U174,SUM(-1*(S174-U174)/S174),"")))))</x:f>
        <x:v/>
      </x:c>
      <x:c r="U174" s="189" t="n">
        <x:v>1022.00</x:v>
      </x:c>
      <x:c r="V174" s="189" t="n">
        <x:f ca="1">=SUM(U174/ ((O174- M174)/30.42))</x:f>
        <x:v/>
      </x:c>
      <x:c r="W174" s="195">
        <x:f ca="1">=IF(T174="","",IF(T174="-","",IF(U174=0,"",IF(OR(T174&gt;AA4,T174&lt;-AA4),"*",""))))</x:f>
        <x:v/>
      </x:c>
      <x:c r="X174" s="91" t="str">
        <x:v/>
      </x:c>
    </x:row>
    <x:row r="175" spans="1:25" s="12" x14ac:dyDescent="0.25">
      <x:c r="A175" s="96" t="str">
        <x:v>158</x:v>
      </x:c>
      <x:c r="B175" s="192" t="str">
        <x:v>FPR59994</x:v>
      </x:c>
      <x:c r="C175" s="192" t="str">
        <x:v>Kyocera P6130cdn</x:v>
      </x:c>
      <x:c r="D175" s="192" t="str">
        <x:v>Color Laser Printer (B/W Pages)</x:v>
      </x:c>
      <x:c r="E175" s="192" t="str">
        <x:v>V5Q5601065</x:v>
      </x:c>
      <x:c r="F175" s="192" t="str">
        <x:v>Active</x:v>
      </x:c>
      <x:c r="G175" s="192" t="str">
        <x:v>Corporate</x:v>
      </x:c>
      <x:c r="H175" s="192" t="str">
        <x:v/>
      </x:c>
      <x:c r="I175" s="192" t="str">
        <x:v/>
      </x:c>
      <x:c r="J175" s="192" t="str">
        <x:v>1</x:v>
      </x:c>
      <x:c r="K175" s="192" t="str">
        <x:v>Corporate / IT</x:v>
      </x:c>
      <x:c r="L175" s="192" t="str">
        <x:v/>
      </x:c>
      <x:c r="M175" s="192" t="str">
        <x:v>8/31/2018</x:v>
      </x:c>
      <x:c r="N175" s="183" t="n">
        <x:v>8989.00</x:v>
      </x:c>
      <x:c r="O175" s="192" t="str">
        <x:v>11/30/2018</x:v>
      </x:c>
      <x:c r="P175" s="183" t="n">
        <x:v>9824.00</x:v>
      </x:c>
      <x:c r="Q175" s="207" t="n">
        <x:v>0.0005</x:v>
      </x:c>
      <x:c r="R175" s="207" t="n">
        <x:v>0.0032</x:v>
      </x:c>
      <x:c r="S175" s="183" t="n">
        <x:v>667.00</x:v>
      </x:c>
      <x:c r="T175" s="182" t="n">
        <x:f ca="1">=IF(AND(U175=0,S175&gt;0),-100%,IF(OR(S175=0,S175="-"),"-",IF(AND(S175=0,U175=0),0%,IF(S175&lt;U175,SUM(U175-S175)/S175,IF(S175&gt;U175,SUM(-1*(S175-U175)/S175),"")))))</x:f>
        <x:v/>
      </x:c>
      <x:c r="U175" s="183" t="n">
        <x:v>835.00</x:v>
      </x:c>
      <x:c r="V175" s="183" t="n">
        <x:f ca="1">=SUM(U175/ ((O175- M175)/30.42))</x:f>
        <x:v/>
      </x:c>
      <x:c r="W175" s="196">
        <x:f ca="1">=IF(T175="","",IF(T175="-","",IF(U175=0,"",IF(OR(T175&gt;AA4,T175&lt;-AA4),"*",""))))</x:f>
        <x:v/>
      </x:c>
      <x:c r="X175" s="98" t="str">
        <x:v/>
      </x:c>
    </x:row>
    <x:row r="176" spans="1:25" s="12" x14ac:dyDescent="0.25">
      <x:c r="A176" s="90" t="str">
        <x:v>159</x:v>
      </x:c>
      <x:c r="B176" s="191" t="str">
        <x:v>FPR60001</x:v>
      </x:c>
      <x:c r="C176" s="191" t="str">
        <x:v>Kyocera P6030cdn</x:v>
      </x:c>
      <x:c r="D176" s="191" t="str">
        <x:v>Color Laser Printer (B/W Pages)</x:v>
      </x:c>
      <x:c r="E176" s="191" t="str">
        <x:v>LWR4101003</x:v>
      </x:c>
      <x:c r="F176" s="191" t="str">
        <x:v>Active</x:v>
      </x:c>
      <x:c r="G176" s="191" t="str">
        <x:v>Corporate</x:v>
      </x:c>
      <x:c r="H176" s="191" t="str">
        <x:v/>
      </x:c>
      <x:c r="I176" s="191" t="str">
        <x:v/>
      </x:c>
      <x:c r="J176" s="191" t="str">
        <x:v>1</x:v>
      </x:c>
      <x:c r="K176" s="191" t="str">
        <x:v>Corporate / Room #115A</x:v>
      </x:c>
      <x:c r="L176" s="191" t="str">
        <x:v/>
      </x:c>
      <x:c r="M176" s="191" t="str">
        <x:v>8/31/2018</x:v>
      </x:c>
      <x:c r="N176" s="189" t="n">
        <x:v>13882.00</x:v>
      </x:c>
      <x:c r="O176" s="191" t="str">
        <x:v>11/30/2018</x:v>
      </x:c>
      <x:c r="P176" s="189" t="n">
        <x:v>14633.00</x:v>
      </x:c>
      <x:c r="Q176" s="206" t="n">
        <x:v>0.0004</x:v>
      </x:c>
      <x:c r="R176" s="206" t="n">
        <x:v>0.0028</x:v>
      </x:c>
      <x:c r="S176" s="189" t="n">
        <x:v>813.00</x:v>
      </x:c>
      <x:c r="T176" s="187" t="n">
        <x:f ca="1">=IF(AND(U176=0,S176&gt;0),-100%,IF(OR(S176=0,S176="-"),"-",IF(AND(S176=0,U176=0),0%,IF(S176&lt;U176,SUM(U176-S176)/S176,IF(S176&gt;U176,SUM(-1*(S176-U176)/S176),"")))))</x:f>
        <x:v/>
      </x:c>
      <x:c r="U176" s="189" t="n">
        <x:v>751.00</x:v>
      </x:c>
      <x:c r="V176" s="189" t="n">
        <x:f ca="1">=SUM(U176/ ((O176- M176)/30.42))</x:f>
        <x:v/>
      </x:c>
      <x:c r="W176" s="195">
        <x:f ca="1">=IF(T176="","",IF(T176="-","",IF(U176=0,"",IF(OR(T176&gt;AA4,T176&lt;-AA4),"*",""))))</x:f>
        <x:v/>
      </x:c>
      <x:c r="X176" s="91" t="str">
        <x:v/>
      </x:c>
    </x:row>
    <x:row r="177" spans="1:25" s="12" x14ac:dyDescent="0.25">
      <x:c r="A177" s="96" t="str">
        <x:v>160</x:v>
      </x:c>
      <x:c r="B177" s="192" t="str">
        <x:v>FPR60012</x:v>
      </x:c>
      <x:c r="C177" s="192" t="str">
        <x:v>Kyocera M6526cdn</x:v>
      </x:c>
      <x:c r="D177" s="192" t="str">
        <x:v>Color Laser Printer (B/W Pages)</x:v>
      </x:c>
      <x:c r="E177" s="192" t="str">
        <x:v>LWF3Z00009</x:v>
      </x:c>
      <x:c r="F177" s="192" t="str">
        <x:v>Active</x:v>
      </x:c>
      <x:c r="G177" s="192" t="str">
        <x:v>Corporate</x:v>
      </x:c>
      <x:c r="H177" s="192" t="str">
        <x:v/>
      </x:c>
      <x:c r="I177" s="192" t="str">
        <x:v/>
      </x:c>
      <x:c r="J177" s="192" t="str">
        <x:v>2</x:v>
      </x:c>
      <x:c r="K177" s="192" t="str">
        <x:v>Building 2 / Safety Office</x:v>
      </x:c>
      <x:c r="L177" s="192" t="str">
        <x:v/>
      </x:c>
      <x:c r="M177" s="192" t="str">
        <x:v>8/31/2018</x:v>
      </x:c>
      <x:c r="N177" s="183" t="n">
        <x:v>8681.00</x:v>
      </x:c>
      <x:c r="O177" s="192" t="str">
        <x:v>11/30/2018</x:v>
      </x:c>
      <x:c r="P177" s="183" t="n">
        <x:v>9303.00</x:v>
      </x:c>
      <x:c r="Q177" s="207" t="n">
        <x:v>0.0004</x:v>
      </x:c>
      <x:c r="R177" s="207" t="n">
        <x:v>0.0024</x:v>
      </x:c>
      <x:c r="S177" s="183" t="n">
        <x:v>515.00</x:v>
      </x:c>
      <x:c r="T177" s="182" t="n">
        <x:f ca="1">=IF(AND(U177=0,S177&gt;0),-100%,IF(OR(S177=0,S177="-"),"-",IF(AND(S177=0,U177=0),0%,IF(S177&lt;U177,SUM(U177-S177)/S177,IF(S177&gt;U177,SUM(-1*(S177-U177)/S177),"")))))</x:f>
        <x:v/>
      </x:c>
      <x:c r="U177" s="183" t="n">
        <x:v>622.00</x:v>
      </x:c>
      <x:c r="V177" s="183" t="n">
        <x:f ca="1">=SUM(U177/ ((O177- M177)/30.42))</x:f>
        <x:v/>
      </x:c>
      <x:c r="W177" s="196">
        <x:f ca="1">=IF(T177="","",IF(T177="-","",IF(U177=0,"",IF(OR(T177&gt;AA4,T177&lt;-AA4),"*",""))))</x:f>
        <x:v/>
      </x:c>
      <x:c r="X177" s="98" t="str">
        <x:v/>
      </x:c>
    </x:row>
    <x:row r="178" spans="1:25" s="12" x14ac:dyDescent="0.25">
      <x:c r="A178" s="90" t="str">
        <x:v>161</x:v>
      </x:c>
      <x:c r="B178" s="191" t="str">
        <x:v>FPR60027</x:v>
      </x:c>
      <x:c r="C178" s="191" t="str">
        <x:v>Kyocera FS-C5350DN</x:v>
      </x:c>
      <x:c r="D178" s="191" t="str">
        <x:v>Color Laser Printer (B/W Pages)</x:v>
      </x:c>
      <x:c r="E178" s="191" t="str">
        <x:v>QVQ3X11121</x:v>
      </x:c>
      <x:c r="F178" s="191" t="str">
        <x:v>Active</x:v>
      </x:c>
      <x:c r="G178" s="191" t="str">
        <x:v>Corporate</x:v>
      </x:c>
      <x:c r="H178" s="191" t="str">
        <x:v/>
      </x:c>
      <x:c r="I178" s="191" t="str">
        <x:v/>
      </x:c>
      <x:c r="J178" s="191" t="str">
        <x:v>1</x:v>
      </x:c>
      <x:c r="K178" s="191" t="str">
        <x:v>Building 2 / Computer Training Room</x:v>
      </x:c>
      <x:c r="L178" s="191" t="str">
        <x:v/>
      </x:c>
      <x:c r="M178" s="191" t="str">
        <x:v>8/31/2018</x:v>
      </x:c>
      <x:c r="N178" s="189" t="n">
        <x:v>35219.00</x:v>
      </x:c>
      <x:c r="O178" s="191" t="str">
        <x:v>11/30/2018</x:v>
      </x:c>
      <x:c r="P178" s="189" t="n">
        <x:v>35775.00</x:v>
      </x:c>
      <x:c r="Q178" s="206" t="n">
        <x:v>0.0003</x:v>
      </x:c>
      <x:c r="R178" s="206" t="n">
        <x:v>0.0021</x:v>
      </x:c>
      <x:c r="S178" s="189" t="n">
        <x:v>167.00</x:v>
      </x:c>
      <x:c r="T178" s="187" t="n">
        <x:f ca="1">=IF(AND(U178=0,S178&gt;0),-100%,IF(OR(S178=0,S178="-"),"-",IF(AND(S178=0,U178=0),0%,IF(S178&lt;U178,SUM(U178-S178)/S178,IF(S178&gt;U178,SUM(-1*(S178-U178)/S178),"")))))</x:f>
        <x:v/>
      </x:c>
      <x:c r="U178" s="189" t="n">
        <x:v>556.00</x:v>
      </x:c>
      <x:c r="V178" s="189" t="n">
        <x:f ca="1">=SUM(U178/ ((O178- M178)/30.42))</x:f>
        <x:v/>
      </x:c>
      <x:c r="W178" s="195">
        <x:f ca="1">=IF(T178="","",IF(T178="-","",IF(U178=0,"",IF(OR(T178&gt;AA4,T178&lt;-AA4),"*",""))))</x:f>
        <x:v/>
      </x:c>
      <x:c r="X178" s="91" t="str">
        <x:v/>
      </x:c>
    </x:row>
    <x:row r="179" spans="1:25" s="12" x14ac:dyDescent="0.25">
      <x:c r="A179" s="96" t="str">
        <x:v>162</x:v>
      </x:c>
      <x:c r="B179" s="192" t="str">
        <x:v>FPR59880</x:v>
      </x:c>
      <x:c r="C179" s="192" t="str">
        <x:v>Kyocera FS-C2126</x:v>
      </x:c>
      <x:c r="D179" s="192" t="str">
        <x:v>Color Laser Printer (B/W Pages)</x:v>
      </x:c>
      <x:c r="E179" s="192" t="str">
        <x:v>Q5D0Z04620</x:v>
      </x:c>
      <x:c r="F179" s="192" t="str">
        <x:v>Active</x:v>
      </x:c>
      <x:c r="G179" s="192" t="str">
        <x:v>Corporate</x:v>
      </x:c>
      <x:c r="H179" s="192" t="str">
        <x:v/>
      </x:c>
      <x:c r="I179" s="192" t="str">
        <x:v/>
      </x:c>
      <x:c r="J179" s="192" t="str">
        <x:v>1</x:v>
      </x:c>
      <x:c r="K179" s="192" t="str">
        <x:v>Building 2 / Quality Engineering Office 1</x:v>
      </x:c>
      <x:c r="L179" s="192" t="str">
        <x:v/>
      </x:c>
      <x:c r="M179" s="192" t="str">
        <x:v>8/31/2018</x:v>
      </x:c>
      <x:c r="N179" s="183" t="n">
        <x:v>25171.00</x:v>
      </x:c>
      <x:c r="O179" s="192" t="str">
        <x:v>11/30/2018</x:v>
      </x:c>
      <x:c r="P179" s="183" t="n">
        <x:v>25713.00</x:v>
      </x:c>
      <x:c r="Q179" s="207" t="n">
        <x:v>0.0003</x:v>
      </x:c>
      <x:c r="R179" s="207" t="n">
        <x:v>0.002</x:v>
      </x:c>
      <x:c r="S179" s="183" t="n">
        <x:v>1362.00</x:v>
      </x:c>
      <x:c r="T179" s="182" t="n">
        <x:f ca="1">=IF(AND(U179=0,S179&gt;0),-100%,IF(OR(S179=0,S179="-"),"-",IF(AND(S179=0,U179=0),0%,IF(S179&lt;U179,SUM(U179-S179)/S179,IF(S179&gt;U179,SUM(-1*(S179-U179)/S179),"")))))</x:f>
        <x:v/>
      </x:c>
      <x:c r="U179" s="183" t="n">
        <x:v>542.00</x:v>
      </x:c>
      <x:c r="V179" s="183" t="n">
        <x:f ca="1">=SUM(U179/ ((O179- M179)/30.42))</x:f>
        <x:v/>
      </x:c>
      <x:c r="W179" s="196">
        <x:f ca="1">=IF(T179="","",IF(T179="-","",IF(U179=0,"",IF(OR(T179&gt;AA4,T179&lt;-AA4),"*",""))))</x:f>
        <x:v/>
      </x:c>
      <x:c r="X179" s="98" t="str">
        <x:v/>
      </x:c>
    </x:row>
    <x:row r="180" spans="1:25" s="12" x14ac:dyDescent="0.25">
      <x:c r="A180" s="90" t="str">
        <x:v>163</x:v>
      </x:c>
      <x:c r="B180" s="191" t="str">
        <x:v>FPR59879</x:v>
      </x:c>
      <x:c r="C180" s="191" t="str">
        <x:v>Kyocera FS-C5350DN</x:v>
      </x:c>
      <x:c r="D180" s="191" t="str">
        <x:v>Color Laser Printer (B/W Pages)</x:v>
      </x:c>
      <x:c r="E180" s="191" t="str">
        <x:v>QVQ3209321</x:v>
      </x:c>
      <x:c r="F180" s="191" t="str">
        <x:v>Active</x:v>
      </x:c>
      <x:c r="G180" s="191" t="str">
        <x:v>Corporate</x:v>
      </x:c>
      <x:c r="H180" s="191" t="str">
        <x:v/>
      </x:c>
      <x:c r="I180" s="191" t="str">
        <x:v/>
      </x:c>
      <x:c r="J180" s="191" t="str">
        <x:v>1</x:v>
      </x:c>
      <x:c r="K180" s="191" t="str">
        <x:v>Building 2 / Quality Engineering Office 2</x:v>
      </x:c>
      <x:c r="L180" s="191" t="str">
        <x:v/>
      </x:c>
      <x:c r="M180" s="191" t="str">
        <x:v>8/31/2018</x:v>
      </x:c>
      <x:c r="N180" s="189" t="n">
        <x:v>11778.00</x:v>
      </x:c>
      <x:c r="O180" s="191" t="str">
        <x:v>11/30/2018</x:v>
      </x:c>
      <x:c r="P180" s="189" t="n">
        <x:v>12160.00</x:v>
      </x:c>
      <x:c r="Q180" s="206" t="n">
        <x:v>0.0002</x:v>
      </x:c>
      <x:c r="R180" s="206" t="n">
        <x:v>0.0014</x:v>
      </x:c>
      <x:c r="S180" s="189" t="n">
        <x:v>844.00</x:v>
      </x:c>
      <x:c r="T180" s="187" t="n">
        <x:f ca="1">=IF(AND(U180=0,S180&gt;0),-100%,IF(OR(S180=0,S180="-"),"-",IF(AND(S180=0,U180=0),0%,IF(S180&lt;U180,SUM(U180-S180)/S180,IF(S180&gt;U180,SUM(-1*(S180-U180)/S180),"")))))</x:f>
        <x:v/>
      </x:c>
      <x:c r="U180" s="189" t="n">
        <x:v>382.00</x:v>
      </x:c>
      <x:c r="V180" s="189" t="n">
        <x:f ca="1">=SUM(U180/ ((O180- M180)/30.42))</x:f>
        <x:v/>
      </x:c>
      <x:c r="W180" s="195">
        <x:f ca="1">=IF(T180="","",IF(T180="-","",IF(U180=0,"",IF(OR(T180&gt;AA4,T180&lt;-AA4),"*",""))))</x:f>
        <x:v/>
      </x:c>
      <x:c r="X180" s="91" t="str">
        <x:v/>
      </x:c>
    </x:row>
    <x:row r="181" spans="1:25" s="12" x14ac:dyDescent="0.25">
      <x:c r="A181" s="96" t="str">
        <x:v>164</x:v>
      </x:c>
      <x:c r="B181" s="192" t="str">
        <x:v>FPR59806</x:v>
      </x:c>
      <x:c r="C181" s="192" t="str">
        <x:v>Ricoh MP C307</x:v>
      </x:c>
      <x:c r="D181" s="192" t="str">
        <x:v>Color Laser Printer (B/W Pages)</x:v>
      </x:c>
      <x:c r="E181" s="192" t="str">
        <x:v>C507P700666</x:v>
      </x:c>
      <x:c r="F181" s="192" t="str">
        <x:v>Active</x:v>
      </x:c>
      <x:c r="G181" s="192" t="str">
        <x:v>Corporate</x:v>
      </x:c>
      <x:c r="H181" s="192" t="str">
        <x:v/>
      </x:c>
      <x:c r="I181" s="192" t="str">
        <x:v/>
      </x:c>
      <x:c r="J181" s="192" t="str">
        <x:v>2</x:v>
      </x:c>
      <x:c r="K181" s="192" t="str">
        <x:v>Corporate / Admin Lobby</x:v>
      </x:c>
      <x:c r="L181" s="192" t="str">
        <x:v/>
      </x:c>
      <x:c r="M181" s="192" t="str">
        <x:v>8/31/2018</x:v>
      </x:c>
      <x:c r="N181" s="183" t="n">
        <x:v>860.00</x:v>
      </x:c>
      <x:c r="O181" s="192" t="str">
        <x:v>11/30/2018</x:v>
      </x:c>
      <x:c r="P181" s="183" t="n">
        <x:v>1169.00</x:v>
      </x:c>
      <x:c r="Q181" s="207" t="n">
        <x:v>0.0002</x:v>
      </x:c>
      <x:c r="R181" s="207" t="n">
        <x:v>0.0012</x:v>
      </x:c>
      <x:c r="S181" s="183" t="n">
        <x:v>217.00</x:v>
      </x:c>
      <x:c r="T181" s="182" t="n">
        <x:f ca="1">=IF(AND(U181=0,S181&gt;0),-100%,IF(OR(S181=0,S181="-"),"-",IF(AND(S181=0,U181=0),0%,IF(S181&lt;U181,SUM(U181-S181)/S181,IF(S181&gt;U181,SUM(-1*(S181-U181)/S181),"")))))</x:f>
        <x:v/>
      </x:c>
      <x:c r="U181" s="183" t="n">
        <x:v>309.00</x:v>
      </x:c>
      <x:c r="V181" s="183" t="n">
        <x:f ca="1">=SUM(U181/ ((O181- M181)/30.42))</x:f>
        <x:v/>
      </x:c>
      <x:c r="W181" s="196">
        <x:f ca="1">=IF(T181="","",IF(T181="-","",IF(U181=0,"",IF(OR(T181&gt;AA4,T181&lt;-AA4),"*",""))))</x:f>
        <x:v/>
      </x:c>
      <x:c r="X181" s="98" t="str">
        <x:v/>
      </x:c>
    </x:row>
    <x:row r="182" spans="1:25" s="12" x14ac:dyDescent="0.25">
      <x:c r="A182" s="90" t="str">
        <x:v>165</x:v>
      </x:c>
      <x:c r="B182" s="191" t="str">
        <x:v>FPR57768</x:v>
      </x:c>
      <x:c r="C182" s="191" t="str">
        <x:v>Ricoh MP C307</x:v>
      </x:c>
      <x:c r="D182" s="191" t="str">
        <x:v>Color Laser Printer (B/W Pages)</x:v>
      </x:c>
      <x:c r="E182" s="191" t="str">
        <x:v>C507P500615</x:v>
      </x:c>
      <x:c r="F182" s="191" t="str">
        <x:v>Active</x:v>
      </x:c>
      <x:c r="G182" s="191" t="str">
        <x:v>Corporate</x:v>
      </x:c>
      <x:c r="H182" s="191" t="str">
        <x:v/>
      </x:c>
      <x:c r="I182" s="191" t="str">
        <x:v/>
      </x:c>
      <x:c r="J182" s="191" t="str">
        <x:v>2</x:v>
      </x:c>
      <x:c r="K182" s="191" t="str">
        <x:v>Sales / Marketing</x:v>
      </x:c>
      <x:c r="L182" s="191" t="str">
        <x:v/>
      </x:c>
      <x:c r="M182" s="191" t="str">
        <x:v>8/31/2018</x:v>
      </x:c>
      <x:c r="N182" s="189" t="n">
        <x:v>1838.00</x:v>
      </x:c>
      <x:c r="O182" s="191" t="str">
        <x:v>11/30/2018</x:v>
      </x:c>
      <x:c r="P182" s="189" t="n">
        <x:v>2080.00</x:v>
      </x:c>
      <x:c r="Q182" s="206" t="n">
        <x:v>0.0001</x:v>
      </x:c>
      <x:c r="R182" s="206" t="n">
        <x:v>0.0009</x:v>
      </x:c>
      <x:c r="S182" s="189" t="n">
        <x:v>294.00</x:v>
      </x:c>
      <x:c r="T182" s="187" t="n">
        <x:f ca="1">=IF(AND(U182=0,S182&gt;0),-100%,IF(OR(S182=0,S182="-"),"-",IF(AND(S182=0,U182=0),0%,IF(S182&lt;U182,SUM(U182-S182)/S182,IF(S182&gt;U182,SUM(-1*(S182-U182)/S182),"")))))</x:f>
        <x:v/>
      </x:c>
      <x:c r="U182" s="189" t="n">
        <x:v>242.00</x:v>
      </x:c>
      <x:c r="V182" s="189" t="n">
        <x:f ca="1">=SUM(U182/ ((O182- M182)/30.42))</x:f>
        <x:v/>
      </x:c>
      <x:c r="W182" s="195">
        <x:f ca="1">=IF(T182="","",IF(T182="-","",IF(U182=0,"",IF(OR(T182&gt;AA4,T182&lt;-AA4),"*",""))))</x:f>
        <x:v/>
      </x:c>
      <x:c r="X182" s="91" t="str">
        <x:v/>
      </x:c>
    </x:row>
    <x:row r="183" spans="1:25" s="12" x14ac:dyDescent="0.25">
      <x:c r="A183" s="96" t="str">
        <x:v>166</x:v>
      </x:c>
      <x:c r="B183" s="192" t="str">
        <x:v>FPR60019</x:v>
      </x:c>
      <x:c r="C183" s="192" t="str">
        <x:v>Kyocera FS-C5350DN</x:v>
      </x:c>
      <x:c r="D183" s="192" t="str">
        <x:v>Color Laser Printer (B/W Pages)</x:v>
      </x:c>
      <x:c r="E183" s="192" t="str">
        <x:v>QVQ2607566</x:v>
      </x:c>
      <x:c r="F183" s="192" t="str">
        <x:v>Active</x:v>
      </x:c>
      <x:c r="G183" s="192" t="str">
        <x:v>Corporate</x:v>
      </x:c>
      <x:c r="H183" s="192" t="str">
        <x:v/>
      </x:c>
      <x:c r="I183" s="192" t="str">
        <x:v/>
      </x:c>
      <x:c r="J183" s="192" t="str">
        <x:v>1</x:v>
      </x:c>
      <x:c r="K183" s="192" t="str">
        <x:v>Corporate / Maroon Line</x:v>
      </x:c>
      <x:c r="L183" s="192" t="str">
        <x:v/>
      </x:c>
      <x:c r="M183" s="192" t="str">
        <x:v>8/31/2018</x:v>
      </x:c>
      <x:c r="N183" s="183" t="n">
        <x:v>141135.00</x:v>
      </x:c>
      <x:c r="O183" s="192" t="str">
        <x:v>11/30/2018</x:v>
      </x:c>
      <x:c r="P183" s="183" t="n">
        <x:v>141368.00</x:v>
      </x:c>
      <x:c r="Q183" s="207" t="n">
        <x:v>0.0001</x:v>
      </x:c>
      <x:c r="R183" s="207" t="n">
        <x:v>0.0009</x:v>
      </x:c>
      <x:c r="S183" s="183" t="n">
        <x:v>233.00</x:v>
      </x:c>
      <x:c r="T183" s="182" t="n">
        <x:f ca="1">=IF(AND(U183=0,S183&gt;0),-100%,IF(OR(S183=0,S183="-"),"-",IF(AND(S183=0,U183=0),0%,IF(S183&lt;U183,SUM(U183-S183)/S183,IF(S183&gt;U183,SUM(-1*(S183-U183)/S183),"")))))</x:f>
        <x:v/>
      </x:c>
      <x:c r="U183" s="183" t="n">
        <x:v>233.00</x:v>
      </x:c>
      <x:c r="V183" s="183" t="n">
        <x:f ca="1">=SUM(U183/ ((O183- M183)/30.42))</x:f>
        <x:v/>
      </x:c>
      <x:c r="W183" s="196">
        <x:f ca="1">=IF(T183="","",IF(T183="-","",IF(U183=0,"",IF(OR(T183&gt;AA4,T183&lt;-AA4),"*",""))))</x:f>
        <x:v/>
      </x:c>
      <x:c r="X183" s="98" t="str">
        <x:v/>
      </x:c>
    </x:row>
    <x:row r="184" spans="1:25" s="12" x14ac:dyDescent="0.25">
      <x:c r="A184" s="90" t="str">
        <x:v>167</x:v>
      </x:c>
      <x:c r="B184" s="191" t="str">
        <x:v>FPR60013</x:v>
      </x:c>
      <x:c r="C184" s="191" t="str">
        <x:v>Kyocera FS-C5350DN</x:v>
      </x:c>
      <x:c r="D184" s="191" t="str">
        <x:v>Color Laser Printer (B/W Pages)</x:v>
      </x:c>
      <x:c r="E184" s="191" t="str">
        <x:v>QVQ3810539</x:v>
      </x:c>
      <x:c r="F184" s="191" t="str">
        <x:v>Active</x:v>
      </x:c>
      <x:c r="G184" s="191" t="str">
        <x:v>Corporate</x:v>
      </x:c>
      <x:c r="H184" s="191" t="str">
        <x:v/>
      </x:c>
      <x:c r="I184" s="191" t="str">
        <x:v/>
      </x:c>
      <x:c r="J184" s="191" t="str">
        <x:v>1</x:v>
      </x:c>
      <x:c r="K184" s="191" t="str">
        <x:v>Building 2 / Maintenance</x:v>
      </x:c>
      <x:c r="L184" s="191" t="str">
        <x:v/>
      </x:c>
      <x:c r="M184" s="191" t="str">
        <x:v>8/31/2018</x:v>
      </x:c>
      <x:c r="N184" s="189" t="n">
        <x:v>13864.00</x:v>
      </x:c>
      <x:c r="O184" s="191" t="str">
        <x:v>11/30/2018</x:v>
      </x:c>
      <x:c r="P184" s="189" t="n">
        <x:v>14077.00</x:v>
      </x:c>
      <x:c r="Q184" s="206" t="n">
        <x:v>0.0001</x:v>
      </x:c>
      <x:c r="R184" s="206" t="n">
        <x:v>0.0008</x:v>
      </x:c>
      <x:c r="S184" s="189" t="n">
        <x:v>258.00</x:v>
      </x:c>
      <x:c r="T184" s="187" t="n">
        <x:f ca="1">=IF(AND(U184=0,S184&gt;0),-100%,IF(OR(S184=0,S184="-"),"-",IF(AND(S184=0,U184=0),0%,IF(S184&lt;U184,SUM(U184-S184)/S184,IF(S184&gt;U184,SUM(-1*(S184-U184)/S184),"")))))</x:f>
        <x:v/>
      </x:c>
      <x:c r="U184" s="189" t="n">
        <x:v>213.00</x:v>
      </x:c>
      <x:c r="V184" s="189" t="n">
        <x:f ca="1">=SUM(U184/ ((O184- M184)/30.42))</x:f>
        <x:v/>
      </x:c>
      <x:c r="W184" s="195">
        <x:f ca="1">=IF(T184="","",IF(T184="-","",IF(U184=0,"",IF(OR(T184&gt;AA4,T184&lt;-AA4),"*",""))))</x:f>
        <x:v/>
      </x:c>
      <x:c r="X184" s="91" t="str">
        <x:v/>
      </x:c>
    </x:row>
    <x:row r="185" spans="1:25" s="12" x14ac:dyDescent="0.25">
      <x:c r="A185" s="96" t="str">
        <x:v>168</x:v>
      </x:c>
      <x:c r="B185" s="192" t="str">
        <x:v>FPR58122</x:v>
      </x:c>
      <x:c r="C185" s="192" t="str">
        <x:v>Kyocera M6526cdn</x:v>
      </x:c>
      <x:c r="D185" s="192" t="str">
        <x:v>Color Laser Printer (B/W Pages)</x:v>
      </x:c>
      <x:c r="E185" s="192" t="str">
        <x:v>LWF3Z00016</x:v>
      </x:c>
      <x:c r="F185" s="192" t="str">
        <x:v>Active</x:v>
      </x:c>
      <x:c r="G185" s="192" t="str">
        <x:v>Corporate</x:v>
      </x:c>
      <x:c r="H185" s="192" t="str">
        <x:v/>
      </x:c>
      <x:c r="I185" s="192" t="str">
        <x:v/>
      </x:c>
      <x:c r="J185" s="192" t="str">
        <x:v>2</x:v>
      </x:c>
      <x:c r="K185" s="192" t="str">
        <x:v>Reception</x:v>
      </x:c>
      <x:c r="L185" s="192" t="str">
        <x:v/>
      </x:c>
      <x:c r="M185" s="192" t="str">
        <x:v>8/31/2018</x:v>
      </x:c>
      <x:c r="N185" s="183" t="n">
        <x:v>113478.00</x:v>
      </x:c>
      <x:c r="O185" s="192" t="str">
        <x:v>11/30/2018</x:v>
      </x:c>
      <x:c r="P185" s="183" t="n">
        <x:v>113672.00</x:v>
      </x:c>
      <x:c r="Q185" s="207" t="n">
        <x:v>0.0001</x:v>
      </x:c>
      <x:c r="R185" s="207" t="n">
        <x:v>0.0007</x:v>
      </x:c>
      <x:c r="S185" s="183" t="n">
        <x:v>194.00</x:v>
      </x:c>
      <x:c r="T185" s="182" t="n">
        <x:f ca="1">=IF(AND(U185=0,S185&gt;0),-100%,IF(OR(S185=0,S185="-"),"-",IF(AND(S185=0,U185=0),0%,IF(S185&lt;U185,SUM(U185-S185)/S185,IF(S185&gt;U185,SUM(-1*(S185-U185)/S185),"")))))</x:f>
        <x:v/>
      </x:c>
      <x:c r="U185" s="183" t="n">
        <x:v>194.00</x:v>
      </x:c>
      <x:c r="V185" s="183" t="n">
        <x:f ca="1">=SUM(U185/ ((O185- M185)/30.42))</x:f>
        <x:v/>
      </x:c>
      <x:c r="W185" s="196">
        <x:f ca="1">=IF(T185="","",IF(T185="-","",IF(U185=0,"",IF(OR(T185&gt;AA4,T185&lt;-AA4),"*",""))))</x:f>
        <x:v/>
      </x:c>
      <x:c r="X185" s="98" t="str">
        <x:v/>
      </x:c>
    </x:row>
    <x:row r="186" spans="1:25" s="12" x14ac:dyDescent="0.25">
      <x:c r="A186" s="90" t="str">
        <x:v>169</x:v>
      </x:c>
      <x:c r="B186" s="191" t="str">
        <x:v>FPR58107</x:v>
      </x:c>
      <x:c r="C186" s="191" t="str">
        <x:v>Kyocera FC-C5250dn</x:v>
      </x:c>
      <x:c r="D186" s="191" t="str">
        <x:v>Color Laser Printer (B/W Pages)</x:v>
      </x:c>
      <x:c r="E186" s="191" t="str">
        <x:v>Q553708194</x:v>
      </x:c>
      <x:c r="F186" s="191" t="str">
        <x:v>Active</x:v>
      </x:c>
      <x:c r="G186" s="191" t="str">
        <x:v>Corporate</x:v>
      </x:c>
      <x:c r="H186" s="191" t="str">
        <x:v/>
      </x:c>
      <x:c r="I186" s="191" t="str">
        <x:v/>
      </x:c>
      <x:c r="J186" s="191" t="str">
        <x:v>2</x:v>
      </x:c>
      <x:c r="K186" s="191" t="str">
        <x:v>Corporate / Room #234</x:v>
      </x:c>
      <x:c r="L186" s="191" t="str">
        <x:v/>
      </x:c>
      <x:c r="M186" s="191" t="str">
        <x:v>8/31/2018</x:v>
      </x:c>
      <x:c r="N186" s="189" t="n">
        <x:v>5114.00</x:v>
      </x:c>
      <x:c r="O186" s="191" t="str">
        <x:v>11/30/2018</x:v>
      </x:c>
      <x:c r="P186" s="189" t="n">
        <x:v>5242.00</x:v>
      </x:c>
      <x:c r="Q186" s="206" t="n">
        <x:v>0.0001</x:v>
      </x:c>
      <x:c r="R186" s="206" t="n">
        <x:v>0.0005</x:v>
      </x:c>
      <x:c r="S186" s="189" t="n">
        <x:v>128.00</x:v>
      </x:c>
      <x:c r="T186" s="187" t="n">
        <x:f ca="1">=IF(AND(U186=0,S186&gt;0),-100%,IF(OR(S186=0,S186="-"),"-",IF(AND(S186=0,U186=0),0%,IF(S186&lt;U186,SUM(U186-S186)/S186,IF(S186&gt;U186,SUM(-1*(S186-U186)/S186),"")))))</x:f>
        <x:v/>
      </x:c>
      <x:c r="U186" s="189" t="n">
        <x:v>128.00</x:v>
      </x:c>
      <x:c r="V186" s="189" t="n">
        <x:f ca="1">=SUM(U186/ ((O186- M186)/30.42))</x:f>
        <x:v/>
      </x:c>
      <x:c r="W186" s="195">
        <x:f ca="1">=IF(T186="","",IF(T186="-","",IF(U186=0,"",IF(OR(T186&gt;AA4,T186&lt;-AA4),"*",""))))</x:f>
        <x:v/>
      </x:c>
      <x:c r="X186" s="91" t="str">
        <x:v/>
      </x:c>
    </x:row>
    <x:row r="187" spans="1:25" s="12" x14ac:dyDescent="0.25">
      <x:c r="A187" s="96" t="str">
        <x:v>170</x:v>
      </x:c>
      <x:c r="B187" s="192" t="str">
        <x:v>FPR60988</x:v>
      </x:c>
      <x:c r="C187" s="192" t="str">
        <x:v>Ricoh MP C307</x:v>
      </x:c>
      <x:c r="D187" s="192" t="str">
        <x:v>Color Laser Printer (B/W Pages)</x:v>
      </x:c>
      <x:c r="E187" s="192" t="str">
        <x:v>C508P900535</x:v>
      </x:c>
      <x:c r="F187" s="192" t="str">
        <x:v>Active</x:v>
      </x:c>
      <x:c r="G187" s="192" t="str">
        <x:v>Corporate</x:v>
      </x:c>
      <x:c r="H187" s="192" t="str">
        <x:v/>
      </x:c>
      <x:c r="I187" s="192" t="str">
        <x:v/>
      </x:c>
      <x:c r="J187" s="192" t="str">
        <x:v/>
      </x:c>
      <x:c r="K187" s="192" t="str">
        <x:v>Front Lobby</x:v>
      </x:c>
      <x:c r="L187" s="192" t="str">
        <x:v/>
      </x:c>
      <x:c r="M187" s="192" t="str">
        <x:v>11/13/2018</x:v>
      </x:c>
      <x:c r="N187" s="183" t="n">
        <x:v>0.00</x:v>
      </x:c>
      <x:c r="O187" s="192" t="str">
        <x:v>11/30/2018</x:v>
      </x:c>
      <x:c r="P187" s="183" t="n">
        <x:v>116.00</x:v>
      </x:c>
      <x:c r="Q187" s="207" t="n">
        <x:v>0.0001</x:v>
      </x:c>
      <x:c r="R187" s="207" t="n">
        <x:v>0.0004</x:v>
      </x:c>
      <x:c r="S187" s="183" t="n">
        <x:v/>
      </x:c>
      <x:c r="T187" s="182" t="n">
        <x:f ca="1">=IF(AND(U187=0,S187&gt;0),-100%,IF(OR(S187=0,S187="-"),"-",IF(AND(S187=0,U187=0),0%,IF(S187&lt;U187,SUM(U187-S187)/S187,IF(S187&gt;U187,SUM(-1*(S187-U187)/S187),"")))))</x:f>
        <x:v/>
      </x:c>
      <x:c r="U187" s="183" t="n">
        <x:v>116.00</x:v>
      </x:c>
      <x:c r="V187" s="183" t="n">
        <x:f ca="1">=SUM(U187/ ((O187- M187)/30.42))</x:f>
        <x:v/>
      </x:c>
      <x:c r="W187" s="196">
        <x:f ca="1">=IF(T187="","",IF(T187="-","",IF(U187=0,"",IF(OR(T187&gt;AA4,T187&lt;-AA4),"*",""))))</x:f>
        <x:v/>
      </x:c>
      <x:c r="X187" s="98" t="str">
        <x:v/>
      </x:c>
    </x:row>
    <x:row r="188" spans="1:25" s="12" x14ac:dyDescent="0.25">
      <x:c r="A188" s="90" t="str">
        <x:v>171</x:v>
      </x:c>
      <x:c r="B188" s="191" t="str">
        <x:v>FPR61038</x:v>
      </x:c>
      <x:c r="C188" s="191" t="str">
        <x:v>Ricoh SP C831DN</x:v>
      </x:c>
      <x:c r="D188" s="191" t="str">
        <x:v>Color Laser Printer (B/W Pages)</x:v>
      </x:c>
      <x:c r="E188" s="191" t="str">
        <x:v>T374MB00076</x:v>
      </x:c>
      <x:c r="F188" s="191" t="str">
        <x:v>Active</x:v>
      </x:c>
      <x:c r="G188" s="191" t="str">
        <x:v>Corporate</x:v>
      </x:c>
      <x:c r="H188" s="191" t="str">
        <x:v/>
      </x:c>
      <x:c r="I188" s="191" t="str">
        <x:v/>
      </x:c>
      <x:c r="J188" s="191" t="str">
        <x:v>2</x:v>
      </x:c>
      <x:c r="K188" s="191" t="str">
        <x:v>Bldg 1 / GEMBA Training Center</x:v>
      </x:c>
      <x:c r="L188" s="191" t="str">
        <x:v/>
      </x:c>
      <x:c r="M188" s="191" t="str">
        <x:v>10/4/2018</x:v>
      </x:c>
      <x:c r="N188" s="189" t="n">
        <x:v>8000.00</x:v>
      </x:c>
      <x:c r="O188" s="191" t="str">
        <x:v>11/30/2018</x:v>
      </x:c>
      <x:c r="P188" s="189" t="n">
        <x:v>8099.00</x:v>
      </x:c>
      <x:c r="Q188" s="206" t="n">
        <x:v>0.0001</x:v>
      </x:c>
      <x:c r="R188" s="206" t="n">
        <x:v>0.0004</x:v>
      </x:c>
      <x:c r="S188" s="189" t="n">
        <x:v/>
      </x:c>
      <x:c r="T188" s="187" t="n">
        <x:f ca="1">=IF(AND(U188=0,S188&gt;0),-100%,IF(OR(S188=0,S188="-"),"-",IF(AND(S188=0,U188=0),0%,IF(S188&lt;U188,SUM(U188-S188)/S188,IF(S188&gt;U188,SUM(-1*(S188-U188)/S188),"")))))</x:f>
        <x:v/>
      </x:c>
      <x:c r="U188" s="189" t="n">
        <x:v>99.00</x:v>
      </x:c>
      <x:c r="V188" s="189" t="n">
        <x:f ca="1">=SUM(U188/ ((O188- M188)/30.42))</x:f>
        <x:v/>
      </x:c>
      <x:c r="W188" s="195">
        <x:f ca="1">=IF(T188="","",IF(T188="-","",IF(U188=0,"",IF(OR(T188&gt;AA4,T188&lt;-AA4),"*",""))))</x:f>
        <x:v/>
      </x:c>
      <x:c r="X188" s="91" t="str">
        <x:v/>
      </x:c>
    </x:row>
    <x:row r="189" spans="1:25" s="12" x14ac:dyDescent="0.25">
      <x:c r="A189" s="96" t="str">
        <x:v>172</x:v>
      </x:c>
      <x:c r="B189" s="192" t="str">
        <x:v>FPR58387</x:v>
      </x:c>
      <x:c r="C189" s="192" t="str">
        <x:v>Ricoh MP C305SPF</x:v>
      </x:c>
      <x:c r="D189" s="192" t="str">
        <x:v>Color Laser Printer (B/W Pages)</x:v>
      </x:c>
      <x:c r="E189" s="192" t="str">
        <x:v>W792P601616</x:v>
      </x:c>
      <x:c r="F189" s="192" t="str">
        <x:v>Active</x:v>
      </x:c>
      <x:c r="G189" s="192" t="str">
        <x:v>Corporate</x:v>
      </x:c>
      <x:c r="H189" s="192" t="str">
        <x:v/>
      </x:c>
      <x:c r="I189" s="192" t="str">
        <x:v/>
      </x:c>
      <x:c r="J189" s="192" t="str">
        <x:v>2</x:v>
      </x:c>
      <x:c r="K189" s="192" t="str">
        <x:v>Bldg 2 / Room 250</x:v>
      </x:c>
      <x:c r="L189" s="192" t="str">
        <x:v/>
      </x:c>
      <x:c r="M189" s="192" t="str">
        <x:v>10/4/2018</x:v>
      </x:c>
      <x:c r="N189" s="183" t="n">
        <x:v>60250.00</x:v>
      </x:c>
      <x:c r="O189" s="192" t="str">
        <x:v>11/30/2018</x:v>
      </x:c>
      <x:c r="P189" s="183" t="n">
        <x:v>60341.00</x:v>
      </x:c>
      <x:c r="Q189" s="207" t="n">
        <x:v>0.0001</x:v>
      </x:c>
      <x:c r="R189" s="207" t="n">
        <x:v>0.0003</x:v>
      </x:c>
      <x:c r="S189" s="183" t="n">
        <x:v/>
      </x:c>
      <x:c r="T189" s="182" t="n">
        <x:f ca="1">=IF(AND(U189=0,S189&gt;0),-100%,IF(OR(S189=0,S189="-"),"-",IF(AND(S189=0,U189=0),0%,IF(S189&lt;U189,SUM(U189-S189)/S189,IF(S189&gt;U189,SUM(-1*(S189-U189)/S189),"")))))</x:f>
        <x:v/>
      </x:c>
      <x:c r="U189" s="183" t="n">
        <x:v>91.00</x:v>
      </x:c>
      <x:c r="V189" s="183" t="n">
        <x:f ca="1">=SUM(U189/ ((O189- M189)/30.42))</x:f>
        <x:v/>
      </x:c>
      <x:c r="W189" s="196">
        <x:f ca="1">=IF(T189="","",IF(T189="-","",IF(U189=0,"",IF(OR(T189&gt;AA4,T189&lt;-AA4),"*",""))))</x:f>
        <x:v/>
      </x:c>
      <x:c r="X189" s="98" t="str">
        <x:v/>
      </x:c>
    </x:row>
    <x:row r="190" spans="1:25" s="12" x14ac:dyDescent="0.25">
      <x:c r="A190" s="90" t="str">
        <x:v>173</x:v>
      </x:c>
      <x:c r="B190" s="191" t="str">
        <x:v>FPR59996</x:v>
      </x:c>
      <x:c r="C190" s="191" t="str">
        <x:v>Kyocera FS-C5350DN</x:v>
      </x:c>
      <x:c r="D190" s="191" t="str">
        <x:v>Color Laser Printer (B/W Pages)</x:v>
      </x:c>
      <x:c r="E190" s="191" t="str">
        <x:v>QVQ1Y04944</x:v>
      </x:c>
      <x:c r="F190" s="191" t="str">
        <x:v>Active</x:v>
      </x:c>
      <x:c r="G190" s="191" t="str">
        <x:v>Corporate</x:v>
      </x:c>
      <x:c r="H190" s="191" t="str">
        <x:v/>
      </x:c>
      <x:c r="I190" s="191" t="str">
        <x:v/>
      </x:c>
      <x:c r="J190" s="191" t="str">
        <x:v>1</x:v>
      </x:c>
      <x:c r="K190" s="191" t="str">
        <x:v>Corporate</x:v>
      </x:c>
      <x:c r="L190" s="191" t="str">
        <x:v/>
      </x:c>
      <x:c r="M190" s="191" t="str">
        <x:v>8/31/2018</x:v>
      </x:c>
      <x:c r="N190" s="189" t="n">
        <x:v>22318.00</x:v>
      </x:c>
      <x:c r="O190" s="191" t="str">
        <x:v>11/20/2018</x:v>
      </x:c>
      <x:c r="P190" s="189" t="n">
        <x:v>22369.00</x:v>
      </x:c>
      <x:c r="Q190" s="206" t="n">
        <x:v>0.00</x:v>
      </x:c>
      <x:c r="R190" s="206" t="n">
        <x:v>0.0002</x:v>
      </x:c>
      <x:c r="S190" s="189" t="n">
        <x:v>84.00</x:v>
      </x:c>
      <x:c r="T190" s="187" t="n">
        <x:f ca="1">=IF(AND(U190=0,S190&gt;0),-100%,IF(OR(S190=0,S190="-"),"-",IF(AND(S190=0,U190=0),0%,IF(S190&lt;U190,SUM(U190-S190)/S190,IF(S190&gt;U190,SUM(-1*(S190-U190)/S190),"")))))</x:f>
        <x:v/>
      </x:c>
      <x:c r="U190" s="189" t="n">
        <x:v>51.00</x:v>
      </x:c>
      <x:c r="V190" s="189" t="n">
        <x:f ca="1">=SUM(U190/ ((O190- M190)/30.42))</x:f>
        <x:v/>
      </x:c>
      <x:c r="W190" s="195">
        <x:f ca="1">=IF(T190="","",IF(T190="-","",IF(U190=0,"",IF(OR(T190&gt;AA4,T190&lt;-AA4),"*",""))))</x:f>
        <x:v/>
      </x:c>
      <x:c r="X190" s="91" t="str">
        <x:v/>
      </x:c>
    </x:row>
    <x:row r="191" spans="1:25" s="12" x14ac:dyDescent="0.25">
      <x:c r="A191" s="96" t="str">
        <x:v>174</x:v>
      </x:c>
      <x:c r="B191" s="192" t="str">
        <x:v>AFPR59896</x:v>
      </x:c>
      <x:c r="C191" s="192" t="str">
        <x:v>Kyocera FS-C2626MFP</x:v>
      </x:c>
      <x:c r="D191" s="192" t="str">
        <x:v>Color Laser Printer (B/W Pages)</x:v>
      </x:c>
      <x:c r="E191" s="192" t="str">
        <x:v>NMM2502932</x:v>
      </x:c>
      <x:c r="F191" s="192" t="str">
        <x:v>Inactive</x:v>
      </x:c>
      <x:c r="G191" s="192" t="str">
        <x:v>Corporate</x:v>
      </x:c>
      <x:c r="H191" s="192" t="str">
        <x:v/>
      </x:c>
      <x:c r="I191" s="192" t="str">
        <x:v>Building 2 / Room 250</x:v>
      </x:c>
      <x:c r="J191" s="192" t="str">
        <x:v>2</x:v>
      </x:c>
      <x:c r="K191" s="192" t="str">
        <x:v>Replaced</x:v>
      </x:c>
      <x:c r="L191" s="192" t="str">
        <x:v/>
      </x:c>
      <x:c r="M191" s="192" t="str">
        <x:v>8/31/2018</x:v>
      </x:c>
      <x:c r="N191" s="183" t="n">
        <x:v>25927.00</x:v>
      </x:c>
      <x:c r="O191" s="192" t="str">
        <x:v>11/30/2018</x:v>
      </x:c>
      <x:c r="P191" s="183" t="n">
        <x:v>25962.00</x:v>
      </x:c>
      <x:c r="Q191" s="207" t="n">
        <x:v>0.00</x:v>
      </x:c>
      <x:c r="R191" s="207" t="n">
        <x:v>0.0001</x:v>
      </x:c>
      <x:c r="S191" s="183" t="n">
        <x:v>155.00</x:v>
      </x:c>
      <x:c r="T191" s="182" t="n">
        <x:f ca="1">=IF(AND(U191=0,S191&gt;0),-100%,IF(OR(S191=0,S191="-"),"-",IF(AND(S191=0,U191=0),0%,IF(S191&lt;U191,SUM(U191-S191)/S191,IF(S191&gt;U191,SUM(-1*(S191-U191)/S191),"")))))</x:f>
        <x:v/>
      </x:c>
      <x:c r="U191" s="183" t="n">
        <x:v>35.00</x:v>
      </x:c>
      <x:c r="V191" s="183" t="n">
        <x:f ca="1">=SUM(U191/ ((O191- M191)/30.42))</x:f>
        <x:v/>
      </x:c>
      <x:c r="W191" s="196">
        <x:f ca="1">=IF(T191="","",IF(T191="-","",IF(U191=0,"",IF(OR(T191&gt;AA4,T191&lt;-AA4),"*",""))))</x:f>
        <x:v/>
      </x:c>
      <x:c r="X191" s="98" t="str">
        <x:v/>
      </x:c>
    </x:row>
    <x:row r="192" spans="1:25" s="12" x14ac:dyDescent="0.25">
      <x:c r="A192" s="90" t="str">
        <x:v>175</x:v>
      </x:c>
      <x:c r="B192" s="191" t="str">
        <x:v>FPR53746</x:v>
      </x:c>
      <x:c r="C192" s="191" t="str">
        <x:v>Kyocera FS-C5350DN</x:v>
      </x:c>
      <x:c r="D192" s="191" t="str">
        <x:v>Color Laser Printer (B/W Pages)</x:v>
      </x:c>
      <x:c r="E192" s="191" t="str">
        <x:v>QVQ2607262</x:v>
      </x:c>
      <x:c r="F192" s="191" t="str">
        <x:v>Active</x:v>
      </x:c>
      <x:c r="G192" s="191" t="str">
        <x:v>Corporate</x:v>
      </x:c>
      <x:c r="H192" s="191" t="str">
        <x:v/>
      </x:c>
      <x:c r="I192" s="191" t="str">
        <x:v/>
      </x:c>
      <x:c r="J192" s="191" t="str">
        <x:v>1</x:v>
      </x:c>
      <x:c r="K192" s="191" t="str">
        <x:v>Building 2 / Boeing Purchasing Parts</x:v>
      </x:c>
      <x:c r="L192" s="191" t="str">
        <x:v/>
      </x:c>
      <x:c r="M192" s="191" t="str">
        <x:v>8/31/2018</x:v>
      </x:c>
      <x:c r="N192" s="189" t="n">
        <x:v>11945.00</x:v>
      </x:c>
      <x:c r="O192" s="191" t="str">
        <x:v>11/30/2018</x:v>
      </x:c>
      <x:c r="P192" s="189" t="n">
        <x:v>11951.00</x:v>
      </x:c>
      <x:c r="Q192" s="206" t="n">
        <x:v>0.00</x:v>
      </x:c>
      <x:c r="R192" s="206" t="n">
        <x:v>0.00</x:v>
      </x:c>
      <x:c r="S192" s="189" t="n">
        <x:v>6.00</x:v>
      </x:c>
      <x:c r="T192" s="187" t="n">
        <x:f ca="1">=IF(AND(U192=0,S192&gt;0),-100%,IF(OR(S192=0,S192="-"),"-",IF(AND(S192=0,U192=0),0%,IF(S192&lt;U192,SUM(U192-S192)/S192,IF(S192&gt;U192,SUM(-1*(S192-U192)/S192),"")))))</x:f>
        <x:v/>
      </x:c>
      <x:c r="U192" s="189" t="n">
        <x:v>6.00</x:v>
      </x:c>
      <x:c r="V192" s="189" t="n">
        <x:f ca="1">=SUM(U192/ ((O192- M192)/30.42))</x:f>
        <x:v/>
      </x:c>
      <x:c r="W192" s="195">
        <x:f ca="1">=IF(T192="","",IF(T192="-","",IF(U192=0,"",IF(OR(T192&gt;AA4,T192&lt;-AA4),"*",""))))</x:f>
        <x:v/>
      </x:c>
      <x:c r="X192" s="91" t="str">
        <x:v/>
      </x:c>
    </x:row>
    <x:row r="193" spans="1:25" s="12" x14ac:dyDescent="0.25">
      <x:c r="A193" s="96" t="str">
        <x:v>176</x:v>
      </x:c>
      <x:c r="B193" s="192" t="str">
        <x:v>FPR59947</x:v>
      </x:c>
      <x:c r="C193" s="192" t="str">
        <x:v>Kyocera FS-C2626MFP</x:v>
      </x:c>
      <x:c r="D193" s="192" t="str">
        <x:v>Color Laser Printer (B/W Pages)</x:v>
      </x:c>
      <x:c r="E193" s="192" t="str">
        <x:v>NMM3505405</x:v>
      </x:c>
      <x:c r="F193" s="192" t="str">
        <x:v>Active</x:v>
      </x:c>
      <x:c r="G193" s="192" t="str">
        <x:v>Corporate</x:v>
      </x:c>
      <x:c r="H193" s="192" t="str">
        <x:v/>
      </x:c>
      <x:c r="I193" s="192" t="str">
        <x:v/>
      </x:c>
      <x:c r="J193" s="192" t="str">
        <x:v>2</x:v>
      </x:c>
      <x:c r="K193" s="192" t="str">
        <x:v>Building 2 / QA Office</x:v>
      </x:c>
      <x:c r="L193" s="192" t="str">
        <x:v/>
      </x:c>
      <x:c r="M193" s="192" t="str">
        <x:v>8/31/2018</x:v>
      </x:c>
      <x:c r="N193" s="183" t="n">
        <x:v>13131.00</x:v>
      </x:c>
      <x:c r="O193" s="192" t="str">
        <x:v>11/30/2018</x:v>
      </x:c>
      <x:c r="P193" s="183" t="n">
        <x:v>13135.00</x:v>
      </x:c>
      <x:c r="Q193" s="207" t="n">
        <x:v>0.00</x:v>
      </x:c>
      <x:c r="R193" s="207" t="n">
        <x:v>0.00</x:v>
      </x:c>
      <x:c r="S193" s="183" t="n">
        <x:v>8.00</x:v>
      </x:c>
      <x:c r="T193" s="182" t="n">
        <x:f ca="1">=IF(AND(U193=0,S193&gt;0),-100%,IF(OR(S193=0,S193="-"),"-",IF(AND(S193=0,U193=0),0%,IF(S193&lt;U193,SUM(U193-S193)/S193,IF(S193&gt;U193,SUM(-1*(S193-U193)/S193),"")))))</x:f>
        <x:v/>
      </x:c>
      <x:c r="U193" s="183" t="n">
        <x:v>4.00</x:v>
      </x:c>
      <x:c r="V193" s="183" t="n">
        <x:f ca="1">=SUM(U193/ ((O193- M193)/30.42))</x:f>
        <x:v/>
      </x:c>
      <x:c r="W193" s="196">
        <x:f ca="1">=IF(T193="","",IF(T193="-","",IF(U193=0,"",IF(OR(T193&gt;AA4,T193&lt;-AA4),"*",""))))</x:f>
        <x:v/>
      </x:c>
      <x:c r="X193" s="98" t="str">
        <x:v/>
      </x:c>
    </x:row>
    <x:row r="194" spans="1:25" s="12" x14ac:dyDescent="0.25">
      <x:c r="A194" s="90" t="str">
        <x:v>177</x:v>
      </x:c>
      <x:c r="B194" s="191" t="str">
        <x:v>FPR60002</x:v>
      </x:c>
      <x:c r="C194" s="191" t="str">
        <x:v>Kyocera P6130cdn</x:v>
      </x:c>
      <x:c r="D194" s="191" t="str">
        <x:v>Color Laser Printer (B/W Pages)</x:v>
      </x:c>
      <x:c r="E194" s="191" t="str">
        <x:v>V5Q5500609</x:v>
      </x:c>
      <x:c r="F194" s="191" t="str">
        <x:v>Active</x:v>
      </x:c>
      <x:c r="G194" s="191" t="str">
        <x:v>Corporate</x:v>
      </x:c>
      <x:c r="H194" s="191" t="str">
        <x:v/>
      </x:c>
      <x:c r="I194" s="191" t="str">
        <x:v/>
      </x:c>
      <x:c r="J194" s="191" t="str">
        <x:v>2</x:v>
      </x:c>
      <x:c r="K194" s="191" t="str">
        <x:v>Corporate / Room #238</x:v>
      </x:c>
      <x:c r="L194" s="191" t="str">
        <x:v/>
      </x:c>
      <x:c r="M194" s="191" t="str">
        <x:v>8/31/2018</x:v>
      </x:c>
      <x:c r="N194" s="189" t="n">
        <x:v>314.00</x:v>
      </x:c>
      <x:c r="O194" s="191" t="str">
        <x:v>11/30/2018</x:v>
      </x:c>
      <x:c r="P194" s="189" t="n">
        <x:v>315.00</x:v>
      </x:c>
      <x:c r="Q194" s="206" t="n">
        <x:v>0.00</x:v>
      </x:c>
      <x:c r="R194" s="206" t="n">
        <x:v>0.00</x:v>
      </x:c>
      <x:c r="S194" s="189" t="n">
        <x:v>21.00</x:v>
      </x:c>
      <x:c r="T194" s="187" t="n">
        <x:f ca="1">=IF(AND(U194=0,S194&gt;0),-100%,IF(OR(S194=0,S194="-"),"-",IF(AND(S194=0,U194=0),0%,IF(S194&lt;U194,SUM(U194-S194)/S194,IF(S194&gt;U194,SUM(-1*(S194-U194)/S194),"")))))</x:f>
        <x:v/>
      </x:c>
      <x:c r="U194" s="189" t="n">
        <x:v>1.00</x:v>
      </x:c>
      <x:c r="V194" s="189" t="n">
        <x:f ca="1">=SUM(U194/ ((O194- M194)/30.42))</x:f>
        <x:v/>
      </x:c>
      <x:c r="W194" s="195">
        <x:f ca="1">=IF(T194="","",IF(T194="-","",IF(U194=0,"",IF(OR(T194&gt;AA4,T194&lt;-AA4),"*",""))))</x:f>
        <x:v/>
      </x:c>
      <x:c r="X194" s="91" t="str">
        <x:v/>
      </x:c>
    </x:row>
    <x:row r="195" spans="1:25" s="12" x14ac:dyDescent="0.25">
      <x:c r="A195" s="96" t="str">
        <x:v>178</x:v>
      </x:c>
      <x:c r="B195" s="192" t="str">
        <x:v>FPR60030</x:v>
      </x:c>
      <x:c r="C195" s="192" t="str">
        <x:v>Kyocera M6526cdn</x:v>
      </x:c>
      <x:c r="D195" s="192" t="str">
        <x:v>Color Laser Printer (B/W Pages)</x:v>
      </x:c>
      <x:c r="E195" s="192" t="str">
        <x:v>LWF3Z00098</x:v>
      </x:c>
      <x:c r="F195" s="192" t="str">
        <x:v>Active</x:v>
      </x:c>
      <x:c r="G195" s="192" t="str">
        <x:v>Corporate</x:v>
      </x:c>
      <x:c r="H195" s="192" t="str">
        <x:v/>
      </x:c>
      <x:c r="I195" s="192" t="str">
        <x:v/>
      </x:c>
      <x:c r="J195" s="192" t="str">
        <x:v>2</x:v>
      </x:c>
      <x:c r="K195" s="192" t="str">
        <x:v>Building 2 / Crow's Nest QA</x:v>
      </x:c>
      <x:c r="L195" s="192" t="str">
        <x:v/>
      </x:c>
      <x:c r="M195" s="192" t="str">
        <x:v>8/31/2018</x:v>
      </x:c>
      <x:c r="N195" s="183" t="n">
        <x:v>3741.00</x:v>
      </x:c>
      <x:c r="O195" s="192" t="str">
        <x:v>11/30/2018</x:v>
      </x:c>
      <x:c r="P195" s="183" t="n">
        <x:v>3742.00</x:v>
      </x:c>
      <x:c r="Q195" s="207" t="n">
        <x:v>0.00</x:v>
      </x:c>
      <x:c r="R195" s="207" t="n">
        <x:v>0.00</x:v>
      </x:c>
      <x:c r="S195" s="183" t="n">
        <x:v>18.00</x:v>
      </x:c>
      <x:c r="T195" s="182" t="n">
        <x:f ca="1">=IF(AND(U195=0,S195&gt;0),-100%,IF(OR(S195=0,S195="-"),"-",IF(AND(S195=0,U195=0),0%,IF(S195&lt;U195,SUM(U195-S195)/S195,IF(S195&gt;U195,SUM(-1*(S195-U195)/S195),"")))))</x:f>
        <x:v/>
      </x:c>
      <x:c r="U195" s="183" t="n">
        <x:v>1.00</x:v>
      </x:c>
      <x:c r="V195" s="183" t="n">
        <x:f ca="1">=SUM(U195/ ((O195- M195)/30.42))</x:f>
        <x:v/>
      </x:c>
      <x:c r="W195" s="196">
        <x:f ca="1">=IF(T195="","",IF(T195="-","",IF(U195=0,"",IF(OR(T195&gt;AA4,T195&lt;-AA4),"*",""))))</x:f>
        <x:v/>
      </x:c>
      <x:c r="X195" s="98" t="str">
        <x:v/>
      </x:c>
    </x:row>
    <x:row r="196" spans="1:25" s="12" x14ac:dyDescent="0.25">
      <x:c r="A196" s="90" t="str">
        <x:v>179</x:v>
      </x:c>
      <x:c r="B196" s="191" t="str">
        <x:v>FPR58130</x:v>
      </x:c>
      <x:c r="C196" s="191" t="str">
        <x:v>Kyocera FS-C5350DN</x:v>
      </x:c>
      <x:c r="D196" s="191" t="str">
        <x:v>Color Laser Printer (B/W Pages)</x:v>
      </x:c>
      <x:c r="E196" s="191" t="str">
        <x:v>QVQ1503112</x:v>
      </x:c>
      <x:c r="F196" s="191" t="str">
        <x:v>Active</x:v>
      </x:c>
      <x:c r="G196" s="191" t="str">
        <x:v>Corporate</x:v>
      </x:c>
      <x:c r="H196" s="191" t="str">
        <x:v/>
      </x:c>
      <x:c r="I196" s="191" t="str">
        <x:v/>
      </x:c>
      <x:c r="J196" s="191" t="str">
        <x:v>2</x:v>
      </x:c>
      <x:c r="K196" s="191" t="str">
        <x:v>VP / Dee Robinson</x:v>
      </x:c>
      <x:c r="L196" s="191" t="str">
        <x:v/>
      </x:c>
      <x:c r="M196" s="191" t="str">
        <x:v>8/31/2018</x:v>
      </x:c>
      <x:c r="N196" s="189" t="n">
        <x:v>15537.00</x:v>
      </x:c>
      <x:c r="O196" s="191" t="str">
        <x:v>11/30/2018</x:v>
      </x:c>
      <x:c r="P196" s="189" t="n">
        <x:v>15537.00</x:v>
      </x:c>
      <x:c r="Q196" s="206" t="n">
        <x:v>0.00</x:v>
      </x:c>
      <x:c r="R196" s="206" t="n">
        <x:v>0.00</x:v>
      </x:c>
      <x:c r="S196" s="189" t="n">
        <x:v>0.00</x:v>
      </x:c>
      <x:c r="T196" s="187" t="n">
        <x:f ca="1">=IF(AND(U196=0,S196&gt;0),-100%,IF(OR(S196=0,S196="-"),"-",IF(AND(S196=0,U196=0),0%,IF(S196&lt;U196,SUM(U196-S196)/S196,IF(S196&gt;U196,SUM(-1*(S196-U196)/S196),"")))))</x:f>
        <x:v/>
      </x:c>
      <x:c r="U196" s="189" t="n">
        <x:v>0.00</x:v>
      </x:c>
      <x:c r="V196" s="189" t="n">
        <x:f ca="1">=SUM(U196/ ((O196- M196)/30.42))</x:f>
        <x:v/>
      </x:c>
      <x:c r="W196" s="195">
        <x:f ca="1">=IF(T196="","",IF(T196="-","",IF(U196=0,"",IF(OR(T196&gt;AA4,T196&lt;-AA4),"*",""))))</x:f>
        <x:v/>
      </x:c>
      <x:c r="X196" s="91" t="str">
        <x:v/>
      </x:c>
    </x:row>
    <x:row r="197" spans="1:25" s="12" x14ac:dyDescent="0.25">
      <x:c r="A197" s="96" t="str">
        <x:v>180</x:v>
      </x:c>
      <x:c r="B197" s="192" t="str">
        <x:v>AFPR59931</x:v>
      </x:c>
      <x:c r="C197" s="192" t="str">
        <x:v>Kyocera FS-C5025N</x:v>
      </x:c>
      <x:c r="D197" s="192" t="str">
        <x:v>Color Laser Printer (B/W Pages)</x:v>
      </x:c>
      <x:c r="E197" s="192" t="str">
        <x:v>APR8104640</x:v>
      </x:c>
      <x:c r="F197" s="192" t="str">
        <x:v>Inactive</x:v>
      </x:c>
      <x:c r="G197" s="192" t="str">
        <x:v>Corporate</x:v>
      </x:c>
      <x:c r="H197" s="192" t="str">
        <x:v/>
      </x:c>
      <x:c r="I197" s="192" t="str">
        <x:v>Corporate / Storage</x:v>
      </x:c>
      <x:c r="J197" s="192" t="str">
        <x:v/>
      </x:c>
      <x:c r="K197" s="192" t="str">
        <x:v/>
      </x:c>
      <x:c r="L197" s="192" t="str">
        <x:v/>
      </x:c>
      <x:c r="M197" s="192" t="str">
        <x:v>8/31/2018</x:v>
      </x:c>
      <x:c r="N197" s="183" t="n">
        <x:v>7364.00</x:v>
      </x:c>
      <x:c r="O197" s="192" t="str">
        <x:v>11/30/2018</x:v>
      </x:c>
      <x:c r="P197" s="183" t="n">
        <x:v>7364.00</x:v>
      </x:c>
      <x:c r="Q197" s="207" t="n">
        <x:v>0.00</x:v>
      </x:c>
      <x:c r="R197" s="207" t="n">
        <x:v>0.00</x:v>
      </x:c>
      <x:c r="S197" s="183" t="n">
        <x:v>0.00</x:v>
      </x:c>
      <x:c r="T197" s="182" t="n">
        <x:f ca="1">=IF(AND(U197=0,S197&gt;0),-100%,IF(OR(S197=0,S197="-"),"-",IF(AND(S197=0,U197=0),0%,IF(S197&lt;U197,SUM(U197-S197)/S197,IF(S197&gt;U197,SUM(-1*(S197-U197)/S197),"")))))</x:f>
        <x:v/>
      </x:c>
      <x:c r="U197" s="183" t="n">
        <x:v>0.00</x:v>
      </x:c>
      <x:c r="V197" s="183" t="n">
        <x:f ca="1">=SUM(U197/ ((O197- M197)/30.42))</x:f>
        <x:v/>
      </x:c>
      <x:c r="W197" s="196">
        <x:f ca="1">=IF(T197="","",IF(T197="-","",IF(U197=0,"",IF(OR(T197&gt;AA4,T197&lt;-AA4),"*",""))))</x:f>
        <x:v/>
      </x:c>
      <x:c r="X197" s="98" t="str">
        <x:v/>
      </x:c>
    </x:row>
    <x:row r="198" spans="1:25" s="12" x14ac:dyDescent="0.25">
      <x:c r="A198" s="90" t="str">
        <x:v>181</x:v>
      </x:c>
      <x:c r="B198" s="191" t="str">
        <x:v>AFPR59940</x:v>
      </x:c>
      <x:c r="C198" s="191" t="str">
        <x:v>Kyocera FS-C5350DN</x:v>
      </x:c>
      <x:c r="D198" s="191" t="str">
        <x:v>Color Laser Printer (B/W Pages)</x:v>
      </x:c>
      <x:c r="E198" s="191" t="str">
        <x:v>QVQ3910958</x:v>
      </x:c>
      <x:c r="F198" s="191" t="str">
        <x:v>Inactive</x:v>
      </x:c>
      <x:c r="G198" s="191" t="str">
        <x:v>Corporate</x:v>
      </x:c>
      <x:c r="H198" s="191" t="str">
        <x:v/>
      </x:c>
      <x:c r="I198" s="191" t="str">
        <x:v>Building 2 / Supply Chain / Cannot Find</x:v>
      </x:c>
      <x:c r="J198" s="191" t="str">
        <x:v>1</x:v>
      </x:c>
      <x:c r="K198" s="191" t="str">
        <x:v/>
      </x:c>
      <x:c r="L198" s="191" t="str">
        <x:v/>
      </x:c>
      <x:c r="M198" s="191" t="str">
        <x:v>8/31/2018</x:v>
      </x:c>
      <x:c r="N198" s="189" t="n">
        <x:v>11969.00</x:v>
      </x:c>
      <x:c r="O198" s="191" t="str">
        <x:v>11/30/2018</x:v>
      </x:c>
      <x:c r="P198" s="189" t="n">
        <x:v>11969.00</x:v>
      </x:c>
      <x:c r="Q198" s="206" t="n">
        <x:v>0.00</x:v>
      </x:c>
      <x:c r="R198" s="206" t="n">
        <x:v>0.00</x:v>
      </x:c>
      <x:c r="S198" s="189" t="n">
        <x:v>0.00</x:v>
      </x:c>
      <x:c r="T198" s="187" t="n">
        <x:f ca="1">=IF(AND(U198=0,S198&gt;0),-100%,IF(OR(S198=0,S198="-"),"-",IF(AND(S198=0,U198=0),0%,IF(S198&lt;U198,SUM(U198-S198)/S198,IF(S198&gt;U198,SUM(-1*(S198-U198)/S198),"")))))</x:f>
        <x:v/>
      </x:c>
      <x:c r="U198" s="189" t="n">
        <x:v>0.00</x:v>
      </x:c>
      <x:c r="V198" s="189" t="n">
        <x:f ca="1">=SUM(U198/ ((O198- M198)/30.42))</x:f>
        <x:v/>
      </x:c>
      <x:c r="W198" s="195">
        <x:f ca="1">=IF(T198="","",IF(T198="-","",IF(U198=0,"",IF(OR(T198&gt;AA4,T198&lt;-AA4),"*",""))))</x:f>
        <x:v/>
      </x:c>
      <x:c r="X198" s="91" t="str">
        <x:v/>
      </x:c>
    </x:row>
    <x:row r="199" spans="1:25" s="12" x14ac:dyDescent="0.25">
      <x:c r="A199" s="96" t="str">
        <x:v>182</x:v>
      </x:c>
      <x:c r="B199" s="192" t="str">
        <x:v>AFPR59998</x:v>
      </x:c>
      <x:c r="C199" s="192" t="str">
        <x:v>Kyocera FS-C5350DN</x:v>
      </x:c>
      <x:c r="D199" s="192" t="str">
        <x:v>Color Laser Printer (B/W Pages)</x:v>
      </x:c>
      <x:c r="E199" s="192" t="str">
        <x:v>QVQ2808019</x:v>
      </x:c>
      <x:c r="F199" s="192" t="str">
        <x:v>Inactive</x:v>
      </x:c>
      <x:c r="G199" s="192" t="str">
        <x:v>Corporate</x:v>
      </x:c>
      <x:c r="H199" s="192" t="str">
        <x:v/>
      </x:c>
      <x:c r="I199" s="192" t="str">
        <x:v>Corporate / Room #103A / Cannot Find</x:v>
      </x:c>
      <x:c r="J199" s="192" t="str">
        <x:v>1</x:v>
      </x:c>
      <x:c r="K199" s="192" t="str">
        <x:v/>
      </x:c>
      <x:c r="L199" s="192" t="str">
        <x:v/>
      </x:c>
      <x:c r="M199" s="192" t="str">
        <x:v>8/31/2018</x:v>
      </x:c>
      <x:c r="N199" s="183" t="n">
        <x:v>15043.00</x:v>
      </x:c>
      <x:c r="O199" s="192" t="str">
        <x:v>11/30/2018</x:v>
      </x:c>
      <x:c r="P199" s="183" t="n">
        <x:v>15043.00</x:v>
      </x:c>
      <x:c r="Q199" s="207" t="n">
        <x:v>0.00</x:v>
      </x:c>
      <x:c r="R199" s="207" t="n">
        <x:v>0.00</x:v>
      </x:c>
      <x:c r="S199" s="183" t="n">
        <x:v>0.00</x:v>
      </x:c>
      <x:c r="T199" s="182" t="n">
        <x:f ca="1">=IF(AND(U199=0,S199&gt;0),-100%,IF(OR(S199=0,S199="-"),"-",IF(AND(S199=0,U199=0),0%,IF(S199&lt;U199,SUM(U199-S199)/S199,IF(S199&gt;U199,SUM(-1*(S199-U199)/S199),"")))))</x:f>
        <x:v/>
      </x:c>
      <x:c r="U199" s="183" t="n">
        <x:v>0.00</x:v>
      </x:c>
      <x:c r="V199" s="183" t="n">
        <x:f ca="1">=SUM(U199/ ((O199- M199)/30.42))</x:f>
        <x:v/>
      </x:c>
      <x:c r="W199" s="196">
        <x:f ca="1">=IF(T199="","",IF(T199="-","",IF(U199=0,"",IF(OR(T199&gt;AA4,T199&lt;-AA4),"*",""))))</x:f>
        <x:v/>
      </x:c>
      <x:c r="X199" s="98" t="str">
        <x:v/>
      </x:c>
    </x:row>
    <x:row r="200" spans="1:10" ht="15.5" customHeight="1" x14ac:dyDescent="0.25">
      <x:c r="A200" s="174"/>
      <x:c r="B200" s="174"/>
      <x:c r="C200" s="174"/>
      <x:c r="D200" s="174"/>
      <x:c r="E200" s="174"/>
      <x:c r="F200" s="174"/>
      <x:c r="G200" s="174"/>
      <x:c r="H200" s="174"/>
      <x:c r="I200" s="174"/>
      <x:c r="J200" s="174"/>
      <x:c r="K200" s="174"/>
      <x:c r="L200" s="174"/>
      <x:c r="M200" s="174"/>
      <x:c r="N200" s="174"/>
      <x:c r="O200" s="174"/>
      <x:c r="P200" s="174"/>
      <x:c r="Q200" s="174"/>
      <x:c r="R200" s="174"/>
      <x:c r="S200" s="205" t="n">
        <x:f ca="1">SUM(S161:S199)</x:f>
      </x:c>
      <x:c r="T200" s="174"/>
      <x:c r="U200" s="205" t="n">
        <x:f ca="1">SUM(U161:U199)</x:f>
      </x:c>
      <x:c r="V200" s="205" t="n">
        <x:f ca="1">SUM(V161:V199)</x:f>
      </x:c>
      <x:c r="W200" s="174"/>
      <x:c r="X200" s="174"/>
    </x:row>
    <x:row r="201" spans="1:25" ht="38.5" customHeight="1" x14ac:dyDescent="0.25">
      <x:c r="A201" s="194">
        <x:v>Color Laser Prints</x:v>
      </x:c>
    </x:row>
    <x:row r="202" spans="1:25" s="12" customFormat="1" ht="37.35" customHeight="1" x14ac:dyDescent="0.25">
      <x:c r="A202" s="47" t="str">
        <x:v>Line #</x:v>
      </x:c>
      <x:c r="B202" s="45" t="str">
        <x:v>Device ID</x:v>
      </x:c>
      <x:c r="C202" s="45" t="str">
        <x:v>Model </x:v>
      </x:c>
      <x:c r="D202" s="45" t="str">
        <x:v>Meter Type</x:v>
      </x:c>
      <x:c r="E202" s="45" t="str">
        <x:v>Serial Number</x:v>
      </x:c>
      <x:c r="F202" s="45" t="str">
        <x:v>Device Status</x:v>
      </x:c>
      <x:c r="G202" s="45" t="str">
        <x:v>Location</x:v>
      </x:c>
      <x:c r="H202" s="45" t="str">
        <x:v>Bldg</x:v>
      </x:c>
      <x:c r="I202" s="45" t="str">
        <x:v>Dept.</x:v>
      </x:c>
      <x:c r="J202" s="45" t="str">
        <x:v>Floor</x:v>
      </x:c>
      <x:c r="K202" s="45" t="str">
        <x:v>User</x:v>
      </x:c>
      <x:c r="L202" s="45" t="str">
        <x:v>Cost Center</x:v>
      </x:c>
      <x:c r="M202" s="45" t="str">
        <x:v>Start Date</x:v>
      </x:c>
      <x:c r="N202" s="45" t="str">
        <x:v>Start Meter</x:v>
      </x:c>
      <x:c r="O202" s="45" t="str">
        <x:v>End Date</x:v>
      </x:c>
      <x:c r="P202" s="45" t="str">
        <x:v>End Meter</x:v>
      </x:c>
      <x:c r="Q202" s="45" t="str">
        <x:v>% of Total Usage</x:v>
      </x:c>
      <x:c r="R202" s="45" t="str">
        <x:v>% Usage By Meter Group</x:v>
      </x:c>
      <x:c r="S202" s="45" t="str">
        <x:v>Volume Last Period</x:v>
      </x:c>
      <x:c r="T202" s="45" t="str">
        <x:v>% Change</x:v>
      </x:c>
      <x:c r="U202" s="45" t="str">
        <x:v>Volume Current Period</x:v>
      </x:c>
      <x:c r="V202" s="45" t="str">
        <x:v>Avg. Monthly Vol.</x:v>
      </x:c>
      <x:c r="W202" s="45"/>
      <x:c r="X202" s="46" t="str">
        <x:v>Comments</x:v>
      </x:c>
    </x:row>
    <x:row r="203" spans="1:25" s="12" x14ac:dyDescent="0.25">
      <x:c r="A203" s="90" t="str">
        <x:v>183</x:v>
      </x:c>
      <x:c r="B203" s="191" t="str">
        <x:v>FPR61038</x:v>
      </x:c>
      <x:c r="C203" s="191" t="str">
        <x:v>Ricoh SP C831DN</x:v>
      </x:c>
      <x:c r="D203" s="191" t="str">
        <x:v>Color Laser Prints</x:v>
      </x:c>
      <x:c r="E203" s="191" t="str">
        <x:v>T374MB00076</x:v>
      </x:c>
      <x:c r="F203" s="191" t="str">
        <x:v>Active</x:v>
      </x:c>
      <x:c r="G203" s="191" t="str">
        <x:v>Corporate</x:v>
      </x:c>
      <x:c r="H203" s="191" t="str">
        <x:v/>
      </x:c>
      <x:c r="I203" s="191" t="str">
        <x:v/>
      </x:c>
      <x:c r="J203" s="191" t="str">
        <x:v>2</x:v>
      </x:c>
      <x:c r="K203" s="191" t="str">
        <x:v>Bldg 1 / GEMBA Training Center</x:v>
      </x:c>
      <x:c r="L203" s="191" t="str">
        <x:v/>
      </x:c>
      <x:c r="M203" s="191" t="str">
        <x:v>10/4/2018</x:v>
      </x:c>
      <x:c r="N203" s="189" t="n">
        <x:v>25000.00</x:v>
      </x:c>
      <x:c r="O203" s="191" t="str">
        <x:v>11/30/2018</x:v>
      </x:c>
      <x:c r="P203" s="189" t="n">
        <x:v>53642.00</x:v>
      </x:c>
      <x:c r="Q203" s="206" t="n">
        <x:v>0.0169</x:v>
      </x:c>
      <x:c r="R203" s="206" t="n">
        <x:v>0.3125</x:v>
      </x:c>
      <x:c r="S203" s="189" t="n">
        <x:v/>
      </x:c>
      <x:c r="T203" s="187" t="n">
        <x:f ca="1">=IF(AND(U203=0,S203&gt;0),-100%,IF(OR(S203=0,S203="-"),"-",IF(AND(S203=0,U203=0),0%,IF(S203&lt;U203,SUM(U203-S203)/S203,IF(S203&gt;U203,SUM(-1*(S203-U203)/S203),"")))))</x:f>
        <x:v/>
      </x:c>
      <x:c r="U203" s="189" t="n">
        <x:v>28642.00</x:v>
      </x:c>
      <x:c r="V203" s="189" t="n">
        <x:f ca="1">=SUM(U203/ ((O203- M203)/30.42))</x:f>
        <x:v/>
      </x:c>
      <x:c r="W203" s="195">
        <x:f ca="1">=IF(T203="","",IF(T203="-","",IF(U203=0,"",IF(OR(T203&gt; AA4 ,T203&lt;-AA4),"*",""))))</x:f>
        <x:v/>
      </x:c>
      <x:c r="X203" s="91" t="str">
        <x:v/>
      </x:c>
    </x:row>
    <x:row r="204" spans="1:25" s="12" x14ac:dyDescent="0.25">
      <x:c r="A204" s="90" t="str">
        <x:v>184</x:v>
      </x:c>
      <x:c r="B204" s="191" t="str">
        <x:v>FPR59938</x:v>
      </x:c>
      <x:c r="C204" s="191" t="str">
        <x:v>Kyocera FS-C5350DN</x:v>
      </x:c>
      <x:c r="D204" s="191" t="str">
        <x:v>Color Laser Prints</x:v>
      </x:c>
      <x:c r="E204" s="191" t="str">
        <x:v>QVQ2406536</x:v>
      </x:c>
      <x:c r="F204" s="191" t="str">
        <x:v>Active</x:v>
      </x:c>
      <x:c r="G204" s="191" t="str">
        <x:v>Corporate</x:v>
      </x:c>
      <x:c r="H204" s="191" t="str">
        <x:v/>
      </x:c>
      <x:c r="I204" s="191" t="str">
        <x:v/>
      </x:c>
      <x:c r="J204" s="191" t="str">
        <x:v>1</x:v>
      </x:c>
      <x:c r="K204" s="191" t="str">
        <x:v>Corporate / Green Line / POS 23</x:v>
      </x:c>
      <x:c r="L204" s="191" t="str">
        <x:v/>
      </x:c>
      <x:c r="M204" s="191" t="str">
        <x:v>8/31/2018</x:v>
      </x:c>
      <x:c r="N204" s="189" t="n">
        <x:v>47571.00</x:v>
      </x:c>
      <x:c r="O204" s="191" t="str">
        <x:v>11/30/2018</x:v>
      </x:c>
      <x:c r="P204" s="189" t="n">
        <x:v>55072.00</x:v>
      </x:c>
      <x:c r="Q204" s="206" t="n">
        <x:v>0.0044</x:v>
      </x:c>
      <x:c r="R204" s="206" t="n">
        <x:v>0.0818</x:v>
      </x:c>
      <x:c r="S204" s="189" t="n">
        <x:v>5383.00</x:v>
      </x:c>
      <x:c r="T204" s="187" t="n">
        <x:f ca="1">=IF(AND(U204=0,S204&gt;0),-100%,IF(OR(S204=0,S204="-"),"-",IF(AND(S204=0,U204=0),0%,IF(S204&lt;U204,SUM(U204-S204)/S204,IF(S204&gt;U204,SUM(-1*(S204-U204)/S204),"")))))</x:f>
        <x:v/>
      </x:c>
      <x:c r="U204" s="189" t="n">
        <x:v>7501.00</x:v>
      </x:c>
      <x:c r="V204" s="189" t="n">
        <x:f ca="1">=SUM(U204/ ((O204- M204)/30.42))</x:f>
        <x:v/>
      </x:c>
      <x:c r="W204" s="195">
        <x:f ca="1">=IF(T204="","",IF(T204="-","",IF(U204=0,"",IF(OR(T204&gt;AA4,T204&lt;-AA4),"*",""))))</x:f>
        <x:v/>
      </x:c>
      <x:c r="X204" s="91" t="str">
        <x:v/>
      </x:c>
    </x:row>
    <x:row r="205" spans="1:25" s="12" x14ac:dyDescent="0.25">
      <x:c r="A205" s="96" t="str">
        <x:v>185</x:v>
      </x:c>
      <x:c r="B205" s="192" t="str">
        <x:v>FPR60077</x:v>
      </x:c>
      <x:c r="C205" s="192" t="str">
        <x:v>Kyocera P6021cdn</x:v>
      </x:c>
      <x:c r="D205" s="192" t="str">
        <x:v>Color Laser Prints</x:v>
      </x:c>
      <x:c r="E205" s="192" t="str">
        <x:v>LW33X00215</x:v>
      </x:c>
      <x:c r="F205" s="192" t="str">
        <x:v>Active</x:v>
      </x:c>
      <x:c r="G205" s="192" t="str">
        <x:v>Corporate</x:v>
      </x:c>
      <x:c r="H205" s="192" t="str">
        <x:v/>
      </x:c>
      <x:c r="I205" s="192" t="str">
        <x:v/>
      </x:c>
      <x:c r="J205" s="192" t="str">
        <x:v>1</x:v>
      </x:c>
      <x:c r="K205" s="192" t="str">
        <x:v>Building 2 / Sheet Metal</x:v>
      </x:c>
      <x:c r="L205" s="192" t="str">
        <x:v/>
      </x:c>
      <x:c r="M205" s="192" t="str">
        <x:v>8/22/2018</x:v>
      </x:c>
      <x:c r="N205" s="183" t="n">
        <x:v>22774.00</x:v>
      </x:c>
      <x:c r="O205" s="192" t="str">
        <x:v>11/30/2018</x:v>
      </x:c>
      <x:c r="P205" s="183" t="n">
        <x:v>29459.00</x:v>
      </x:c>
      <x:c r="Q205" s="207" t="n">
        <x:v>0.004</x:v>
      </x:c>
      <x:c r="R205" s="207" t="n">
        <x:v>0.0729</x:v>
      </x:c>
      <x:c r="S205" s="183" t="n">
        <x:v>5687.00</x:v>
      </x:c>
      <x:c r="T205" s="182" t="n">
        <x:f ca="1">=IF(AND(U205=0,S205&gt;0),-100%,IF(OR(S205=0,S205="-"),"-",IF(AND(S205=0,U205=0),0%,IF(S205&lt;U205,SUM(U205-S205)/S205,IF(S205&gt;U205,SUM(-1*(S205-U205)/S205),"")))))</x:f>
        <x:v/>
      </x:c>
      <x:c r="U205" s="183" t="n">
        <x:v>6685.00</x:v>
      </x:c>
      <x:c r="V205" s="183" t="n">
        <x:f ca="1">=SUM(U205/ ((O205- M205)/30.42))</x:f>
        <x:v/>
      </x:c>
      <x:c r="W205" s="196">
        <x:f ca="1">=IF(T205="","",IF(T205="-","",IF(U205=0,"",IF(OR(T205&gt;AA4,T205&lt;-AA4),"*",""))))</x:f>
        <x:v/>
      </x:c>
      <x:c r="X205" s="98" t="str">
        <x:v/>
      </x:c>
    </x:row>
    <x:row r="206" spans="1:25" s="12" x14ac:dyDescent="0.25">
      <x:c r="A206" s="90" t="str">
        <x:v>186</x:v>
      </x:c>
      <x:c r="B206" s="191" t="str">
        <x:v>FPR60017</x:v>
      </x:c>
      <x:c r="C206" s="191" t="str">
        <x:v>Kyocera FS-C5350DN</x:v>
      </x:c>
      <x:c r="D206" s="191" t="str">
        <x:v>Color Laser Prints</x:v>
      </x:c>
      <x:c r="E206" s="191" t="str">
        <x:v>QVQ3409563</x:v>
      </x:c>
      <x:c r="F206" s="191" t="str">
        <x:v>Active</x:v>
      </x:c>
      <x:c r="G206" s="191" t="str">
        <x:v>Corporate</x:v>
      </x:c>
      <x:c r="H206" s="191" t="str">
        <x:v/>
      </x:c>
      <x:c r="I206" s="191" t="str">
        <x:v/>
      </x:c>
      <x:c r="J206" s="191" t="str">
        <x:v>1</x:v>
      </x:c>
      <x:c r="K206" s="191" t="str">
        <x:v>Annex / Foam Shop</x:v>
      </x:c>
      <x:c r="L206" s="191" t="str">
        <x:v/>
      </x:c>
      <x:c r="M206" s="191" t="str">
        <x:v>8/31/2018</x:v>
      </x:c>
      <x:c r="N206" s="189" t="n">
        <x:v>77472.00</x:v>
      </x:c>
      <x:c r="O206" s="191" t="str">
        <x:v>11/30/2018</x:v>
      </x:c>
      <x:c r="P206" s="189" t="n">
        <x:v>83709.00</x:v>
      </x:c>
      <x:c r="Q206" s="206" t="n">
        <x:v>0.0037</x:v>
      </x:c>
      <x:c r="R206" s="206" t="n">
        <x:v>0.068</x:v>
      </x:c>
      <x:c r="S206" s="189" t="n">
        <x:v>6109.00</x:v>
      </x:c>
      <x:c r="T206" s="187" t="n">
        <x:f ca="1">=IF(AND(U206=0,S206&gt;0),-100%,IF(OR(S206=0,S206="-"),"-",IF(AND(S206=0,U206=0),0%,IF(S206&lt;U206,SUM(U206-S206)/S206,IF(S206&gt;U206,SUM(-1*(S206-U206)/S206),"")))))</x:f>
        <x:v/>
      </x:c>
      <x:c r="U206" s="189" t="n">
        <x:v>6237.00</x:v>
      </x:c>
      <x:c r="V206" s="189" t="n">
        <x:f ca="1">=SUM(U206/ ((O206- M206)/30.42))</x:f>
        <x:v/>
      </x:c>
      <x:c r="W206" s="195">
        <x:f ca="1">=IF(T206="","",IF(T206="-","",IF(U206=0,"",IF(OR(T206&gt;AA4,T206&lt;-AA4),"*",""))))</x:f>
        <x:v/>
      </x:c>
      <x:c r="X206" s="91" t="str">
        <x:v/>
      </x:c>
    </x:row>
    <x:row r="207" spans="1:25" s="12" x14ac:dyDescent="0.25">
      <x:c r="A207" s="96" t="str">
        <x:v>187</x:v>
      </x:c>
      <x:c r="B207" s="192" t="str">
        <x:v>AFPR58238</x:v>
      </x:c>
      <x:c r="C207" s="192" t="str">
        <x:v>Ricoh SP C842dn</x:v>
      </x:c>
      <x:c r="D207" s="192" t="str">
        <x:v>Color Laser Prints</x:v>
      </x:c>
      <x:c r="E207" s="192" t="str">
        <x:v>Y246M910025</x:v>
      </x:c>
      <x:c r="F207" s="192" t="str">
        <x:v>Inactive</x:v>
      </x:c>
      <x:c r="G207" s="192" t="str">
        <x:v>Corporate</x:v>
      </x:c>
      <x:c r="H207" s="192" t="str">
        <x:v/>
      </x:c>
      <x:c r="I207" s="192" t="str">
        <x:v>Bldg 1 / Corporate / GEMBA Training Center</x:v>
      </x:c>
      <x:c r="J207" s="192" t="str">
        <x:v>2</x:v>
      </x:c>
      <x:c r="K207" s="192" t="str">
        <x:v/>
      </x:c>
      <x:c r="L207" s="192" t="str">
        <x:v/>
      </x:c>
      <x:c r="M207" s="192" t="str">
        <x:v>8/31/2018</x:v>
      </x:c>
      <x:c r="N207" s="183" t="n">
        <x:v>45929.00</x:v>
      </x:c>
      <x:c r="O207" s="192" t="str">
        <x:v>11/30/2018</x:v>
      </x:c>
      <x:c r="P207" s="183" t="n">
        <x:v>51887.00</x:v>
      </x:c>
      <x:c r="Q207" s="207" t="n">
        <x:v>0.0035</x:v>
      </x:c>
      <x:c r="R207" s="207" t="n">
        <x:v>0.065</x:v>
      </x:c>
      <x:c r="S207" s="183" t="n">
        <x:v>500.00</x:v>
      </x:c>
      <x:c r="T207" s="182" t="n">
        <x:f ca="1">=IF(AND(U207=0,S207&gt;0),-100%,IF(OR(S207=0,S207="-"),"-",IF(AND(S207=0,U207=0),0%,IF(S207&lt;U207,SUM(U207-S207)/S207,IF(S207&gt;U207,SUM(-1*(S207-U207)/S207),"")))))</x:f>
        <x:v/>
      </x:c>
      <x:c r="U207" s="183" t="n">
        <x:v>5958.00</x:v>
      </x:c>
      <x:c r="V207" s="183" t="n">
        <x:f ca="1">=SUM(U207/ ((O207- M207)/30.42))</x:f>
        <x:v/>
      </x:c>
      <x:c r="W207" s="196">
        <x:f ca="1">=IF(T207="","",IF(T207="-","",IF(U207=0,"",IF(OR(T207&gt;AA4,T207&lt;-AA4),"*",""))))</x:f>
        <x:v/>
      </x:c>
      <x:c r="X207" s="98" t="str">
        <x:v/>
      </x:c>
    </x:row>
    <x:row r="208" spans="1:25" s="12" x14ac:dyDescent="0.25">
      <x:c r="A208" s="90" t="str">
        <x:v>188</x:v>
      </x:c>
      <x:c r="B208" s="191" t="str">
        <x:v>FPR53773</x:v>
      </x:c>
      <x:c r="C208" s="191" t="str">
        <x:v>Kyocera FS-8650DN</x:v>
      </x:c>
      <x:c r="D208" s="191" t="str">
        <x:v>Color Laser Prints</x:v>
      </x:c>
      <x:c r="E208" s="191" t="str">
        <x:v>NXW2X00121</x:v>
      </x:c>
      <x:c r="F208" s="191" t="str">
        <x:v>Active</x:v>
      </x:c>
      <x:c r="G208" s="191" t="str">
        <x:v>Corporate</x:v>
      </x:c>
      <x:c r="H208" s="191" t="str">
        <x:v/>
      </x:c>
      <x:c r="I208" s="191" t="str">
        <x:v/>
      </x:c>
      <x:c r="J208" s="191" t="str">
        <x:v>1</x:v>
      </x:c>
      <x:c r="K208" s="191" t="str">
        <x:v>Building 2 / Purple Line Spreaders</x:v>
      </x:c>
      <x:c r="L208" s="191" t="str">
        <x:v/>
      </x:c>
      <x:c r="M208" s="191" t="str">
        <x:v>8/31/2018</x:v>
      </x:c>
      <x:c r="N208" s="189" t="n">
        <x:v>1385776.00</x:v>
      </x:c>
      <x:c r="O208" s="191" t="str">
        <x:v>11/30/2018</x:v>
      </x:c>
      <x:c r="P208" s="189" t="n">
        <x:v>1391713.00</x:v>
      </x:c>
      <x:c r="Q208" s="206" t="n">
        <x:v>0.0035</x:v>
      </x:c>
      <x:c r="R208" s="206" t="n">
        <x:v>0.0648</x:v>
      </x:c>
      <x:c r="S208" s="189" t="n">
        <x:v>5930.00</x:v>
      </x:c>
      <x:c r="T208" s="187" t="n">
        <x:f ca="1">=IF(AND(U208=0,S208&gt;0),-100%,IF(OR(S208=0,S208="-"),"-",IF(AND(S208=0,U208=0),0%,IF(S208&lt;U208,SUM(U208-S208)/S208,IF(S208&gt;U208,SUM(-1*(S208-U208)/S208),"")))))</x:f>
        <x:v/>
      </x:c>
      <x:c r="U208" s="189" t="n">
        <x:v>5937.00</x:v>
      </x:c>
      <x:c r="V208" s="189" t="n">
        <x:f ca="1">=SUM(U208/ ((O208- M208)/30.42))</x:f>
        <x:v/>
      </x:c>
      <x:c r="W208" s="195">
        <x:f ca="1">=IF(T208="","",IF(T208="-","",IF(U208=0,"",IF(OR(T208&gt;AA4,T208&lt;-AA4),"*",""))))</x:f>
        <x:v/>
      </x:c>
      <x:c r="X208" s="91" t="str">
        <x:v/>
      </x:c>
    </x:row>
    <x:row r="209" spans="1:25" s="12" x14ac:dyDescent="0.25">
      <x:c r="A209" s="96" t="str">
        <x:v>189</x:v>
      </x:c>
      <x:c r="B209" s="192" t="str">
        <x:v>FPR60074</x:v>
      </x:c>
      <x:c r="C209" s="192" t="str">
        <x:v>Kyocera FS-8650DN</x:v>
      </x:c>
      <x:c r="D209" s="192" t="str">
        <x:v>Color Laser Prints</x:v>
      </x:c>
      <x:c r="E209" s="192" t="str">
        <x:v>NXW2X00088</x:v>
      </x:c>
      <x:c r="F209" s="192" t="str">
        <x:v>Active</x:v>
      </x:c>
      <x:c r="G209" s="192" t="str">
        <x:v>Corporate</x:v>
      </x:c>
      <x:c r="H209" s="192" t="str">
        <x:v/>
      </x:c>
      <x:c r="I209" s="192" t="str">
        <x:v/>
      </x:c>
      <x:c r="J209" s="192" t="str">
        <x:v>1</x:v>
      </x:c>
      <x:c r="K209" s="192" t="str">
        <x:v>Building 2 / Spreader Cell</x:v>
      </x:c>
      <x:c r="L209" s="192" t="str">
        <x:v/>
      </x:c>
      <x:c r="M209" s="192" t="str">
        <x:v>8/31/2018</x:v>
      </x:c>
      <x:c r="N209" s="183" t="n">
        <x:v>656324.00</x:v>
      </x:c>
      <x:c r="O209" s="192" t="str">
        <x:v>11/30/2018</x:v>
      </x:c>
      <x:c r="P209" s="183" t="n">
        <x:v>662219.00</x:v>
      </x:c>
      <x:c r="Q209" s="207" t="n">
        <x:v>0.0035</x:v>
      </x:c>
      <x:c r="R209" s="207" t="n">
        <x:v>0.0643</x:v>
      </x:c>
      <x:c r="S209" s="183" t="n">
        <x:v>2478.00</x:v>
      </x:c>
      <x:c r="T209" s="182" t="n">
        <x:f ca="1">=IF(AND(U209=0,S209&gt;0),-100%,IF(OR(S209=0,S209="-"),"-",IF(AND(S209=0,U209=0),0%,IF(S209&lt;U209,SUM(U209-S209)/S209,IF(S209&gt;U209,SUM(-1*(S209-U209)/S209),"")))))</x:f>
        <x:v/>
      </x:c>
      <x:c r="U209" s="183" t="n">
        <x:v>5895.00</x:v>
      </x:c>
      <x:c r="V209" s="183" t="n">
        <x:f ca="1">=SUM(U209/ ((O209- M209)/30.42))</x:f>
        <x:v/>
      </x:c>
      <x:c r="W209" s="196">
        <x:f ca="1">=IF(T209="","",IF(T209="-","",IF(U209=0,"",IF(OR(T209&gt;AA4,T209&lt;-AA4),"*",""))))</x:f>
        <x:v/>
      </x:c>
      <x:c r="X209" s="98" t="str">
        <x:v/>
      </x:c>
    </x:row>
    <x:row r="210" spans="1:25" s="12" x14ac:dyDescent="0.25">
      <x:c r="A210" s="90" t="str">
        <x:v>190</x:v>
      </x:c>
      <x:c r="B210" s="191" t="str">
        <x:v>FPR53763</x:v>
      </x:c>
      <x:c r="C210" s="191" t="str">
        <x:v>Kyocera P6030cdn</x:v>
      </x:c>
      <x:c r="D210" s="191" t="str">
        <x:v>Color Laser Prints</x:v>
      </x:c>
      <x:c r="E210" s="191" t="str">
        <x:v>LWR3Y00404</x:v>
      </x:c>
      <x:c r="F210" s="191" t="str">
        <x:v>Active</x:v>
      </x:c>
      <x:c r="G210" s="191" t="str">
        <x:v>Corporate</x:v>
      </x:c>
      <x:c r="H210" s="191" t="str">
        <x:v/>
      </x:c>
      <x:c r="I210" s="191" t="str">
        <x:v/>
      </x:c>
      <x:c r="J210" s="191" t="str">
        <x:v>1</x:v>
      </x:c>
      <x:c r="K210" s="191" t="str">
        <x:v>Building 2 / DCD</x:v>
      </x:c>
      <x:c r="L210" s="191" t="str">
        <x:v/>
      </x:c>
      <x:c r="M210" s="191" t="str">
        <x:v>8/31/2018</x:v>
      </x:c>
      <x:c r="N210" s="189" t="n">
        <x:v>63251.00</x:v>
      </x:c>
      <x:c r="O210" s="191" t="str">
        <x:v>11/30/2018</x:v>
      </x:c>
      <x:c r="P210" s="189" t="n">
        <x:v>67635.00</x:v>
      </x:c>
      <x:c r="Q210" s="206" t="n">
        <x:v>0.0026</x:v>
      </x:c>
      <x:c r="R210" s="206" t="n">
        <x:v>0.0478</x:v>
      </x:c>
      <x:c r="S210" s="189" t="n">
        <x:v>3985.00</x:v>
      </x:c>
      <x:c r="T210" s="187" t="n">
        <x:f ca="1">=IF(AND(U210=0,S210&gt;0),-100%,IF(OR(S210=0,S210="-"),"-",IF(AND(S210=0,U210=0),0%,IF(S210&lt;U210,SUM(U210-S210)/S210,IF(S210&gt;U210,SUM(-1*(S210-U210)/S210),"")))))</x:f>
        <x:v/>
      </x:c>
      <x:c r="U210" s="189" t="n">
        <x:v>4384.00</x:v>
      </x:c>
      <x:c r="V210" s="189" t="n">
        <x:f ca="1">=SUM(U210/ ((O210- M210)/30.42))</x:f>
        <x:v/>
      </x:c>
      <x:c r="W210" s="195">
        <x:f ca="1">=IF(T210="","",IF(T210="-","",IF(U210=0,"",IF(OR(T210&gt;AA4,T210&lt;-AA4),"*",""))))</x:f>
        <x:v/>
      </x:c>
      <x:c r="X210" s="91" t="str">
        <x:v/>
      </x:c>
    </x:row>
    <x:row r="211" spans="1:25" s="12" x14ac:dyDescent="0.25">
      <x:c r="A211" s="96" t="str">
        <x:v>191</x:v>
      </x:c>
      <x:c r="B211" s="192" t="str">
        <x:v>FPR57575</x:v>
      </x:c>
      <x:c r="C211" s="192" t="str">
        <x:v>Ricoh MP C307</x:v>
      </x:c>
      <x:c r="D211" s="192" t="str">
        <x:v>Color Laser Prints</x:v>
      </x:c>
      <x:c r="E211" s="192" t="str">
        <x:v>C507P604312</x:v>
      </x:c>
      <x:c r="F211" s="192" t="str">
        <x:v>Active</x:v>
      </x:c>
      <x:c r="G211" s="192" t="str">
        <x:v>Corporate</x:v>
      </x:c>
      <x:c r="H211" s="192" t="str">
        <x:v/>
      </x:c>
      <x:c r="I211" s="192" t="str">
        <x:v/>
      </x:c>
      <x:c r="J211" s="192" t="str">
        <x:v>1</x:v>
      </x:c>
      <x:c r="K211" s="192" t="str">
        <x:v>Building 2 / Knitting</x:v>
      </x:c>
      <x:c r="L211" s="192" t="str">
        <x:v/>
      </x:c>
      <x:c r="M211" s="192" t="str">
        <x:v>8/31/2018</x:v>
      </x:c>
      <x:c r="N211" s="183" t="n">
        <x:v>12554.00</x:v>
      </x:c>
      <x:c r="O211" s="192" t="str">
        <x:v>11/30/2018</x:v>
      </x:c>
      <x:c r="P211" s="183" t="n">
        <x:v>15750.00</x:v>
      </x:c>
      <x:c r="Q211" s="207" t="n">
        <x:v>0.0019</x:v>
      </x:c>
      <x:c r="R211" s="207" t="n">
        <x:v>0.0349</x:v>
      </x:c>
      <x:c r="S211" s="183" t="n">
        <x:v>4010.00</x:v>
      </x:c>
      <x:c r="T211" s="182" t="n">
        <x:f ca="1">=IF(AND(U211=0,S211&gt;0),-100%,IF(OR(S211=0,S211="-"),"-",IF(AND(S211=0,U211=0),0%,IF(S211&lt;U211,SUM(U211-S211)/S211,IF(S211&gt;U211,SUM(-1*(S211-U211)/S211),"")))))</x:f>
        <x:v/>
      </x:c>
      <x:c r="U211" s="183" t="n">
        <x:v>3196.00</x:v>
      </x:c>
      <x:c r="V211" s="183" t="n">
        <x:f ca="1">=SUM(U211/ ((O211- M211)/30.42))</x:f>
        <x:v/>
      </x:c>
      <x:c r="W211" s="196">
        <x:f ca="1">=IF(T211="","",IF(T211="-","",IF(U211=0,"",IF(OR(T211&gt;AA4,T211&lt;-AA4),"*",""))))</x:f>
        <x:v/>
      </x:c>
      <x:c r="X211" s="98" t="str">
        <x:v/>
      </x:c>
    </x:row>
    <x:row r="212" spans="1:25" s="12" x14ac:dyDescent="0.25">
      <x:c r="A212" s="90" t="str">
        <x:v>192</x:v>
      </x:c>
      <x:c r="B212" s="191" t="str">
        <x:v>FPR59879</x:v>
      </x:c>
      <x:c r="C212" s="191" t="str">
        <x:v>Kyocera FS-C5350DN</x:v>
      </x:c>
      <x:c r="D212" s="191" t="str">
        <x:v>Color Laser Prints</x:v>
      </x:c>
      <x:c r="E212" s="191" t="str">
        <x:v>QVQ3209321</x:v>
      </x:c>
      <x:c r="F212" s="191" t="str">
        <x:v>Active</x:v>
      </x:c>
      <x:c r="G212" s="191" t="str">
        <x:v>Corporate</x:v>
      </x:c>
      <x:c r="H212" s="191" t="str">
        <x:v/>
      </x:c>
      <x:c r="I212" s="191" t="str">
        <x:v/>
      </x:c>
      <x:c r="J212" s="191" t="str">
        <x:v>1</x:v>
      </x:c>
      <x:c r="K212" s="191" t="str">
        <x:v>Building 2 / Quality Engineering Office 2</x:v>
      </x:c>
      <x:c r="L212" s="191" t="str">
        <x:v/>
      </x:c>
      <x:c r="M212" s="191" t="str">
        <x:v>8/31/2018</x:v>
      </x:c>
      <x:c r="N212" s="189" t="n">
        <x:v>45728.00</x:v>
      </x:c>
      <x:c r="O212" s="191" t="str">
        <x:v>11/30/2018</x:v>
      </x:c>
      <x:c r="P212" s="189" t="n">
        <x:v>48104.00</x:v>
      </x:c>
      <x:c r="Q212" s="206" t="n">
        <x:v>0.0014</x:v>
      </x:c>
      <x:c r="R212" s="206" t="n">
        <x:v>0.0259</x:v>
      </x:c>
      <x:c r="S212" s="189" t="n">
        <x:v>3263.00</x:v>
      </x:c>
      <x:c r="T212" s="187" t="n">
        <x:f ca="1">=IF(AND(U212=0,S212&gt;0),-100%,IF(OR(S212=0,S212="-"),"-",IF(AND(S212=0,U212=0),0%,IF(S212&lt;U212,SUM(U212-S212)/S212,IF(S212&gt;U212,SUM(-1*(S212-U212)/S212),"")))))</x:f>
        <x:v/>
      </x:c>
      <x:c r="U212" s="189" t="n">
        <x:v>2376.00</x:v>
      </x:c>
      <x:c r="V212" s="189" t="n">
        <x:f ca="1">=SUM(U212/ ((O212- M212)/30.42))</x:f>
        <x:v/>
      </x:c>
      <x:c r="W212" s="195">
        <x:f ca="1">=IF(T212="","",IF(T212="-","",IF(U212=0,"",IF(OR(T212&gt;AA4,T212&lt;-AA4),"*",""))))</x:f>
        <x:v/>
      </x:c>
      <x:c r="X212" s="91" t="str">
        <x:v/>
      </x:c>
    </x:row>
    <x:row r="213" spans="1:25" s="12" x14ac:dyDescent="0.25">
      <x:c r="A213" s="96" t="str">
        <x:v>193</x:v>
      </x:c>
      <x:c r="B213" s="192" t="str">
        <x:v>FPR58304</x:v>
      </x:c>
      <x:c r="C213" s="192" t="str">
        <x:v>Savin CLP37DN</x:v>
      </x:c>
      <x:c r="D213" s="192" t="str">
        <x:v>Color Laser Prints</x:v>
      </x:c>
      <x:c r="E213" s="192" t="str">
        <x:v>S9329100886</x:v>
      </x:c>
      <x:c r="F213" s="192" t="str">
        <x:v>Active</x:v>
      </x:c>
      <x:c r="G213" s="192" t="str">
        <x:v>Corporate</x:v>
      </x:c>
      <x:c r="H213" s="192" t="str">
        <x:v/>
      </x:c>
      <x:c r="I213" s="192" t="str">
        <x:v/>
      </x:c>
      <x:c r="J213" s="192" t="str">
        <x:v>1</x:v>
      </x:c>
      <x:c r="K213" s="192" t="str">
        <x:v>Building 2 / Sheet Metal</x:v>
      </x:c>
      <x:c r="L213" s="192" t="str">
        <x:v/>
      </x:c>
      <x:c r="M213" s="192" t="str">
        <x:v>8/31/2018</x:v>
      </x:c>
      <x:c r="N213" s="183" t="n">
        <x:v>24666.00</x:v>
      </x:c>
      <x:c r="O213" s="192" t="str">
        <x:v>11/30/2018</x:v>
      </x:c>
      <x:c r="P213" s="183" t="n">
        <x:v>26846.00</x:v>
      </x:c>
      <x:c r="Q213" s="207" t="n">
        <x:v>0.0013</x:v>
      </x:c>
      <x:c r="R213" s="207" t="n">
        <x:v>0.0238</x:v>
      </x:c>
      <x:c r="S213" s="183" t="n">
        <x:v>500.00</x:v>
      </x:c>
      <x:c r="T213" s="182" t="n">
        <x:f ca="1">=IF(AND(U213=0,S213&gt;0),-100%,IF(OR(S213=0,S213="-"),"-",IF(AND(S213=0,U213=0),0%,IF(S213&lt;U213,SUM(U213-S213)/S213,IF(S213&gt;U213,SUM(-1*(S213-U213)/S213),"")))))</x:f>
        <x:v/>
      </x:c>
      <x:c r="U213" s="183" t="n">
        <x:v>2180.00</x:v>
      </x:c>
      <x:c r="V213" s="183" t="n">
        <x:f ca="1">=SUM(U213/ ((O213- M213)/30.42))</x:f>
        <x:v/>
      </x:c>
      <x:c r="W213" s="196">
        <x:f ca="1">=IF(T213="","",IF(T213="-","",IF(U213=0,"",IF(OR(T213&gt;AA4,T213&lt;-AA4),"*",""))))</x:f>
        <x:v/>
      </x:c>
      <x:c r="X213" s="98" t="str">
        <x:v/>
      </x:c>
    </x:row>
    <x:row r="214" spans="1:25" s="12" x14ac:dyDescent="0.25">
      <x:c r="A214" s="90" t="str">
        <x:v>194</x:v>
      </x:c>
      <x:c r="B214" s="191" t="str">
        <x:v>FPR60001</x:v>
      </x:c>
      <x:c r="C214" s="191" t="str">
        <x:v>Kyocera P6030cdn</x:v>
      </x:c>
      <x:c r="D214" s="191" t="str">
        <x:v>Color Laser Prints</x:v>
      </x:c>
      <x:c r="E214" s="191" t="str">
        <x:v>LWR4101003</x:v>
      </x:c>
      <x:c r="F214" s="191" t="str">
        <x:v>Active</x:v>
      </x:c>
      <x:c r="G214" s="191" t="str">
        <x:v>Corporate</x:v>
      </x:c>
      <x:c r="H214" s="191" t="str">
        <x:v/>
      </x:c>
      <x:c r="I214" s="191" t="str">
        <x:v/>
      </x:c>
      <x:c r="J214" s="191" t="str">
        <x:v>1</x:v>
      </x:c>
      <x:c r="K214" s="191" t="str">
        <x:v>Corporate / Room #115A</x:v>
      </x:c>
      <x:c r="L214" s="191" t="str">
        <x:v/>
      </x:c>
      <x:c r="M214" s="191" t="str">
        <x:v>8/31/2018</x:v>
      </x:c>
      <x:c r="N214" s="189" t="n">
        <x:v>47190.00</x:v>
      </x:c>
      <x:c r="O214" s="191" t="str">
        <x:v>11/30/2018</x:v>
      </x:c>
      <x:c r="P214" s="189" t="n">
        <x:v>49297.00</x:v>
      </x:c>
      <x:c r="Q214" s="206" t="n">
        <x:v>0.0012</x:v>
      </x:c>
      <x:c r="R214" s="206" t="n">
        <x:v>0.023</x:v>
      </x:c>
      <x:c r="S214" s="189" t="n">
        <x:v>2262.00</x:v>
      </x:c>
      <x:c r="T214" s="187" t="n">
        <x:f ca="1">=IF(AND(U214=0,S214&gt;0),-100%,IF(OR(S214=0,S214="-"),"-",IF(AND(S214=0,U214=0),0%,IF(S214&lt;U214,SUM(U214-S214)/S214,IF(S214&gt;U214,SUM(-1*(S214-U214)/S214),"")))))</x:f>
        <x:v/>
      </x:c>
      <x:c r="U214" s="189" t="n">
        <x:v>2107.00</x:v>
      </x:c>
      <x:c r="V214" s="189" t="n">
        <x:f ca="1">=SUM(U214/ ((O214- M214)/30.42))</x:f>
        <x:v/>
      </x:c>
      <x:c r="W214" s="195">
        <x:f ca="1">=IF(T214="","",IF(T214="-","",IF(U214=0,"",IF(OR(T214&gt;AA4,T214&lt;-AA4),"*",""))))</x:f>
        <x:v/>
      </x:c>
      <x:c r="X214" s="91" t="str">
        <x:v/>
      </x:c>
    </x:row>
    <x:row r="215" spans="1:25" s="12" x14ac:dyDescent="0.25">
      <x:c r="A215" s="96" t="str">
        <x:v>195</x:v>
      </x:c>
      <x:c r="B215" s="192" t="str">
        <x:v>FPR60012</x:v>
      </x:c>
      <x:c r="C215" s="192" t="str">
        <x:v>Kyocera M6526cdn</x:v>
      </x:c>
      <x:c r="D215" s="192" t="str">
        <x:v>Color Laser Prints</x:v>
      </x:c>
      <x:c r="E215" s="192" t="str">
        <x:v>LWF3Z00009</x:v>
      </x:c>
      <x:c r="F215" s="192" t="str">
        <x:v>Active</x:v>
      </x:c>
      <x:c r="G215" s="192" t="str">
        <x:v>Corporate</x:v>
      </x:c>
      <x:c r="H215" s="192" t="str">
        <x:v/>
      </x:c>
      <x:c r="I215" s="192" t="str">
        <x:v/>
      </x:c>
      <x:c r="J215" s="192" t="str">
        <x:v>2</x:v>
      </x:c>
      <x:c r="K215" s="192" t="str">
        <x:v>Building 2 / Safety Office</x:v>
      </x:c>
      <x:c r="L215" s="192" t="str">
        <x:v/>
      </x:c>
      <x:c r="M215" s="192" t="str">
        <x:v>8/31/2018</x:v>
      </x:c>
      <x:c r="N215" s="183" t="n">
        <x:v>40436.00</x:v>
      </x:c>
      <x:c r="O215" s="192" t="str">
        <x:v>11/30/2018</x:v>
      </x:c>
      <x:c r="P215" s="183" t="n">
        <x:v>42457.00</x:v>
      </x:c>
      <x:c r="Q215" s="207" t="n">
        <x:v>0.0012</x:v>
      </x:c>
      <x:c r="R215" s="207" t="n">
        <x:v>0.022</x:v>
      </x:c>
      <x:c r="S215" s="183" t="n">
        <x:v>2802.00</x:v>
      </x:c>
      <x:c r="T215" s="182" t="n">
        <x:f ca="1">=IF(AND(U215=0,S215&gt;0),-100%,IF(OR(S215=0,S215="-"),"-",IF(AND(S215=0,U215=0),0%,IF(S215&lt;U215,SUM(U215-S215)/S215,IF(S215&gt;U215,SUM(-1*(S215-U215)/S215),"")))))</x:f>
        <x:v/>
      </x:c>
      <x:c r="U215" s="183" t="n">
        <x:v>2021.00</x:v>
      </x:c>
      <x:c r="V215" s="183" t="n">
        <x:f ca="1">=SUM(U215/ ((O215- M215)/30.42))</x:f>
        <x:v/>
      </x:c>
      <x:c r="W215" s="196">
        <x:f ca="1">=IF(T215="","",IF(T215="-","",IF(U215=0,"",IF(OR(T215&gt;AA4,T215&lt;-AA4),"*",""))))</x:f>
        <x:v/>
      </x:c>
      <x:c r="X215" s="98" t="str">
        <x:v/>
      </x:c>
    </x:row>
    <x:row r="216" spans="1:25" s="12" x14ac:dyDescent="0.25">
      <x:c r="A216" s="90" t="str">
        <x:v>196</x:v>
      </x:c>
      <x:c r="B216" s="191" t="str">
        <x:v>FPR58122</x:v>
      </x:c>
      <x:c r="C216" s="191" t="str">
        <x:v>Kyocera M6526cdn</x:v>
      </x:c>
      <x:c r="D216" s="191" t="str">
        <x:v>Color Laser Prints</x:v>
      </x:c>
      <x:c r="E216" s="191" t="str">
        <x:v>LWF3Z00016</x:v>
      </x:c>
      <x:c r="F216" s="191" t="str">
        <x:v>Active</x:v>
      </x:c>
      <x:c r="G216" s="191" t="str">
        <x:v>Corporate</x:v>
      </x:c>
      <x:c r="H216" s="191" t="str">
        <x:v/>
      </x:c>
      <x:c r="I216" s="191" t="str">
        <x:v/>
      </x:c>
      <x:c r="J216" s="191" t="str">
        <x:v>2</x:v>
      </x:c>
      <x:c r="K216" s="191" t="str">
        <x:v>Reception</x:v>
      </x:c>
      <x:c r="L216" s="191" t="str">
        <x:v/>
      </x:c>
      <x:c r="M216" s="191" t="str">
        <x:v>8/31/2018</x:v>
      </x:c>
      <x:c r="N216" s="189" t="n">
        <x:v>53896.00</x:v>
      </x:c>
      <x:c r="O216" s="191" t="str">
        <x:v>11/30/2018</x:v>
      </x:c>
      <x:c r="P216" s="189" t="n">
        <x:v>55225.00</x:v>
      </x:c>
      <x:c r="Q216" s="206" t="n">
        <x:v>0.0008</x:v>
      </x:c>
      <x:c r="R216" s="206" t="n">
        <x:v>0.0145</x:v>
      </x:c>
      <x:c r="S216" s="189" t="n">
        <x:v>1329.00</x:v>
      </x:c>
      <x:c r="T216" s="187" t="n">
        <x:f ca="1">=IF(AND(U216=0,S216&gt;0),-100%,IF(OR(S216=0,S216="-"),"-",IF(AND(S216=0,U216=0),0%,IF(S216&lt;U216,SUM(U216-S216)/S216,IF(S216&gt;U216,SUM(-1*(S216-U216)/S216),"")))))</x:f>
        <x:v/>
      </x:c>
      <x:c r="U216" s="189" t="n">
        <x:v>1329.00</x:v>
      </x:c>
      <x:c r="V216" s="189" t="n">
        <x:f ca="1">=SUM(U216/ ((O216- M216)/30.42))</x:f>
        <x:v/>
      </x:c>
      <x:c r="W216" s="195">
        <x:f ca="1">=IF(T216="","",IF(T216="-","",IF(U216=0,"",IF(OR(T216&gt;AA4,T216&lt;-AA4),"*",""))))</x:f>
        <x:v/>
      </x:c>
      <x:c r="X216" s="91" t="str">
        <x:v/>
      </x:c>
    </x:row>
    <x:row r="217" spans="1:25" s="12" x14ac:dyDescent="0.25">
      <x:c r="A217" s="96" t="str">
        <x:v>197</x:v>
      </x:c>
      <x:c r="B217" s="192" t="str">
        <x:v>FPR60013</x:v>
      </x:c>
      <x:c r="C217" s="192" t="str">
        <x:v>Kyocera FS-C5350DN</x:v>
      </x:c>
      <x:c r="D217" s="192" t="str">
        <x:v>Color Laser Prints</x:v>
      </x:c>
      <x:c r="E217" s="192" t="str">
        <x:v>QVQ3810539</x:v>
      </x:c>
      <x:c r="F217" s="192" t="str">
        <x:v>Active</x:v>
      </x:c>
      <x:c r="G217" s="192" t="str">
        <x:v>Corporate</x:v>
      </x:c>
      <x:c r="H217" s="192" t="str">
        <x:v/>
      </x:c>
      <x:c r="I217" s="192" t="str">
        <x:v/>
      </x:c>
      <x:c r="J217" s="192" t="str">
        <x:v>1</x:v>
      </x:c>
      <x:c r="K217" s="192" t="str">
        <x:v>Building 2 / Maintenance</x:v>
      </x:c>
      <x:c r="L217" s="192" t="str">
        <x:v/>
      </x:c>
      <x:c r="M217" s="192" t="str">
        <x:v>8/31/2018</x:v>
      </x:c>
      <x:c r="N217" s="183" t="n">
        <x:v>42385.00</x:v>
      </x:c>
      <x:c r="O217" s="192" t="str">
        <x:v>11/30/2018</x:v>
      </x:c>
      <x:c r="P217" s="183" t="n">
        <x:v>43638.00</x:v>
      </x:c>
      <x:c r="Q217" s="207" t="n">
        <x:v>0.0007</x:v>
      </x:c>
      <x:c r="R217" s="207" t="n">
        <x:v>0.0137</x:v>
      </x:c>
      <x:c r="S217" s="183" t="n">
        <x:v>1136.00</x:v>
      </x:c>
      <x:c r="T217" s="182" t="n">
        <x:f ca="1">=IF(AND(U217=0,S217&gt;0),-100%,IF(OR(S217=0,S217="-"),"-",IF(AND(S217=0,U217=0),0%,IF(S217&lt;U217,SUM(U217-S217)/S217,IF(S217&gt;U217,SUM(-1*(S217-U217)/S217),"")))))</x:f>
        <x:v/>
      </x:c>
      <x:c r="U217" s="183" t="n">
        <x:v>1253.00</x:v>
      </x:c>
      <x:c r="V217" s="183" t="n">
        <x:f ca="1">=SUM(U217/ ((O217- M217)/30.42))</x:f>
        <x:v/>
      </x:c>
      <x:c r="W217" s="196">
        <x:f ca="1">=IF(T217="","",IF(T217="-","",IF(U217=0,"",IF(OR(T217&gt;AA4,T217&lt;-AA4),"*",""))))</x:f>
        <x:v/>
      </x:c>
      <x:c r="X217" s="98" t="str">
        <x:v/>
      </x:c>
    </x:row>
    <x:row r="218" spans="1:25" s="12" x14ac:dyDescent="0.25">
      <x:c r="A218" s="90" t="str">
        <x:v>198</x:v>
      </x:c>
      <x:c r="B218" s="191" t="str">
        <x:v>FPR57768</x:v>
      </x:c>
      <x:c r="C218" s="191" t="str">
        <x:v>Ricoh MP C307</x:v>
      </x:c>
      <x:c r="D218" s="191" t="str">
        <x:v>Color Laser Prints</x:v>
      </x:c>
      <x:c r="E218" s="191" t="str">
        <x:v>C507P500615</x:v>
      </x:c>
      <x:c r="F218" s="191" t="str">
        <x:v>Active</x:v>
      </x:c>
      <x:c r="G218" s="191" t="str">
        <x:v>Corporate</x:v>
      </x:c>
      <x:c r="H218" s="191" t="str">
        <x:v/>
      </x:c>
      <x:c r="I218" s="191" t="str">
        <x:v/>
      </x:c>
      <x:c r="J218" s="191" t="str">
        <x:v>2</x:v>
      </x:c>
      <x:c r="K218" s="191" t="str">
        <x:v>Sales / Marketing</x:v>
      </x:c>
      <x:c r="L218" s="191" t="str">
        <x:v/>
      </x:c>
      <x:c r="M218" s="191" t="str">
        <x:v>8/31/2018</x:v>
      </x:c>
      <x:c r="N218" s="189" t="n">
        <x:v>13482.00</x:v>
      </x:c>
      <x:c r="O218" s="191" t="str">
        <x:v>11/30/2018</x:v>
      </x:c>
      <x:c r="P218" s="189" t="n">
        <x:v>14661.00</x:v>
      </x:c>
      <x:c r="Q218" s="206" t="n">
        <x:v>0.0007</x:v>
      </x:c>
      <x:c r="R218" s="206" t="n">
        <x:v>0.0129</x:v>
      </x:c>
      <x:c r="S218" s="189" t="n">
        <x:v>1844.00</x:v>
      </x:c>
      <x:c r="T218" s="187" t="n">
        <x:f ca="1">=IF(AND(U218=0,S218&gt;0),-100%,IF(OR(S218=0,S218="-"),"-",IF(AND(S218=0,U218=0),0%,IF(S218&lt;U218,SUM(U218-S218)/S218,IF(S218&gt;U218,SUM(-1*(S218-U218)/S218),"")))))</x:f>
        <x:v/>
      </x:c>
      <x:c r="U218" s="189" t="n">
        <x:v>1179.00</x:v>
      </x:c>
      <x:c r="V218" s="189" t="n">
        <x:f ca="1">=SUM(U218/ ((O218- M218)/30.42))</x:f>
        <x:v/>
      </x:c>
      <x:c r="W218" s="195">
        <x:f ca="1">=IF(T218="","",IF(T218="-","",IF(U218=0,"",IF(OR(T218&gt;AA4,T218&lt;-AA4),"*",""))))</x:f>
        <x:v/>
      </x:c>
      <x:c r="X218" s="91" t="str">
        <x:v/>
      </x:c>
    </x:row>
    <x:row r="219" spans="1:25" s="12" x14ac:dyDescent="0.25">
      <x:c r="A219" s="96" t="str">
        <x:v>199</x:v>
      </x:c>
      <x:c r="B219" s="192" t="str">
        <x:v>FPR59806</x:v>
      </x:c>
      <x:c r="C219" s="192" t="str">
        <x:v>Ricoh MP C307</x:v>
      </x:c>
      <x:c r="D219" s="192" t="str">
        <x:v>Color Laser Prints</x:v>
      </x:c>
      <x:c r="E219" s="192" t="str">
        <x:v>C507P700666</x:v>
      </x:c>
      <x:c r="F219" s="192" t="str">
        <x:v>Active</x:v>
      </x:c>
      <x:c r="G219" s="192" t="str">
        <x:v>Corporate</x:v>
      </x:c>
      <x:c r="H219" s="192" t="str">
        <x:v/>
      </x:c>
      <x:c r="I219" s="192" t="str">
        <x:v/>
      </x:c>
      <x:c r="J219" s="192" t="str">
        <x:v>2</x:v>
      </x:c>
      <x:c r="K219" s="192" t="str">
        <x:v>Corporate / Admin Lobby</x:v>
      </x:c>
      <x:c r="L219" s="192" t="str">
        <x:v/>
      </x:c>
      <x:c r="M219" s="192" t="str">
        <x:v>8/31/2018</x:v>
      </x:c>
      <x:c r="N219" s="183" t="n">
        <x:v>3832.00</x:v>
      </x:c>
      <x:c r="O219" s="192" t="str">
        <x:v>11/30/2018</x:v>
      </x:c>
      <x:c r="P219" s="183" t="n">
        <x:v>5002.00</x:v>
      </x:c>
      <x:c r="Q219" s="207" t="n">
        <x:v>0.0007</x:v>
      </x:c>
      <x:c r="R219" s="207" t="n">
        <x:v>0.0128</x:v>
      </x:c>
      <x:c r="S219" s="183" t="n">
        <x:v>951.00</x:v>
      </x:c>
      <x:c r="T219" s="182" t="n">
        <x:f ca="1">=IF(AND(U219=0,S219&gt;0),-100%,IF(OR(S219=0,S219="-"),"-",IF(AND(S219=0,U219=0),0%,IF(S219&lt;U219,SUM(U219-S219)/S219,IF(S219&gt;U219,SUM(-1*(S219-U219)/S219),"")))))</x:f>
        <x:v/>
      </x:c>
      <x:c r="U219" s="183" t="n">
        <x:v>1170.00</x:v>
      </x:c>
      <x:c r="V219" s="183" t="n">
        <x:f ca="1">=SUM(U219/ ((O219- M219)/30.42))</x:f>
        <x:v/>
      </x:c>
      <x:c r="W219" s="196">
        <x:f ca="1">=IF(T219="","",IF(T219="-","",IF(U219=0,"",IF(OR(T219&gt;AA4,T219&lt;-AA4),"*",""))))</x:f>
        <x:v/>
      </x:c>
      <x:c r="X219" s="98" t="str">
        <x:v/>
      </x:c>
    </x:row>
    <x:row r="220" spans="1:25" s="12" x14ac:dyDescent="0.25">
      <x:c r="A220" s="90" t="str">
        <x:v>200</x:v>
      </x:c>
      <x:c r="B220" s="191" t="str">
        <x:v>FPR60007</x:v>
      </x:c>
      <x:c r="C220" s="191" t="str">
        <x:v>Kyocera FS-C5350DN</x:v>
      </x:c>
      <x:c r="D220" s="191" t="str">
        <x:v>Color Laser Prints</x:v>
      </x:c>
      <x:c r="E220" s="191" t="str">
        <x:v>QVQ9900412</x:v>
      </x:c>
      <x:c r="F220" s="191" t="str">
        <x:v>Active</x:v>
      </x:c>
      <x:c r="G220" s="191" t="str">
        <x:v>Corporate</x:v>
      </x:c>
      <x:c r="H220" s="191" t="str">
        <x:v/>
      </x:c>
      <x:c r="I220" s="191" t="str">
        <x:v/>
      </x:c>
      <x:c r="J220" s="191" t="str">
        <x:v>2</x:v>
      </x:c>
      <x:c r="K220" s="191" t="str">
        <x:v>Building 2 / Operations Excellence</x:v>
      </x:c>
      <x:c r="L220" s="191" t="str">
        <x:v/>
      </x:c>
      <x:c r="M220" s="191" t="str">
        <x:v>8/31/2018</x:v>
      </x:c>
      <x:c r="N220" s="189" t="n">
        <x:v>189249.00</x:v>
      </x:c>
      <x:c r="O220" s="191" t="str">
        <x:v>11/30/2018</x:v>
      </x:c>
      <x:c r="P220" s="189" t="n">
        <x:v>190238.00</x:v>
      </x:c>
      <x:c r="Q220" s="206" t="n">
        <x:v>0.0006</x:v>
      </x:c>
      <x:c r="R220" s="206" t="n">
        <x:v>0.0108</x:v>
      </x:c>
      <x:c r="S220" s="189" t="n">
        <x:v>670.00</x:v>
      </x:c>
      <x:c r="T220" s="187" t="n">
        <x:f ca="1">=IF(AND(U220=0,S220&gt;0),-100%,IF(OR(S220=0,S220="-"),"-",IF(AND(S220=0,U220=0),0%,IF(S220&lt;U220,SUM(U220-S220)/S220,IF(S220&gt;U220,SUM(-1*(S220-U220)/S220),"")))))</x:f>
        <x:v/>
      </x:c>
      <x:c r="U220" s="189" t="n">
        <x:v>989.00</x:v>
      </x:c>
      <x:c r="V220" s="189" t="n">
        <x:f ca="1">=SUM(U220/ ((O220- M220)/30.42))</x:f>
        <x:v/>
      </x:c>
      <x:c r="W220" s="195">
        <x:f ca="1">=IF(T220="","",IF(T220="-","",IF(U220=0,"",IF(OR(T220&gt;AA4,T220&lt;-AA4),"*",""))))</x:f>
        <x:v/>
      </x:c>
      <x:c r="X220" s="91" t="str">
        <x:v/>
      </x:c>
    </x:row>
    <x:row r="221" spans="1:25" s="12" x14ac:dyDescent="0.25">
      <x:c r="A221" s="96" t="str">
        <x:v>201</x:v>
      </x:c>
      <x:c r="B221" s="192" t="str">
        <x:v>FPR59880</x:v>
      </x:c>
      <x:c r="C221" s="192" t="str">
        <x:v>Kyocera FS-C2126</x:v>
      </x:c>
      <x:c r="D221" s="192" t="str">
        <x:v>Color Laser Prints</x:v>
      </x:c>
      <x:c r="E221" s="192" t="str">
        <x:v>Q5D0Z04620</x:v>
      </x:c>
      <x:c r="F221" s="192" t="str">
        <x:v>Active</x:v>
      </x:c>
      <x:c r="G221" s="192" t="str">
        <x:v>Corporate</x:v>
      </x:c>
      <x:c r="H221" s="192" t="str">
        <x:v/>
      </x:c>
      <x:c r="I221" s="192" t="str">
        <x:v/>
      </x:c>
      <x:c r="J221" s="192" t="str">
        <x:v>1</x:v>
      </x:c>
      <x:c r="K221" s="192" t="str">
        <x:v>Building 2 / Quality Engineering Office 1</x:v>
      </x:c>
      <x:c r="L221" s="192" t="str">
        <x:v/>
      </x:c>
      <x:c r="M221" s="192" t="str">
        <x:v>8/31/2018</x:v>
      </x:c>
      <x:c r="N221" s="183" t="n">
        <x:v>28289.00</x:v>
      </x:c>
      <x:c r="O221" s="192" t="str">
        <x:v>11/30/2018</x:v>
      </x:c>
      <x:c r="P221" s="183" t="n">
        <x:v>28842.00</x:v>
      </x:c>
      <x:c r="Q221" s="207" t="n">
        <x:v>0.0003</x:v>
      </x:c>
      <x:c r="R221" s="207" t="n">
        <x:v>0.006</x:v>
      </x:c>
      <x:c r="S221" s="183" t="n">
        <x:v>936.00</x:v>
      </x:c>
      <x:c r="T221" s="182" t="n">
        <x:f ca="1">=IF(AND(U221=0,S221&gt;0),-100%,IF(OR(S221=0,S221="-"),"-",IF(AND(S221=0,U221=0),0%,IF(S221&lt;U221,SUM(U221-S221)/S221,IF(S221&gt;U221,SUM(-1*(S221-U221)/S221),"")))))</x:f>
        <x:v/>
      </x:c>
      <x:c r="U221" s="183" t="n">
        <x:v>553.00</x:v>
      </x:c>
      <x:c r="V221" s="183" t="n">
        <x:f ca="1">=SUM(U221/ ((O221- M221)/30.42))</x:f>
        <x:v/>
      </x:c>
      <x:c r="W221" s="196">
        <x:f ca="1">=IF(T221="","",IF(T221="-","",IF(U221=0,"",IF(OR(T221&gt;AA4,T221&lt;-AA4),"*",""))))</x:f>
        <x:v/>
      </x:c>
      <x:c r="X221" s="98" t="str">
        <x:v/>
      </x:c>
    </x:row>
    <x:row r="222" spans="1:25" s="12" x14ac:dyDescent="0.25">
      <x:c r="A222" s="90" t="str">
        <x:v>202</x:v>
      </x:c>
      <x:c r="B222" s="191" t="str">
        <x:v>FPR60014</x:v>
      </x:c>
      <x:c r="C222" s="191" t="str">
        <x:v>Kyocera P6030cdn</x:v>
      </x:c>
      <x:c r="D222" s="191" t="str">
        <x:v>Color Laser Prints</x:v>
      </x:c>
      <x:c r="E222" s="191" t="str">
        <x:v>LWR3Z00595</x:v>
      </x:c>
      <x:c r="F222" s="191" t="str">
        <x:v>Active</x:v>
      </x:c>
      <x:c r="G222" s="191" t="str">
        <x:v>Corporate</x:v>
      </x:c>
      <x:c r="H222" s="191" t="str">
        <x:v/>
      </x:c>
      <x:c r="I222" s="191" t="str">
        <x:v/>
      </x:c>
      <x:c r="J222" s="191" t="str">
        <x:v>1</x:v>
      </x:c>
      <x:c r="K222" s="191" t="str">
        <x:v>Building 2 / WIP Stores</x:v>
      </x:c>
      <x:c r="L222" s="191" t="str">
        <x:v/>
      </x:c>
      <x:c r="M222" s="191" t="str">
        <x:v>8/31/2018</x:v>
      </x:c>
      <x:c r="N222" s="189" t="n">
        <x:v>24660.00</x:v>
      </x:c>
      <x:c r="O222" s="191" t="str">
        <x:v>11/30/2018</x:v>
      </x:c>
      <x:c r="P222" s="189" t="n">
        <x:v>25207.00</x:v>
      </x:c>
      <x:c r="Q222" s="206" t="n">
        <x:v>0.0003</x:v>
      </x:c>
      <x:c r="R222" s="206" t="n">
        <x:v>0.006</x:v>
      </x:c>
      <x:c r="S222" s="189" t="n">
        <x:v>590.00</x:v>
      </x:c>
      <x:c r="T222" s="187" t="n">
        <x:f ca="1">=IF(AND(U222=0,S222&gt;0),-100%,IF(OR(S222=0,S222="-"),"-",IF(AND(S222=0,U222=0),0%,IF(S222&lt;U222,SUM(U222-S222)/S222,IF(S222&gt;U222,SUM(-1*(S222-U222)/S222),"")))))</x:f>
        <x:v/>
      </x:c>
      <x:c r="U222" s="189" t="n">
        <x:v>547.00</x:v>
      </x:c>
      <x:c r="V222" s="189" t="n">
        <x:f ca="1">=SUM(U222/ ((O222- M222)/30.42))</x:f>
        <x:v/>
      </x:c>
      <x:c r="W222" s="195">
        <x:f ca="1">=IF(T222="","",IF(T222="-","",IF(U222=0,"",IF(OR(T222&gt;AA4,T222&lt;-AA4),"*",""))))</x:f>
        <x:v/>
      </x:c>
      <x:c r="X222" s="91" t="str">
        <x:v/>
      </x:c>
    </x:row>
    <x:row r="223" spans="1:25" s="12" x14ac:dyDescent="0.25">
      <x:c r="A223" s="96" t="str">
        <x:v>203</x:v>
      </x:c>
      <x:c r="B223" s="192" t="str">
        <x:v>FPR59807</x:v>
      </x:c>
      <x:c r="C223" s="192" t="str">
        <x:v>Ricoh MP C307</x:v>
      </x:c>
      <x:c r="D223" s="192" t="str">
        <x:v>Color Laser Prints</x:v>
      </x:c>
      <x:c r="E223" s="192" t="str">
        <x:v>C507P700705</x:v>
      </x:c>
      <x:c r="F223" s="192" t="str">
        <x:v>Active</x:v>
      </x:c>
      <x:c r="G223" s="192" t="str">
        <x:v>Corporate</x:v>
      </x:c>
      <x:c r="H223" s="192" t="str">
        <x:v/>
      </x:c>
      <x:c r="I223" s="192" t="str">
        <x:v/>
      </x:c>
      <x:c r="J223" s="192" t="str">
        <x:v>1</x:v>
      </x:c>
      <x:c r="K223" s="192" t="str">
        <x:v>Building 2 / BFE Boeing</x:v>
      </x:c>
      <x:c r="L223" s="192" t="str">
        <x:v/>
      </x:c>
      <x:c r="M223" s="192" t="str">
        <x:v>8/31/2018</x:v>
      </x:c>
      <x:c r="N223" s="183" t="n">
        <x:v>615.00</x:v>
      </x:c>
      <x:c r="O223" s="192" t="str">
        <x:v>11/30/2018</x:v>
      </x:c>
      <x:c r="P223" s="183" t="n">
        <x:v>956.00</x:v>
      </x:c>
      <x:c r="Q223" s="207" t="n">
        <x:v>0.0002</x:v>
      </x:c>
      <x:c r="R223" s="207" t="n">
        <x:v>0.0037</x:v>
      </x:c>
      <x:c r="S223" s="183" t="n">
        <x:v>199.00</x:v>
      </x:c>
      <x:c r="T223" s="182" t="n">
        <x:f ca="1">=IF(AND(U223=0,S223&gt;0),-100%,IF(OR(S223=0,S223="-"),"-",IF(AND(S223=0,U223=0),0%,IF(S223&lt;U223,SUM(U223-S223)/S223,IF(S223&gt;U223,SUM(-1*(S223-U223)/S223),"")))))</x:f>
        <x:v/>
      </x:c>
      <x:c r="U223" s="183" t="n">
        <x:v>341.00</x:v>
      </x:c>
      <x:c r="V223" s="183" t="n">
        <x:f ca="1">=SUM(U223/ ((O223- M223)/30.42))</x:f>
        <x:v/>
      </x:c>
      <x:c r="W223" s="196">
        <x:f ca="1">=IF(T223="","",IF(T223="-","",IF(U223=0,"",IF(OR(T223&gt;AA4,T223&lt;-AA4),"*",""))))</x:f>
        <x:v/>
      </x:c>
      <x:c r="X223" s="98" t="str">
        <x:v/>
      </x:c>
    </x:row>
    <x:row r="224" spans="1:25" s="12" x14ac:dyDescent="0.25">
      <x:c r="A224" s="90" t="str">
        <x:v>204</x:v>
      </x:c>
      <x:c r="B224" s="191" t="str">
        <x:v>AFPR59896</x:v>
      </x:c>
      <x:c r="C224" s="191" t="str">
        <x:v>Kyocera FS-C2626MFP</x:v>
      </x:c>
      <x:c r="D224" s="191" t="str">
        <x:v>Color Laser Prints</x:v>
      </x:c>
      <x:c r="E224" s="191" t="str">
        <x:v>NMM2502932</x:v>
      </x:c>
      <x:c r="F224" s="191" t="str">
        <x:v>Inactive</x:v>
      </x:c>
      <x:c r="G224" s="191" t="str">
        <x:v>Corporate</x:v>
      </x:c>
      <x:c r="H224" s="191" t="str">
        <x:v/>
      </x:c>
      <x:c r="I224" s="191" t="str">
        <x:v>Building 2 / Room 250</x:v>
      </x:c>
      <x:c r="J224" s="191" t="str">
        <x:v>2</x:v>
      </x:c>
      <x:c r="K224" s="191" t="str">
        <x:v>Replaced</x:v>
      </x:c>
      <x:c r="L224" s="191" t="str">
        <x:v/>
      </x:c>
      <x:c r="M224" s="191" t="str">
        <x:v>8/31/2018</x:v>
      </x:c>
      <x:c r="N224" s="189" t="n">
        <x:v>49611.00</x:v>
      </x:c>
      <x:c r="O224" s="191" t="str">
        <x:v>11/30/2018</x:v>
      </x:c>
      <x:c r="P224" s="189" t="n">
        <x:v>49881.00</x:v>
      </x:c>
      <x:c r="Q224" s="206" t="n">
        <x:v>0.0002</x:v>
      </x:c>
      <x:c r="R224" s="206" t="n">
        <x:v>0.0029</x:v>
      </x:c>
      <x:c r="S224" s="189" t="n">
        <x:v>832.00</x:v>
      </x:c>
      <x:c r="T224" s="187" t="n">
        <x:f ca="1">=IF(AND(U224=0,S224&gt;0),-100%,IF(OR(S224=0,S224="-"),"-",IF(AND(S224=0,U224=0),0%,IF(S224&lt;U224,SUM(U224-S224)/S224,IF(S224&gt;U224,SUM(-1*(S224-U224)/S224),"")))))</x:f>
        <x:v/>
      </x:c>
      <x:c r="U224" s="189" t="n">
        <x:v>270.00</x:v>
      </x:c>
      <x:c r="V224" s="189" t="n">
        <x:f ca="1">=SUM(U224/ ((O224- M224)/30.42))</x:f>
        <x:v/>
      </x:c>
      <x:c r="W224" s="195">
        <x:f ca="1">=IF(T224="","",IF(T224="-","",IF(U224=0,"",IF(OR(T224&gt;AA4,T224&lt;-AA4),"*",""))))</x:f>
        <x:v/>
      </x:c>
      <x:c r="X224" s="91" t="str">
        <x:v/>
      </x:c>
    </x:row>
    <x:row r="225" spans="1:25" s="12" x14ac:dyDescent="0.25">
      <x:c r="A225" s="96" t="str">
        <x:v>205</x:v>
      </x:c>
      <x:c r="B225" s="192" t="str">
        <x:v>FPR58387</x:v>
      </x:c>
      <x:c r="C225" s="192" t="str">
        <x:v>Ricoh MP C305SPF</x:v>
      </x:c>
      <x:c r="D225" s="192" t="str">
        <x:v>Color Laser Prints</x:v>
      </x:c>
      <x:c r="E225" s="192" t="str">
        <x:v>W792P601616</x:v>
      </x:c>
      <x:c r="F225" s="192" t="str">
        <x:v>Active</x:v>
      </x:c>
      <x:c r="G225" s="192" t="str">
        <x:v>Corporate</x:v>
      </x:c>
      <x:c r="H225" s="192" t="str">
        <x:v/>
      </x:c>
      <x:c r="I225" s="192" t="str">
        <x:v/>
      </x:c>
      <x:c r="J225" s="192" t="str">
        <x:v>2</x:v>
      </x:c>
      <x:c r="K225" s="192" t="str">
        <x:v>Bldg 2 / Room 250</x:v>
      </x:c>
      <x:c r="L225" s="192" t="str">
        <x:v/>
      </x:c>
      <x:c r="M225" s="192" t="str">
        <x:v>10/4/2018</x:v>
      </x:c>
      <x:c r="N225" s="183" t="n">
        <x:v>25556.00</x:v>
      </x:c>
      <x:c r="O225" s="192" t="str">
        <x:v>11/30/2018</x:v>
      </x:c>
      <x:c r="P225" s="183" t="n">
        <x:v>25733.00</x:v>
      </x:c>
      <x:c r="Q225" s="207" t="n">
        <x:v>0.0001</x:v>
      </x:c>
      <x:c r="R225" s="207" t="n">
        <x:v>0.0019</x:v>
      </x:c>
      <x:c r="S225" s="183" t="n">
        <x:v/>
      </x:c>
      <x:c r="T225" s="182" t="n">
        <x:f ca="1">=IF(AND(U225=0,S225&gt;0),-100%,IF(OR(S225=0,S225="-"),"-",IF(AND(S225=0,U225=0),0%,IF(S225&lt;U225,SUM(U225-S225)/S225,IF(S225&gt;U225,SUM(-1*(S225-U225)/S225),"")))))</x:f>
        <x:v/>
      </x:c>
      <x:c r="U225" s="183" t="n">
        <x:v>177.00</x:v>
      </x:c>
      <x:c r="V225" s="183" t="n">
        <x:f ca="1">=SUM(U225/ ((O225- M225)/30.42))</x:f>
        <x:v/>
      </x:c>
      <x:c r="W225" s="196">
        <x:f ca="1">=IF(T225="","",IF(T225="-","",IF(U225=0,"",IF(OR(T225&gt;AA4,T225&lt;-AA4),"*",""))))</x:f>
        <x:v/>
      </x:c>
      <x:c r="X225" s="98" t="str">
        <x:v/>
      </x:c>
    </x:row>
    <x:row r="226" spans="1:25" s="12" x14ac:dyDescent="0.25">
      <x:c r="A226" s="90" t="str">
        <x:v>206</x:v>
      </x:c>
      <x:c r="B226" s="191" t="str">
        <x:v>FPR58107</x:v>
      </x:c>
      <x:c r="C226" s="191" t="str">
        <x:v>Kyocera FC-C5250dn</x:v>
      </x:c>
      <x:c r="D226" s="191" t="str">
        <x:v>Color Laser Prints</x:v>
      </x:c>
      <x:c r="E226" s="191" t="str">
        <x:v>Q553708194</x:v>
      </x:c>
      <x:c r="F226" s="191" t="str">
        <x:v>Active</x:v>
      </x:c>
      <x:c r="G226" s="191" t="str">
        <x:v>Corporate</x:v>
      </x:c>
      <x:c r="H226" s="191" t="str">
        <x:v/>
      </x:c>
      <x:c r="I226" s="191" t="str">
        <x:v/>
      </x:c>
      <x:c r="J226" s="191" t="str">
        <x:v>2</x:v>
      </x:c>
      <x:c r="K226" s="191" t="str">
        <x:v>Corporate / Room #234</x:v>
      </x:c>
      <x:c r="L226" s="191" t="str">
        <x:v/>
      </x:c>
      <x:c r="M226" s="191" t="str">
        <x:v>8/31/2018</x:v>
      </x:c>
      <x:c r="N226" s="189" t="n">
        <x:v>56052.00</x:v>
      </x:c>
      <x:c r="O226" s="191" t="str">
        <x:v>11/30/2018</x:v>
      </x:c>
      <x:c r="P226" s="189" t="n">
        <x:v>56183.00</x:v>
      </x:c>
      <x:c r="Q226" s="206" t="n">
        <x:v>0.0001</x:v>
      </x:c>
      <x:c r="R226" s="206" t="n">
        <x:v>0.0014</x:v>
      </x:c>
      <x:c r="S226" s="189" t="n">
        <x:v>131.00</x:v>
      </x:c>
      <x:c r="T226" s="187" t="n">
        <x:f ca="1">=IF(AND(U226=0,S226&gt;0),-100%,IF(OR(S226=0,S226="-"),"-",IF(AND(S226=0,U226=0),0%,IF(S226&lt;U226,SUM(U226-S226)/S226,IF(S226&gt;U226,SUM(-1*(S226-U226)/S226),"")))))</x:f>
        <x:v/>
      </x:c>
      <x:c r="U226" s="189" t="n">
        <x:v>131.00</x:v>
      </x:c>
      <x:c r="V226" s="189" t="n">
        <x:f ca="1">=SUM(U226/ ((O226- M226)/30.42))</x:f>
        <x:v/>
      </x:c>
      <x:c r="W226" s="195">
        <x:f ca="1">=IF(T226="","",IF(T226="-","",IF(U226=0,"",IF(OR(T226&gt;AA4,T226&lt;-AA4),"*",""))))</x:f>
        <x:v/>
      </x:c>
      <x:c r="X226" s="91" t="str">
        <x:v/>
      </x:c>
    </x:row>
    <x:row r="227" spans="1:25" s="12" x14ac:dyDescent="0.25">
      <x:c r="A227" s="96" t="str">
        <x:v>207</x:v>
      </x:c>
      <x:c r="B227" s="192" t="str">
        <x:v>FPR59994</x:v>
      </x:c>
      <x:c r="C227" s="192" t="str">
        <x:v>Kyocera P6130cdn</x:v>
      </x:c>
      <x:c r="D227" s="192" t="str">
        <x:v>Color Laser Prints</x:v>
      </x:c>
      <x:c r="E227" s="192" t="str">
        <x:v>V5Q5601065</x:v>
      </x:c>
      <x:c r="F227" s="192" t="str">
        <x:v>Active</x:v>
      </x:c>
      <x:c r="G227" s="192" t="str">
        <x:v>Corporate</x:v>
      </x:c>
      <x:c r="H227" s="192" t="str">
        <x:v/>
      </x:c>
      <x:c r="I227" s="192" t="str">
        <x:v/>
      </x:c>
      <x:c r="J227" s="192" t="str">
        <x:v>1</x:v>
      </x:c>
      <x:c r="K227" s="192" t="str">
        <x:v>Corporate / IT</x:v>
      </x:c>
      <x:c r="L227" s="192" t="str">
        <x:v/>
      </x:c>
      <x:c r="M227" s="192" t="str">
        <x:v>8/31/2018</x:v>
      </x:c>
      <x:c r="N227" s="183" t="n">
        <x:v>3682.00</x:v>
      </x:c>
      <x:c r="O227" s="192" t="str">
        <x:v>11/30/2018</x:v>
      </x:c>
      <x:c r="P227" s="183" t="n">
        <x:v>3793.00</x:v>
      </x:c>
      <x:c r="Q227" s="207" t="n">
        <x:v>0.0001</x:v>
      </x:c>
      <x:c r="R227" s="207" t="n">
        <x:v>0.0012</x:v>
      </x:c>
      <x:c r="S227" s="183" t="n">
        <x:v>71.00</x:v>
      </x:c>
      <x:c r="T227" s="182" t="n">
        <x:f ca="1">=IF(AND(U227=0,S227&gt;0),-100%,IF(OR(S227=0,S227="-"),"-",IF(AND(S227=0,U227=0),0%,IF(S227&lt;U227,SUM(U227-S227)/S227,IF(S227&gt;U227,SUM(-1*(S227-U227)/S227),"")))))</x:f>
        <x:v/>
      </x:c>
      <x:c r="U227" s="183" t="n">
        <x:v>111.00</x:v>
      </x:c>
      <x:c r="V227" s="183" t="n">
        <x:f ca="1">=SUM(U227/ ((O227- M227)/30.42))</x:f>
        <x:v/>
      </x:c>
      <x:c r="W227" s="196">
        <x:f ca="1">=IF(T227="","",IF(T227="-","",IF(U227=0,"",IF(OR(T227&gt;AA4,T227&lt;-AA4),"*",""))))</x:f>
        <x:v/>
      </x:c>
      <x:c r="X227" s="98" t="str">
        <x:v/>
      </x:c>
    </x:row>
    <x:row r="228" spans="1:25" s="12" x14ac:dyDescent="0.25">
      <x:c r="A228" s="90" t="str">
        <x:v>208</x:v>
      </x:c>
      <x:c r="B228" s="191" t="str">
        <x:v>FPR53746</x:v>
      </x:c>
      <x:c r="C228" s="191" t="str">
        <x:v>Kyocera FS-C5350DN</x:v>
      </x:c>
      <x:c r="D228" s="191" t="str">
        <x:v>Color Laser Prints</x:v>
      </x:c>
      <x:c r="E228" s="191" t="str">
        <x:v>QVQ2607262</x:v>
      </x:c>
      <x:c r="F228" s="191" t="str">
        <x:v>Active</x:v>
      </x:c>
      <x:c r="G228" s="191" t="str">
        <x:v>Corporate</x:v>
      </x:c>
      <x:c r="H228" s="191" t="str">
        <x:v/>
      </x:c>
      <x:c r="I228" s="191" t="str">
        <x:v/>
      </x:c>
      <x:c r="J228" s="191" t="str">
        <x:v>1</x:v>
      </x:c>
      <x:c r="K228" s="191" t="str">
        <x:v>Building 2 / Boeing Purchasing Parts</x:v>
      </x:c>
      <x:c r="L228" s="191" t="str">
        <x:v/>
      </x:c>
      <x:c r="M228" s="191" t="str">
        <x:v>8/31/2018</x:v>
      </x:c>
      <x:c r="N228" s="189" t="n">
        <x:v>26055.00</x:v>
      </x:c>
      <x:c r="O228" s="191" t="str">
        <x:v>11/30/2018</x:v>
      </x:c>
      <x:c r="P228" s="189" t="n">
        <x:v>26141.00</x:v>
      </x:c>
      <x:c r="Q228" s="206" t="n">
        <x:v>0.0001</x:v>
      </x:c>
      <x:c r="R228" s="206" t="n">
        <x:v>0.0009</x:v>
      </x:c>
      <x:c r="S228" s="189" t="n">
        <x:v>86.00</x:v>
      </x:c>
      <x:c r="T228" s="187" t="n">
        <x:f ca="1">=IF(AND(U228=0,S228&gt;0),-100%,IF(OR(S228=0,S228="-"),"-",IF(AND(S228=0,U228=0),0%,IF(S228&lt;U228,SUM(U228-S228)/S228,IF(S228&gt;U228,SUM(-1*(S228-U228)/S228),"")))))</x:f>
        <x:v/>
      </x:c>
      <x:c r="U228" s="189" t="n">
        <x:v>86.00</x:v>
      </x:c>
      <x:c r="V228" s="189" t="n">
        <x:f ca="1">=SUM(U228/ ((O228- M228)/30.42))</x:f>
        <x:v/>
      </x:c>
      <x:c r="W228" s="195">
        <x:f ca="1">=IF(T228="","",IF(T228="-","",IF(U228=0,"",IF(OR(T228&gt;AA4,T228&lt;-AA4),"*",""))))</x:f>
        <x:v/>
      </x:c>
      <x:c r="X228" s="91" t="str">
        <x:v/>
      </x:c>
    </x:row>
    <x:row r="229" spans="1:25" s="12" x14ac:dyDescent="0.25">
      <x:c r="A229" s="96" t="str">
        <x:v>209</x:v>
      </x:c>
      <x:c r="B229" s="192" t="str">
        <x:v>FPR58130</x:v>
      </x:c>
      <x:c r="C229" s="192" t="str">
        <x:v>Kyocera FS-C5350DN</x:v>
      </x:c>
      <x:c r="D229" s="192" t="str">
        <x:v>Color Laser Prints</x:v>
      </x:c>
      <x:c r="E229" s="192" t="str">
        <x:v>QVQ1503112</x:v>
      </x:c>
      <x:c r="F229" s="192" t="str">
        <x:v>Active</x:v>
      </x:c>
      <x:c r="G229" s="192" t="str">
        <x:v>Corporate</x:v>
      </x:c>
      <x:c r="H229" s="192" t="str">
        <x:v/>
      </x:c>
      <x:c r="I229" s="192" t="str">
        <x:v/>
      </x:c>
      <x:c r="J229" s="192" t="str">
        <x:v>2</x:v>
      </x:c>
      <x:c r="K229" s="192" t="str">
        <x:v>VP / Dee Robinson</x:v>
      </x:c>
      <x:c r="L229" s="192" t="str">
        <x:v/>
      </x:c>
      <x:c r="M229" s="192" t="str">
        <x:v>8/31/2018</x:v>
      </x:c>
      <x:c r="N229" s="183" t="n">
        <x:v>40668.00</x:v>
      </x:c>
      <x:c r="O229" s="192" t="str">
        <x:v>11/30/2018</x:v>
      </x:c>
      <x:c r="P229" s="183" t="n">
        <x:v>40733.00</x:v>
      </x:c>
      <x:c r="Q229" s="207" t="n">
        <x:v>0.00</x:v>
      </x:c>
      <x:c r="R229" s="207" t="n">
        <x:v>0.0007</x:v>
      </x:c>
      <x:c r="S229" s="183" t="n">
        <x:v>65.00</x:v>
      </x:c>
      <x:c r="T229" s="182" t="n">
        <x:f ca="1">=IF(AND(U229=0,S229&gt;0),-100%,IF(OR(S229=0,S229="-"),"-",IF(AND(S229=0,U229=0),0%,IF(S229&lt;U229,SUM(U229-S229)/S229,IF(S229&gt;U229,SUM(-1*(S229-U229)/S229),"")))))</x:f>
        <x:v/>
      </x:c>
      <x:c r="U229" s="183" t="n">
        <x:v>65.00</x:v>
      </x:c>
      <x:c r="V229" s="183" t="n">
        <x:f ca="1">=SUM(U229/ ((O229- M229)/30.42))</x:f>
        <x:v/>
      </x:c>
      <x:c r="W229" s="196">
        <x:f ca="1">=IF(T229="","",IF(T229="-","",IF(U229=0,"",IF(OR(T229&gt;AA4,T229&lt;-AA4),"*",""))))</x:f>
        <x:v/>
      </x:c>
      <x:c r="X229" s="98" t="str">
        <x:v/>
      </x:c>
    </x:row>
    <x:row r="230" spans="1:25" s="12" x14ac:dyDescent="0.25">
      <x:c r="A230" s="90" t="str">
        <x:v>210</x:v>
      </x:c>
      <x:c r="B230" s="191" t="str">
        <x:v>FPR59996</x:v>
      </x:c>
      <x:c r="C230" s="191" t="str">
        <x:v>Kyocera FS-C5350DN</x:v>
      </x:c>
      <x:c r="D230" s="191" t="str">
        <x:v>Color Laser Prints</x:v>
      </x:c>
      <x:c r="E230" s="191" t="str">
        <x:v>QVQ1Y04944</x:v>
      </x:c>
      <x:c r="F230" s="191" t="str">
        <x:v>Active</x:v>
      </x:c>
      <x:c r="G230" s="191" t="str">
        <x:v>Corporate</x:v>
      </x:c>
      <x:c r="H230" s="191" t="str">
        <x:v/>
      </x:c>
      <x:c r="I230" s="191" t="str">
        <x:v/>
      </x:c>
      <x:c r="J230" s="191" t="str">
        <x:v>1</x:v>
      </x:c>
      <x:c r="K230" s="191" t="str">
        <x:v>Corporate</x:v>
      </x:c>
      <x:c r="L230" s="191" t="str">
        <x:v/>
      </x:c>
      <x:c r="M230" s="191" t="str">
        <x:v>8/31/2018</x:v>
      </x:c>
      <x:c r="N230" s="189" t="n">
        <x:v>76842.00</x:v>
      </x:c>
      <x:c r="O230" s="191" t="str">
        <x:v>11/20/2018</x:v>
      </x:c>
      <x:c r="P230" s="189" t="n">
        <x:v>76905.00</x:v>
      </x:c>
      <x:c r="Q230" s="206" t="n">
        <x:v>0.00</x:v>
      </x:c>
      <x:c r="R230" s="206" t="n">
        <x:v>0.0007</x:v>
      </x:c>
      <x:c r="S230" s="189" t="n">
        <x:v>86.00</x:v>
      </x:c>
      <x:c r="T230" s="187" t="n">
        <x:f ca="1">=IF(AND(U230=0,S230&gt;0),-100%,IF(OR(S230=0,S230="-"),"-",IF(AND(S230=0,U230=0),0%,IF(S230&lt;U230,SUM(U230-S230)/S230,IF(S230&gt;U230,SUM(-1*(S230-U230)/S230),"")))))</x:f>
        <x:v/>
      </x:c>
      <x:c r="U230" s="189" t="n">
        <x:v>63.00</x:v>
      </x:c>
      <x:c r="V230" s="189" t="n">
        <x:f ca="1">=SUM(U230/ ((O230- M230)/30.42))</x:f>
        <x:v/>
      </x:c>
      <x:c r="W230" s="195">
        <x:f ca="1">=IF(T230="","",IF(T230="-","",IF(U230=0,"",IF(OR(T230&gt;AA4,T230&lt;-AA4),"*",""))))</x:f>
        <x:v/>
      </x:c>
      <x:c r="X230" s="91" t="str">
        <x:v/>
      </x:c>
    </x:row>
    <x:row r="231" spans="1:25" s="12" x14ac:dyDescent="0.25">
      <x:c r="A231" s="96" t="str">
        <x:v>211</x:v>
      </x:c>
      <x:c r="B231" s="192" t="str">
        <x:v>FPR59803</x:v>
      </x:c>
      <x:c r="C231" s="192" t="str">
        <x:v>Ricoh MP C307</x:v>
      </x:c>
      <x:c r="D231" s="192" t="str">
        <x:v>Color Laser Prints</x:v>
      </x:c>
      <x:c r="E231" s="192" t="str">
        <x:v>C507P700759</x:v>
      </x:c>
      <x:c r="F231" s="192" t="str">
        <x:v>Active</x:v>
      </x:c>
      <x:c r="G231" s="192" t="str">
        <x:v>Corporate</x:v>
      </x:c>
      <x:c r="H231" s="192" t="str">
        <x:v/>
      </x:c>
      <x:c r="I231" s="192" t="str">
        <x:v/>
      </x:c>
      <x:c r="J231" s="192" t="str">
        <x:v>1</x:v>
      </x:c>
      <x:c r="K231" s="192" t="str">
        <x:v>Corporate / Room #114A</x:v>
      </x:c>
      <x:c r="L231" s="192" t="str">
        <x:v/>
      </x:c>
      <x:c r="M231" s="192" t="str">
        <x:v>8/31/2018</x:v>
      </x:c>
      <x:c r="N231" s="183" t="n">
        <x:v>73.00</x:v>
      </x:c>
      <x:c r="O231" s="192" t="str">
        <x:v>11/30/2018</x:v>
      </x:c>
      <x:c r="P231" s="183" t="n">
        <x:v>135.00</x:v>
      </x:c>
      <x:c r="Q231" s="207" t="n">
        <x:v>0.00</x:v>
      </x:c>
      <x:c r="R231" s="207" t="n">
        <x:v>0.0007</x:v>
      </x:c>
      <x:c r="S231" s="183" t="n">
        <x:v>33.00</x:v>
      </x:c>
      <x:c r="T231" s="182" t="n">
        <x:f ca="1">=IF(AND(U231=0,S231&gt;0),-100%,IF(OR(S231=0,S231="-"),"-",IF(AND(S231=0,U231=0),0%,IF(S231&lt;U231,SUM(U231-S231)/S231,IF(S231&gt;U231,SUM(-1*(S231-U231)/S231),"")))))</x:f>
        <x:v/>
      </x:c>
      <x:c r="U231" s="183" t="n">
        <x:v>62.00</x:v>
      </x:c>
      <x:c r="V231" s="183" t="n">
        <x:f ca="1">=SUM(U231/ ((O231- M231)/30.42))</x:f>
        <x:v/>
      </x:c>
      <x:c r="W231" s="196">
        <x:f ca="1">=IF(T231="","",IF(T231="-","",IF(U231=0,"",IF(OR(T231&gt;AA4,T231&lt;-AA4),"*",""))))</x:f>
        <x:v/>
      </x:c>
      <x:c r="X231" s="98" t="str">
        <x:v/>
      </x:c>
    </x:row>
    <x:row r="232" spans="1:25" s="12" x14ac:dyDescent="0.25">
      <x:c r="A232" s="90" t="str">
        <x:v>212</x:v>
      </x:c>
      <x:c r="B232" s="191" t="str">
        <x:v>FPR60002</x:v>
      </x:c>
      <x:c r="C232" s="191" t="str">
        <x:v>Kyocera P6130cdn</x:v>
      </x:c>
      <x:c r="D232" s="191" t="str">
        <x:v>Color Laser Prints</x:v>
      </x:c>
      <x:c r="E232" s="191" t="str">
        <x:v>V5Q5500609</x:v>
      </x:c>
      <x:c r="F232" s="191" t="str">
        <x:v>Active</x:v>
      </x:c>
      <x:c r="G232" s="191" t="str">
        <x:v>Corporate</x:v>
      </x:c>
      <x:c r="H232" s="191" t="str">
        <x:v/>
      </x:c>
      <x:c r="I232" s="191" t="str">
        <x:v/>
      </x:c>
      <x:c r="J232" s="191" t="str">
        <x:v>2</x:v>
      </x:c>
      <x:c r="K232" s="191" t="str">
        <x:v>Corporate / Room #238</x:v>
      </x:c>
      <x:c r="L232" s="191" t="str">
        <x:v/>
      </x:c>
      <x:c r="M232" s="191" t="str">
        <x:v>8/31/2018</x:v>
      </x:c>
      <x:c r="N232" s="189" t="n">
        <x:v>1417.00</x:v>
      </x:c>
      <x:c r="O232" s="191" t="str">
        <x:v>11/30/2018</x:v>
      </x:c>
      <x:c r="P232" s="189" t="n">
        <x:v>1473.00</x:v>
      </x:c>
      <x:c r="Q232" s="206" t="n">
        <x:v>0.00</x:v>
      </x:c>
      <x:c r="R232" s="206" t="n">
        <x:v>0.0006</x:v>
      </x:c>
      <x:c r="S232" s="189" t="n">
        <x:v>98.00</x:v>
      </x:c>
      <x:c r="T232" s="187" t="n">
        <x:f ca="1">=IF(AND(U232=0,S232&gt;0),-100%,IF(OR(S232=0,S232="-"),"-",IF(AND(S232=0,U232=0),0%,IF(S232&lt;U232,SUM(U232-S232)/S232,IF(S232&gt;U232,SUM(-1*(S232-U232)/S232),"")))))</x:f>
        <x:v/>
      </x:c>
      <x:c r="U232" s="189" t="n">
        <x:v>56.00</x:v>
      </x:c>
      <x:c r="V232" s="189" t="n">
        <x:f ca="1">=SUM(U232/ ((O232- M232)/30.42))</x:f>
        <x:v/>
      </x:c>
      <x:c r="W232" s="195">
        <x:f ca="1">=IF(T232="","",IF(T232="-","",IF(U232=0,"",IF(OR(T232&gt;AA4,T232&lt;-AA4),"*",""))))</x:f>
        <x:v/>
      </x:c>
      <x:c r="X232" s="91" t="str">
        <x:v/>
      </x:c>
    </x:row>
    <x:row r="233" spans="1:25" s="12" x14ac:dyDescent="0.25">
      <x:c r="A233" s="96" t="str">
        <x:v>213</x:v>
      </x:c>
      <x:c r="B233" s="192" t="str">
        <x:v>FPR60988</x:v>
      </x:c>
      <x:c r="C233" s="192" t="str">
        <x:v>Ricoh MP C307</x:v>
      </x:c>
      <x:c r="D233" s="192" t="str">
        <x:v>Color Laser Prints</x:v>
      </x:c>
      <x:c r="E233" s="192" t="str">
        <x:v>C508P900535</x:v>
      </x:c>
      <x:c r="F233" s="192" t="str">
        <x:v>Active</x:v>
      </x:c>
      <x:c r="G233" s="192" t="str">
        <x:v>Corporate</x:v>
      </x:c>
      <x:c r="H233" s="192" t="str">
        <x:v/>
      </x:c>
      <x:c r="I233" s="192" t="str">
        <x:v/>
      </x:c>
      <x:c r="J233" s="192" t="str">
        <x:v/>
      </x:c>
      <x:c r="K233" s="192" t="str">
        <x:v>Front Lobby</x:v>
      </x:c>
      <x:c r="L233" s="192" t="str">
        <x:v/>
      </x:c>
      <x:c r="M233" s="192" t="str">
        <x:v>11/13/2018</x:v>
      </x:c>
      <x:c r="N233" s="183" t="n">
        <x:v>0.00</x:v>
      </x:c>
      <x:c r="O233" s="192" t="str">
        <x:v>11/30/2018</x:v>
      </x:c>
      <x:c r="P233" s="183" t="n">
        <x:v>56.00</x:v>
      </x:c>
      <x:c r="Q233" s="207" t="n">
        <x:v>0.00</x:v>
      </x:c>
      <x:c r="R233" s="207" t="n">
        <x:v>0.0006</x:v>
      </x:c>
      <x:c r="S233" s="183" t="n">
        <x:v/>
      </x:c>
      <x:c r="T233" s="182" t="n">
        <x:f ca="1">=IF(AND(U233=0,S233&gt;0),-100%,IF(OR(S233=0,S233="-"),"-",IF(AND(S233=0,U233=0),0%,IF(S233&lt;U233,SUM(U233-S233)/S233,IF(S233&gt;U233,SUM(-1*(S233-U233)/S233),"")))))</x:f>
        <x:v/>
      </x:c>
      <x:c r="U233" s="183" t="n">
        <x:v>56.00</x:v>
      </x:c>
      <x:c r="V233" s="183" t="n">
        <x:f ca="1">=SUM(U233/ ((O233- M233)/30.42))</x:f>
        <x:v/>
      </x:c>
      <x:c r="W233" s="196">
        <x:f ca="1">=IF(T233="","",IF(T233="-","",IF(U233=0,"",IF(OR(T233&gt;AA4,T233&lt;-AA4),"*",""))))</x:f>
        <x:v/>
      </x:c>
      <x:c r="X233" s="98" t="str">
        <x:v/>
      </x:c>
    </x:row>
    <x:row r="234" spans="1:25" s="12" x14ac:dyDescent="0.25">
      <x:c r="A234" s="90" t="str">
        <x:v>214</x:v>
      </x:c>
      <x:c r="B234" s="191" t="str">
        <x:v>FPR60027</x:v>
      </x:c>
      <x:c r="C234" s="191" t="str">
        <x:v>Kyocera FS-C5350DN</x:v>
      </x:c>
      <x:c r="D234" s="191" t="str">
        <x:v>Color Laser Prints</x:v>
      </x:c>
      <x:c r="E234" s="191" t="str">
        <x:v>QVQ3X11121</x:v>
      </x:c>
      <x:c r="F234" s="191" t="str">
        <x:v>Active</x:v>
      </x:c>
      <x:c r="G234" s="191" t="str">
        <x:v>Corporate</x:v>
      </x:c>
      <x:c r="H234" s="191" t="str">
        <x:v/>
      </x:c>
      <x:c r="I234" s="191" t="str">
        <x:v/>
      </x:c>
      <x:c r="J234" s="191" t="str">
        <x:v>1</x:v>
      </x:c>
      <x:c r="K234" s="191" t="str">
        <x:v>Building 2 / Computer Training Room</x:v>
      </x:c>
      <x:c r="L234" s="191" t="str">
        <x:v/>
      </x:c>
      <x:c r="M234" s="191" t="str">
        <x:v>8/31/2018</x:v>
      </x:c>
      <x:c r="N234" s="189" t="n">
        <x:v>106159.00</x:v>
      </x:c>
      <x:c r="O234" s="191" t="str">
        <x:v>11/30/2018</x:v>
      </x:c>
      <x:c r="P234" s="189" t="n">
        <x:v>106203.00</x:v>
      </x:c>
      <x:c r="Q234" s="206" t="n">
        <x:v>0.00</x:v>
      </x:c>
      <x:c r="R234" s="206" t="n">
        <x:v>0.0005</x:v>
      </x:c>
      <x:c r="S234" s="189" t="n">
        <x:v>329.00</x:v>
      </x:c>
      <x:c r="T234" s="187" t="n">
        <x:f ca="1">=IF(AND(U234=0,S234&gt;0),-100%,IF(OR(S234=0,S234="-"),"-",IF(AND(S234=0,U234=0),0%,IF(S234&lt;U234,SUM(U234-S234)/S234,IF(S234&gt;U234,SUM(-1*(S234-U234)/S234),"")))))</x:f>
        <x:v/>
      </x:c>
      <x:c r="U234" s="189" t="n">
        <x:v>44.00</x:v>
      </x:c>
      <x:c r="V234" s="189" t="n">
        <x:f ca="1">=SUM(U234/ ((O234- M234)/30.42))</x:f>
        <x:v/>
      </x:c>
      <x:c r="W234" s="195">
        <x:f ca="1">=IF(T234="","",IF(T234="-","",IF(U234=0,"",IF(OR(T234&gt;AA4,T234&lt;-AA4),"*",""))))</x:f>
        <x:v/>
      </x:c>
      <x:c r="X234" s="91" t="str">
        <x:v/>
      </x:c>
    </x:row>
    <x:row r="235" spans="1:25" s="12" x14ac:dyDescent="0.25">
      <x:c r="A235" s="96" t="str">
        <x:v>215</x:v>
      </x:c>
      <x:c r="B235" s="192" t="str">
        <x:v>FPR59947</x:v>
      </x:c>
      <x:c r="C235" s="192" t="str">
        <x:v>Kyocera FS-C2626MFP</x:v>
      </x:c>
      <x:c r="D235" s="192" t="str">
        <x:v>Color Laser Prints</x:v>
      </x:c>
      <x:c r="E235" s="192" t="str">
        <x:v>NMM3505405</x:v>
      </x:c>
      <x:c r="F235" s="192" t="str">
        <x:v>Active</x:v>
      </x:c>
      <x:c r="G235" s="192" t="str">
        <x:v>Corporate</x:v>
      </x:c>
      <x:c r="H235" s="192" t="str">
        <x:v/>
      </x:c>
      <x:c r="I235" s="192" t="str">
        <x:v/>
      </x:c>
      <x:c r="J235" s="192" t="str">
        <x:v>2</x:v>
      </x:c>
      <x:c r="K235" s="192" t="str">
        <x:v>Building 2 / QA Office</x:v>
      </x:c>
      <x:c r="L235" s="192" t="str">
        <x:v/>
      </x:c>
      <x:c r="M235" s="192" t="str">
        <x:v>8/31/2018</x:v>
      </x:c>
      <x:c r="N235" s="183" t="n">
        <x:v>20062.00</x:v>
      </x:c>
      <x:c r="O235" s="192" t="str">
        <x:v>11/30/2018</x:v>
      </x:c>
      <x:c r="P235" s="183" t="n">
        <x:v>20100.00</x:v>
      </x:c>
      <x:c r="Q235" s="207" t="n">
        <x:v>0.00</x:v>
      </x:c>
      <x:c r="R235" s="207" t="n">
        <x:v>0.0004</x:v>
      </x:c>
      <x:c r="S235" s="183" t="n">
        <x:v>55.00</x:v>
      </x:c>
      <x:c r="T235" s="182" t="n">
        <x:f ca="1">=IF(AND(U235=0,S235&gt;0),-100%,IF(OR(S235=0,S235="-"),"-",IF(AND(S235=0,U235=0),0%,IF(S235&lt;U235,SUM(U235-S235)/S235,IF(S235&gt;U235,SUM(-1*(S235-U235)/S235),"")))))</x:f>
        <x:v/>
      </x:c>
      <x:c r="U235" s="183" t="n">
        <x:v>38.00</x:v>
      </x:c>
      <x:c r="V235" s="183" t="n">
        <x:f ca="1">=SUM(U235/ ((O235- M235)/30.42))</x:f>
        <x:v/>
      </x:c>
      <x:c r="W235" s="196">
        <x:f ca="1">=IF(T235="","",IF(T235="-","",IF(U235=0,"",IF(OR(T235&gt;AA4,T235&lt;-AA4),"*",""))))</x:f>
        <x:v/>
      </x:c>
      <x:c r="X235" s="98" t="str">
        <x:v/>
      </x:c>
    </x:row>
    <x:row r="236" spans="1:25" s="12" x14ac:dyDescent="0.25">
      <x:c r="A236" s="90" t="str">
        <x:v>216</x:v>
      </x:c>
      <x:c r="B236" s="191" t="str">
        <x:v>FPR60030</x:v>
      </x:c>
      <x:c r="C236" s="191" t="str">
        <x:v>Kyocera M6526cdn</x:v>
      </x:c>
      <x:c r="D236" s="191" t="str">
        <x:v>Color Laser Prints</x:v>
      </x:c>
      <x:c r="E236" s="191" t="str">
        <x:v>LWF3Z00098</x:v>
      </x:c>
      <x:c r="F236" s="191" t="str">
        <x:v>Active</x:v>
      </x:c>
      <x:c r="G236" s="191" t="str">
        <x:v>Corporate</x:v>
      </x:c>
      <x:c r="H236" s="191" t="str">
        <x:v/>
      </x:c>
      <x:c r="I236" s="191" t="str">
        <x:v/>
      </x:c>
      <x:c r="J236" s="191" t="str">
        <x:v>2</x:v>
      </x:c>
      <x:c r="K236" s="191" t="str">
        <x:v>Building 2 / Crow's Nest QA</x:v>
      </x:c>
      <x:c r="L236" s="191" t="str">
        <x:v/>
      </x:c>
      <x:c r="M236" s="191" t="str">
        <x:v>8/31/2018</x:v>
      </x:c>
      <x:c r="N236" s="189" t="n">
        <x:v>22253.00</x:v>
      </x:c>
      <x:c r="O236" s="191" t="str">
        <x:v>11/30/2018</x:v>
      </x:c>
      <x:c r="P236" s="189" t="n">
        <x:v>22272.00</x:v>
      </x:c>
      <x:c r="Q236" s="206" t="n">
        <x:v>0.00</x:v>
      </x:c>
      <x:c r="R236" s="206" t="n">
        <x:v>0.0002</x:v>
      </x:c>
      <x:c r="S236" s="189" t="n">
        <x:v>433.00</x:v>
      </x:c>
      <x:c r="T236" s="187" t="n">
        <x:f ca="1">=IF(AND(U236=0,S236&gt;0),-100%,IF(OR(S236=0,S236="-"),"-",IF(AND(S236=0,U236=0),0%,IF(S236&lt;U236,SUM(U236-S236)/S236,IF(S236&gt;U236,SUM(-1*(S236-U236)/S236),"")))))</x:f>
        <x:v/>
      </x:c>
      <x:c r="U236" s="189" t="n">
        <x:v>19.00</x:v>
      </x:c>
      <x:c r="V236" s="189" t="n">
        <x:f ca="1">=SUM(U236/ ((O236- M236)/30.42))</x:f>
        <x:v/>
      </x:c>
      <x:c r="W236" s="195">
        <x:f ca="1">=IF(T236="","",IF(T236="-","",IF(U236=0,"",IF(OR(T236&gt;AA4,T236&lt;-AA4),"*",""))))</x:f>
        <x:v/>
      </x:c>
      <x:c r="X236" s="91" t="str">
        <x:v/>
      </x:c>
    </x:row>
    <x:row r="237" spans="1:25" s="12" x14ac:dyDescent="0.25">
      <x:c r="A237" s="96" t="str">
        <x:v>217</x:v>
      </x:c>
      <x:c r="B237" s="192" t="str">
        <x:v>FPR60019</x:v>
      </x:c>
      <x:c r="C237" s="192" t="str">
        <x:v>Kyocera FS-C5350DN</x:v>
      </x:c>
      <x:c r="D237" s="192" t="str">
        <x:v>Color Laser Prints</x:v>
      </x:c>
      <x:c r="E237" s="192" t="str">
        <x:v>QVQ2607566</x:v>
      </x:c>
      <x:c r="F237" s="192" t="str">
        <x:v>Active</x:v>
      </x:c>
      <x:c r="G237" s="192" t="str">
        <x:v>Corporate</x:v>
      </x:c>
      <x:c r="H237" s="192" t="str">
        <x:v/>
      </x:c>
      <x:c r="I237" s="192" t="str">
        <x:v/>
      </x:c>
      <x:c r="J237" s="192" t="str">
        <x:v>1</x:v>
      </x:c>
      <x:c r="K237" s="192" t="str">
        <x:v>Corporate / Maroon Line</x:v>
      </x:c>
      <x:c r="L237" s="192" t="str">
        <x:v/>
      </x:c>
      <x:c r="M237" s="192" t="str">
        <x:v>8/31/2018</x:v>
      </x:c>
      <x:c r="N237" s="183" t="n">
        <x:v>47821.00</x:v>
      </x:c>
      <x:c r="O237" s="192" t="str">
        <x:v>11/30/2018</x:v>
      </x:c>
      <x:c r="P237" s="183" t="n">
        <x:v>47821.00</x:v>
      </x:c>
      <x:c r="Q237" s="207" t="n">
        <x:v>0.00</x:v>
      </x:c>
      <x:c r="R237" s="207" t="n">
        <x:v>0.00</x:v>
      </x:c>
      <x:c r="S237" s="183" t="n">
        <x:v>0.00</x:v>
      </x:c>
      <x:c r="T237" s="182" t="n">
        <x:f ca="1">=IF(AND(U237=0,S237&gt;0),-100%,IF(OR(S237=0,S237="-"),"-",IF(AND(S237=0,U237=0),0%,IF(S237&lt;U237,SUM(U237-S237)/S237,IF(S237&gt;U237,SUM(-1*(S237-U237)/S237),"")))))</x:f>
        <x:v/>
      </x:c>
      <x:c r="U237" s="183" t="n">
        <x:v>0.00</x:v>
      </x:c>
      <x:c r="V237" s="183" t="n">
        <x:f ca="1">=SUM(U237/ ((O237- M237)/30.42))</x:f>
        <x:v/>
      </x:c>
      <x:c r="W237" s="196">
        <x:f ca="1">=IF(T237="","",IF(T237="-","",IF(U237=0,"",IF(OR(T237&gt;AA4,T237&lt;-AA4),"*",""))))</x:f>
        <x:v/>
      </x:c>
      <x:c r="X237" s="98" t="str">
        <x:v/>
      </x:c>
    </x:row>
    <x:row r="238" spans="1:25" s="12" x14ac:dyDescent="0.25">
      <x:c r="A238" s="90" t="str">
        <x:v>218</x:v>
      </x:c>
      <x:c r="B238" s="191" t="str">
        <x:v>AFPR59931</x:v>
      </x:c>
      <x:c r="C238" s="191" t="str">
        <x:v>Kyocera FS-C5025N</x:v>
      </x:c>
      <x:c r="D238" s="191" t="str">
        <x:v>Color Laser Prints</x:v>
      </x:c>
      <x:c r="E238" s="191" t="str">
        <x:v>APR8104640</x:v>
      </x:c>
      <x:c r="F238" s="191" t="str">
        <x:v>Inactive</x:v>
      </x:c>
      <x:c r="G238" s="191" t="str">
        <x:v>Corporate</x:v>
      </x:c>
      <x:c r="H238" s="191" t="str">
        <x:v/>
      </x:c>
      <x:c r="I238" s="191" t="str">
        <x:v>Corporate / Storage</x:v>
      </x:c>
      <x:c r="J238" s="191" t="str">
        <x:v/>
      </x:c>
      <x:c r="K238" s="191" t="str">
        <x:v/>
      </x:c>
      <x:c r="L238" s="191" t="str">
        <x:v/>
      </x:c>
      <x:c r="M238" s="191" t="str">
        <x:v>8/31/2018</x:v>
      </x:c>
      <x:c r="N238" s="189" t="n">
        <x:v>53524.00</x:v>
      </x:c>
      <x:c r="O238" s="191" t="str">
        <x:v>11/30/2018</x:v>
      </x:c>
      <x:c r="P238" s="189" t="n">
        <x:v>53524.00</x:v>
      </x:c>
      <x:c r="Q238" s="206" t="n">
        <x:v>0.00</x:v>
      </x:c>
      <x:c r="R238" s="206" t="n">
        <x:v>0.00</x:v>
      </x:c>
      <x:c r="S238" s="189" t="n">
        <x:v>0.00</x:v>
      </x:c>
      <x:c r="T238" s="187" t="n">
        <x:f ca="1">=IF(AND(U238=0,S238&gt;0),-100%,IF(OR(S238=0,S238="-"),"-",IF(AND(S238=0,U238=0),0%,IF(S238&lt;U238,SUM(U238-S238)/S238,IF(S238&gt;U238,SUM(-1*(S238-U238)/S238),"")))))</x:f>
        <x:v/>
      </x:c>
      <x:c r="U238" s="189" t="n">
        <x:v>0.00</x:v>
      </x:c>
      <x:c r="V238" s="189" t="n">
        <x:f ca="1">=SUM(U238/ ((O238- M238)/30.42))</x:f>
        <x:v/>
      </x:c>
      <x:c r="W238" s="195">
        <x:f ca="1">=IF(T238="","",IF(T238="-","",IF(U238=0,"",IF(OR(T238&gt;AA4,T238&lt;-AA4),"*",""))))</x:f>
        <x:v/>
      </x:c>
      <x:c r="X238" s="91" t="str">
        <x:v/>
      </x:c>
    </x:row>
    <x:row r="239" spans="1:25" s="12" x14ac:dyDescent="0.25">
      <x:c r="A239" s="96" t="str">
        <x:v>219</x:v>
      </x:c>
      <x:c r="B239" s="192" t="str">
        <x:v>AFPR59940</x:v>
      </x:c>
      <x:c r="C239" s="192" t="str">
        <x:v>Kyocera FS-C5350DN</x:v>
      </x:c>
      <x:c r="D239" s="192" t="str">
        <x:v>Color Laser Prints</x:v>
      </x:c>
      <x:c r="E239" s="192" t="str">
        <x:v>QVQ3910958</x:v>
      </x:c>
      <x:c r="F239" s="192" t="str">
        <x:v>Inactive</x:v>
      </x:c>
      <x:c r="G239" s="192" t="str">
        <x:v>Corporate</x:v>
      </x:c>
      <x:c r="H239" s="192" t="str">
        <x:v/>
      </x:c>
      <x:c r="I239" s="192" t="str">
        <x:v>Building 2 / Supply Chain / Cannot Find</x:v>
      </x:c>
      <x:c r="J239" s="192" t="str">
        <x:v>1</x:v>
      </x:c>
      <x:c r="K239" s="192" t="str">
        <x:v/>
      </x:c>
      <x:c r="L239" s="192" t="str">
        <x:v/>
      </x:c>
      <x:c r="M239" s="192" t="str">
        <x:v>8/31/2018</x:v>
      </x:c>
      <x:c r="N239" s="183" t="n">
        <x:v>17201.00</x:v>
      </x:c>
      <x:c r="O239" s="192" t="str">
        <x:v>11/30/2018</x:v>
      </x:c>
      <x:c r="P239" s="183" t="n">
        <x:v>17201.00</x:v>
      </x:c>
      <x:c r="Q239" s="207" t="n">
        <x:v>0.00</x:v>
      </x:c>
      <x:c r="R239" s="207" t="n">
        <x:v>0.00</x:v>
      </x:c>
      <x:c r="S239" s="183" t="n">
        <x:v>0.00</x:v>
      </x:c>
      <x:c r="T239" s="182" t="n">
        <x:f ca="1">=IF(AND(U239=0,S239&gt;0),-100%,IF(OR(S239=0,S239="-"),"-",IF(AND(S239=0,U239=0),0%,IF(S239&lt;U239,SUM(U239-S239)/S239,IF(S239&gt;U239,SUM(-1*(S239-U239)/S239),"")))))</x:f>
        <x:v/>
      </x:c>
      <x:c r="U239" s="183" t="n">
        <x:v>0.00</x:v>
      </x:c>
      <x:c r="V239" s="183" t="n">
        <x:f ca="1">=SUM(U239/ ((O239- M239)/30.42))</x:f>
        <x:v/>
      </x:c>
      <x:c r="W239" s="196">
        <x:f ca="1">=IF(T239="","",IF(T239="-","",IF(U239=0,"",IF(OR(T239&gt;AA4,T239&lt;-AA4),"*",""))))</x:f>
        <x:v/>
      </x:c>
      <x:c r="X239" s="98" t="str">
        <x:v/>
      </x:c>
    </x:row>
    <x:row r="240" spans="1:25" s="12" x14ac:dyDescent="0.25">
      <x:c r="A240" s="90" t="str">
        <x:v>220</x:v>
      </x:c>
      <x:c r="B240" s="191" t="str">
        <x:v>AFPR59998</x:v>
      </x:c>
      <x:c r="C240" s="191" t="str">
        <x:v>Kyocera FS-C5350DN</x:v>
      </x:c>
      <x:c r="D240" s="191" t="str">
        <x:v>Color Laser Prints</x:v>
      </x:c>
      <x:c r="E240" s="191" t="str">
        <x:v>QVQ2808019</x:v>
      </x:c>
      <x:c r="F240" s="191" t="str">
        <x:v>Inactive</x:v>
      </x:c>
      <x:c r="G240" s="191" t="str">
        <x:v>Corporate</x:v>
      </x:c>
      <x:c r="H240" s="191" t="str">
        <x:v/>
      </x:c>
      <x:c r="I240" s="191" t="str">
        <x:v>Corporate / Room #103A / Cannot Find</x:v>
      </x:c>
      <x:c r="J240" s="191" t="str">
        <x:v>1</x:v>
      </x:c>
      <x:c r="K240" s="191" t="str">
        <x:v/>
      </x:c>
      <x:c r="L240" s="191" t="str">
        <x:v/>
      </x:c>
      <x:c r="M240" s="191" t="str">
        <x:v>8/31/2018</x:v>
      </x:c>
      <x:c r="N240" s="189" t="n">
        <x:v>16103.00</x:v>
      </x:c>
      <x:c r="O240" s="191" t="str">
        <x:v>11/30/2018</x:v>
      </x:c>
      <x:c r="P240" s="189" t="n">
        <x:v>16103.00</x:v>
      </x:c>
      <x:c r="Q240" s="206" t="n">
        <x:v>0.00</x:v>
      </x:c>
      <x:c r="R240" s="206" t="n">
        <x:v>0.00</x:v>
      </x:c>
      <x:c r="S240" s="189" t="n">
        <x:v>0.00</x:v>
      </x:c>
      <x:c r="T240" s="187" t="n">
        <x:f ca="1">=IF(AND(U240=0,S240&gt;0),-100%,IF(OR(S240=0,S240="-"),"-",IF(AND(S240=0,U240=0),0%,IF(S240&lt;U240,SUM(U240-S240)/S240,IF(S240&gt;U240,SUM(-1*(S240-U240)/S240),"")))))</x:f>
        <x:v/>
      </x:c>
      <x:c r="U240" s="189" t="n">
        <x:v>0.00</x:v>
      </x:c>
      <x:c r="V240" s="189" t="n">
        <x:f ca="1">=SUM(U240/ ((O240- M240)/30.42))</x:f>
        <x:v/>
      </x:c>
      <x:c r="W240" s="195">
        <x:f ca="1">=IF(T240="","",IF(T240="-","",IF(U240=0,"",IF(OR(T240&gt;AA4,T240&lt;-AA4),"*",""))))</x:f>
        <x:v/>
      </x:c>
      <x:c r="X240" s="91" t="str">
        <x:v/>
      </x:c>
    </x:row>
    <x:row r="241" spans="1:25" x14ac:dyDescent="0.25">
      <x:c r="A241" s="174"/>
      <x:c r="B241" s="174"/>
      <x:c r="C241" s="174"/>
      <x:c r="D241" s="174"/>
      <x:c r="E241" s="174"/>
      <x:c r="F241" s="174"/>
      <x:c r="G241" s="174"/>
      <x:c r="H241" s="174"/>
      <x:c r="I241" s="174"/>
      <x:c r="J241" s="174"/>
      <x:c r="K241" s="174"/>
      <x:c r="L241" s="174"/>
      <x:c r="M241" s="174"/>
      <x:c r="N241" s="174"/>
      <x:c r="O241" s="174"/>
      <x:c r="P241" s="174"/>
      <x:c r="Q241" s="174"/>
      <x:c r="R241" s="174"/>
      <x:c r="S241" s="205" t="n">
        <x:f ca="1">=SUM(S202:S240)</x:f>
      </x:c>
      <x:c r="T241" s="193"/>
      <x:c r="U241" s="205" t="n">
        <x:f ca="1">=SUM(U202:U240)</x:f>
      </x:c>
      <x:c r="V241" s="205" t="n">
        <x:f ca="1">=SUM(V202:V240)</x:f>
      </x:c>
      <x:c r="W241" s="174"/>
      <x:c r="X241" s="174"/>
    </x:row>
    <x:row r="242" spans="1:25" x14ac:dyDescent="0.25">
      <x:c r="A242" s="195" t="str">
        <x:f ca="1">="* All devices with a net volume change of " &amp; SUM(AA4 * 100) &amp; "% are indicated with a red asterisk (*)."</x:f>
      </x:c>
      <x:c r="B242" s="19"/>
      <x:c r="C242" s="19"/>
      <x:c r="D242" s="19"/>
      <x:c r="E242" s="19"/>
      <x:c r="F242" s="19"/>
      <x:c r="G242" s="19"/>
      <x:c r="H242" s="19"/>
      <x:c r="I242" s="19"/>
      <x:c r="J242" s="19"/>
      <x:c r="K242" s="19"/>
      <x:c r="L242" s="19"/>
      <x:c r="M242" s="19"/>
      <x:c r="N242" s="19"/>
      <x:c r="O242" s="19"/>
      <x:c r="P242" s="19"/>
      <x:c r="Q242" s="19"/>
      <x:c r="R242" s="19"/>
      <x:c r="S242" s="19"/>
      <x:c r="T242" s="19"/>
      <x:c r="U242" s="19"/>
      <x:c r="V242" s="19"/>
      <x:c r="W242" s="19"/>
      <x:c r="X242" s="19"/>
      <x:c r="Y242"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12/12/2018</x:v>
      </x:c>
      <x:c r="C8" s="54">
        <x:v>HP LJ M602</x:v>
      </x:c>
      <x:c r="D8" s="54">
        <x:v>HP LJ M602</x:v>
      </x:c>
      <x:c r="E8" s="54" t="str">
        <x:v>CNDY959822</x:v>
      </x:c>
      <x:c r="F8" s="51">
        <x:v/>
      </x:c>
      <x:c r="G8" s="61" t="n">
        <x:v>750.00</x:v>
      </x:c>
    </x:row>
    <x:row r="9" spans="1:8" x14ac:dyDescent="0.25">
      <x:c r="B9" s="60" t="str">
        <x:v>3/19/2018</x:v>
      </x:c>
      <x:c r="C9" s="54">
        <x:v>Kyocera FS-C5350dn</x:v>
      </x:c>
      <x:c r="D9" s="54">
        <x:v>Kyocera FC-C5250dn</x:v>
      </x:c>
      <x:c r="E9" s="54" t="str">
        <x:v>Q553708194</x:v>
      </x:c>
      <x:c r="F9" s="51">
        <x:v/>
      </x:c>
      <x:c r="G9" s="61" t="n">
        <x:v>550.00</x:v>
      </x:c>
    </x:row>
    <x:row r="10" spans="1:8" x14ac:dyDescent="0.25">
      <x:c r="B10" s="58" t="str">
        <x:v>2/7/2018</x:v>
      </x:c>
      <x:c r="C10" s="26">
        <x:v>Kyocera FS-1135</x:v>
      </x:c>
      <x:c r="D10" s="21">
        <x:v>HP LJ M426fdn</x:v>
      </x:c>
      <x:c r="E10" s="21" t="str">
        <x:v>PHBLKDD8RB</x:v>
      </x:c>
      <x:c r="F10" s="8">
        <x:v/>
      </x:c>
      <x:c r="G10" s="59" t="n">
        <x:v>450.00</x:v>
      </x:c>
    </x:row>
    <x:row r="11" spans="1:8" x14ac:dyDescent="0.25">
      <x:c r="B11" s="58" t="str">
        <x:v>12/6/2017</x:v>
      </x:c>
      <x:c r="C11" s="26">
        <x:v>HP LJ P4515</x:v>
      </x:c>
      <x:c r="D11" s="21">
        <x:v>HP LJ M602</x:v>
      </x:c>
      <x:c r="E11" s="21" t="str">
        <x:v>CNCCF3V126</x:v>
      </x:c>
      <x:c r="F11" s="8">
        <x:v/>
      </x:c>
      <x:c r="G11" s="59" t="n">
        <x:v>800.00</x:v>
      </x:c>
    </x:row>
    <x:row r="12" spans="1:8" x14ac:dyDescent="0.25">
      <x:c r="B12" s="60" t="str">
        <x:v>11/9/2017</x:v>
      </x:c>
      <x:c r="C12" s="54">
        <x:v>Ricoh SP C410dn</x:v>
      </x:c>
      <x:c r="D12" s="54">
        <x:v>Ricoh Aficio SP C430DN</x:v>
      </x:c>
      <x:c r="E12" s="54" t="str">
        <x:v>S9329200481</x:v>
      </x:c>
      <x:c r="F12" s="51">
        <x:v/>
      </x:c>
      <x:c r="G12" s="61" t="n">
        <x:v>1000.00</x:v>
      </x:c>
    </x:row>
    <x:row r="13" spans="1:8" x14ac:dyDescent="0.25">
      <x:c r="B13" s="58" t="str">
        <x:v>10/2/2017</x:v>
      </x:c>
      <x:c r="C13" s="26">
        <x:v>Kyocera FS-9530DN</x:v>
      </x:c>
      <x:c r="D13" s="21">
        <x:v>HP LJ 9050</x:v>
      </x:c>
      <x:c r="E13" s="21" t="str">
        <x:v>JPSCF9R1N4</x:v>
      </x:c>
      <x:c r="F13" s="8">
        <x:v/>
      </x:c>
      <x:c r="G13" s="59" t="n">
        <x:v>2000.00</x:v>
      </x:c>
    </x:row>
    <x:row r="14" spans="1:8" x14ac:dyDescent="0.25">
      <x:c r="B14" s="58" t="str">
        <x:v>10/2/2017</x:v>
      </x:c>
      <x:c r="C14" s="26">
        <x:v>Kyocera FS-9530DN</x:v>
      </x:c>
      <x:c r="D14" s="21">
        <x:v>HP LJ 9050</x:v>
      </x:c>
      <x:c r="E14" s="21" t="str">
        <x:v>JPBRY05762</x:v>
      </x:c>
      <x:c r="F14" s="8">
        <x:v/>
      </x:c>
      <x:c r="G14" s="59" t="n">
        <x:v>2000.00</x:v>
      </x:c>
    </x:row>
    <x:row r="15" spans="1:8" x14ac:dyDescent="0.25">
      <x:c r="B15" s="60" t="str">
        <x:v>10/2/2017</x:v>
      </x:c>
      <x:c r="C15" s="54">
        <x:v>Kyocera FS-9520DN</x:v>
      </x:c>
      <x:c r="D15" s="54">
        <x:v>HP LJ M602</x:v>
      </x:c>
      <x:c r="E15" s="54" t="str">
        <x:v>CNCCFB8078</x:v>
      </x:c>
      <x:c r="F15" s="51">
        <x:v>CNCCF4H0KC
HP LJ M602</x:v>
      </x:c>
      <x:c r="G15" s="61" t="n">
        <x:v>2000.00</x:v>
      </x:c>
    </x:row>
    <x:row r="16" spans="1:8" x14ac:dyDescent="0.25">
      <x:c r="B16" s="58" t="str">
        <x:v>9/21/2017</x:v>
      </x:c>
      <x:c r="C16" s="26">
        <x:v>HP LJ 9040</x:v>
      </x:c>
      <x:c r="D16" s="21">
        <x:v>HP LJ 9050</x:v>
      </x:c>
      <x:c r="E16" s="21" t="str">
        <x:v>JPRC98F091</x:v>
      </x:c>
      <x:c r="F16" s="8">
        <x:v/>
      </x:c>
      <x:c r="G16" s="59" t="n">
        <x:v>1500.00</x:v>
      </x:c>
    </x:row>
    <x:row r="17" spans="1:8" ht="14.25" customHeight="1" x14ac:dyDescent="0.25">
      <x:c r="B17" s="58"/>
      <x:c r="C17" s="26"/>
      <x:c r="D17" s="21"/>
      <x:c r="E17" s="21"/>
      <x:c r="F17" s="8"/>
      <x:c r="G17" s="59" t="str">
        <x:f/>
        <x:v/>
      </x:c>
    </x:row>
    <x:row r="18" spans="1:8" x14ac:dyDescent="0.25">
      <x:c r="B18" s="60"/>
      <x:c r="C18" s="54"/>
      <x:c r="D18" s="54"/>
      <x:c r="E18" s="54"/>
      <x:c r="F18" s="54"/>
      <x:c r="G18" s="61"/>
    </x:row>
    <x:row r="19" spans="1:8" x14ac:dyDescent="0.25">
      <x:c r="B19" s="60"/>
      <x:c r="C19" s="54"/>
      <x:c r="D19" s="54"/>
      <x:c r="E19" s="54"/>
      <x:c r="F19" s="54"/>
      <x:c r="G19" s="61"/>
    </x:row>
    <x:row r="20" spans="1:8" ht="14.25" customHeight="1" x14ac:dyDescent="0.25">
      <x:c r="B20" s="58"/>
      <x:c r="C20" s="26"/>
      <x:c r="D20" s="21"/>
      <x:c r="E20" s="21"/>
      <x:c r="F20" s="8"/>
      <x:c r="G20" s="59" t="str">
        <x:f/>
        <x:v/>
      </x:c>
    </x:row>
    <x:row r="21" spans="1:8" ht="14.25" customHeight="1" x14ac:dyDescent="0.25">
      <x:c r="B21" s="58"/>
      <x:c r="C21" s="26"/>
      <x:c r="D21" s="21"/>
      <x:c r="E21" s="21"/>
      <x:c r="F21" s="8"/>
      <x:c r="G21" s="59" t="str">
        <x:f/>
        <x:v/>
      </x:c>
    </x:row>
    <x:row r="22" spans="1:8" x14ac:dyDescent="0.25">
      <x:c r="B22" s="60"/>
      <x:c r="C22" s="54"/>
      <x:c r="D22" s="54"/>
      <x:c r="E22" s="54"/>
      <x:c r="F22" s="54"/>
      <x:c r="G22" s="61"/>
    </x:row>
    <x:row r="23" spans="1:8" x14ac:dyDescent="0.25">
      <x:c r="B23" s="60"/>
      <x:c r="C23" s="54"/>
      <x:c r="D23" s="54"/>
      <x:c r="E23" s="54"/>
      <x:c r="F23" s="54"/>
      <x:c r="G23" s="61"/>
    </x:row>
    <x:row r="24" spans="1:8" ht="14.25" customHeight="1" x14ac:dyDescent="0.25">
      <x:c r="B24" s="58"/>
      <x:c r="C24" s="26"/>
      <x:c r="D24" s="21"/>
      <x:c r="E24" s="21"/>
      <x:c r="F24" s="8"/>
      <x:c r="G24" s="59" t="str">
        <x:f/>
        <x:v/>
      </x:c>
    </x:row>
    <x:row r="25" spans="1:8" ht="14.25" customHeight="1" x14ac:dyDescent="0.25">
      <x:c r="B25" s="58"/>
      <x:c r="C25" s="26"/>
      <x:c r="D25" s="21"/>
      <x:c r="E25" s="21"/>
      <x:c r="F25" s="8"/>
      <x:c r="G25" s="59" t="str">
        <x:f/>
        <x:v/>
      </x:c>
    </x:row>
    <x:row r="26" spans="1:8" x14ac:dyDescent="0.25">
      <x:c r="B26" s="60"/>
      <x:c r="C26" s="54"/>
      <x:c r="D26" s="54"/>
      <x:c r="E26" s="54"/>
      <x:c r="F26" s="54"/>
      <x:c r="G26" s="61"/>
    </x:row>
    <x:row r="27" spans="1:8" x14ac:dyDescent="0.25">
      <x:c r="B27" s="60"/>
      <x:c r="C27" s="54"/>
      <x:c r="D27" s="54"/>
      <x:c r="E27" s="54"/>
      <x:c r="F27" s="54"/>
      <x:c r="G27" s="61"/>
    </x:row>
    <x:row r="28" spans="1:8" ht="14.25" customHeight="1" x14ac:dyDescent="0.25">
      <x:c r="B28" s="58"/>
      <x:c r="C28" s="26"/>
      <x:c r="D28" s="21"/>
      <x:c r="E28" s="21"/>
      <x:c r="F28" s="8"/>
      <x:c r="G28" s="59" t="str">
        <x:f/>
        <x:v/>
      </x:c>
    </x:row>
    <x:row r="29" spans="1:8" ht="14.25" customHeight="1" x14ac:dyDescent="0.25">
      <x:c r="B29" s="58"/>
      <x:c r="C29" s="26"/>
      <x:c r="D29" s="21"/>
      <x:c r="E29" s="21"/>
      <x:c r="F29" s="8"/>
      <x:c r="G29" s="59" t="str">
        <x:f/>
        <x:v/>
      </x:c>
    </x:row>
    <x:row r="30" spans="1:8" x14ac:dyDescent="0.25">
      <x:c r="B30" s="60"/>
      <x:c r="C30" s="54"/>
      <x:c r="D30" s="54"/>
      <x:c r="E30" s="54"/>
      <x:c r="F30" s="54"/>
      <x:c r="G30" s="61"/>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Safran Seats US LLC</x:v>
      </x:c>
    </x:row>
    <x:row r="3" spans="1:3" x14ac:dyDescent="0.25">
      <x:c r="A3" s="4" t="s">
        <x:v>9</x:v>
      </x:c>
      <x:c r="B3" s="103" t="s">
        <x:v>09/01/2017</x:v>
      </x:c>
    </x:row>
    <x:row r="4" spans="1:3" x14ac:dyDescent="0.25">
      <x:c r="A4" s="4" t="s">
        <x:v>7</x:v>
      </x:c>
      <x:c r="B4" s="103" t="s">
        <x:v>11/30/2018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Color Laser Printer (B/W Pages)</x:v>
      </x:c>
      <x:c r="B10" s="197" t="n">
        <x:v>0.00850</x:v>
      </x:c>
    </x:row>
    <x:row r="11" spans="1:3" x14ac:dyDescent="0.25">
      <x:c r="A11" s="43" t="str">
        <x:v>B/W Laser Prints</x:v>
      </x:c>
      <x:c r="B11" s="198" t="n">
        <x:v>0.03060</x:v>
      </x:c>
    </x:row>
    <x:row r="12" spans="1:3" x14ac:dyDescent="0.25">
      <x:c r="A12" s="106" t="str">
        <x:v>B/W Copies</x:v>
      </x:c>
      <x:c r="B12" s="197" t="n">
        <x:v>0.03280</x:v>
      </x:c>
    </x:row>
    <x:row r="13" spans="1:3" x14ac:dyDescent="0.25">
      <x:c r="A13" s="43" t="str">
        <x:v>Color Copier (Color Pages)</x:v>
      </x:c>
      <x:c r="B13" s="198" t="n">
        <x:v>0.05350</x:v>
      </x:c>
    </x:row>
    <x:row r="14" spans="1:3" x14ac:dyDescent="0.25">
      <x:c r="A14" s="106" t="str">
        <x:v>Color Copies (High Volume)</x:v>
      </x:c>
      <x:c r="B14" s="197" t="n">
        <x:v>0.05350</x:v>
      </x:c>
    </x:row>
    <x:row r="15" spans="1:3" x14ac:dyDescent="0.25">
      <x:c r="A15" s="43" t="str">
        <x:v>Color Laser Prints</x:v>
      </x:c>
      <x:c r="B15" s="198" t="n">
        <x:v>0.05500</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8" x14ac:dyDescent="0.25">
      <x:c r="A7" s="60"/>
      <x:c r="B7" s="54"/>
      <x:c r="C7" s="54"/>
      <x:c r="D7" s="54"/>
      <x:c r="E7" s="54"/>
      <x:c r="F7" s="54"/>
      <x:c r="G7" s="98"/>
    </x:row>
    <x:row r="8" spans="1:8" x14ac:dyDescent="0.25">
      <x:c r="A8" s="60"/>
      <x:c r="B8" s="54"/>
      <x:c r="C8" s="54"/>
      <x:c r="D8" s="54"/>
      <x:c r="E8" s="54"/>
      <x:c r="F8" s="54"/>
      <x:c r="G8" s="98"/>
    </x:row>
    <x:row r="9" spans="1:8" ht="14.25" customHeight="1" x14ac:dyDescent="0.25">
      <x:c r="A9" s="58"/>
      <x:c r="B9" s="26"/>
      <x:c r="C9" s="21"/>
      <x:c r="D9" s="21"/>
      <x:c r="E9" s="8"/>
      <x:c r="F9" s="8">
        <x:v/>
      </x:c>
      <x:c r="G9" s="59"/>
    </x:row>
    <x:row r="10" spans="1:8" ht="14.25" customHeight="1" x14ac:dyDescent="0.25">
      <x:c r="A10" s="58"/>
      <x:c r="B10" s="26"/>
      <x:c r="C10" s="21"/>
      <x:c r="D10" s="21"/>
      <x:c r="E10" s="8"/>
      <x:c r="F10" s="8">
        <x:v/>
      </x:c>
      <x:c r="G10" s="59"/>
    </x:row>
    <x:row r="11" spans="1:8" x14ac:dyDescent="0.25">
      <x:c r="A11" s="60"/>
      <x:c r="B11" s="54"/>
      <x:c r="C11" s="54"/>
      <x:c r="D11" s="54"/>
      <x:c r="E11" s="54"/>
      <x:c r="F11" s="54"/>
      <x:c r="G11" s="98"/>
    </x:row>
    <x:row r="12" spans="1:8" x14ac:dyDescent="0.25">
      <x:c r="A12" s="60"/>
      <x:c r="B12" s="54"/>
      <x:c r="C12" s="54"/>
      <x:c r="D12" s="54"/>
      <x:c r="E12" s="54"/>
      <x:c r="F12" s="54"/>
      <x:c r="G12" s="98"/>
    </x:row>
    <x:row r="13" spans="1:8" ht="14.25" customHeight="1" x14ac:dyDescent="0.25">
      <x:c r="A13" s="58"/>
      <x:c r="B13" s="26"/>
      <x:c r="C13" s="21"/>
      <x:c r="D13" s="21"/>
      <x:c r="E13" s="8"/>
      <x:c r="F13" s="8">
        <x:v/>
      </x:c>
      <x:c r="G13" s="59"/>
    </x:row>
    <x:row r="14" spans="1:8" ht="14.25" customHeight="1" x14ac:dyDescent="0.25">
      <x:c r="A14" s="58"/>
      <x:c r="B14" s="26"/>
      <x:c r="C14" s="21"/>
      <x:c r="D14" s="21"/>
      <x:c r="E14" s="8"/>
      <x:c r="F14" s="8">
        <x:v/>
      </x:c>
      <x:c r="G14" s="59"/>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27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Nov. 2018</x:v>
      </x:c>
      <x:c r="C7" s="45" t="str">
        <x:v>Aug. 2018</x:v>
      </x:c>
      <x:c r="D7" s="45" t="str">
        <x:v>May. 2018</x:v>
      </x:c>
      <x:c r="E7" s="45" t="str">
        <x:v>Feb. 2018</x:v>
      </x:c>
      <x:c r="F7" s="46" t="str">
        <x:v>Nov. 2017</x:v>
      </x:c>
    </x:row>
    <x:row r="8" spans="1:4" x14ac:dyDescent="0.25">
      <x:c r="B8" s="215" t="str">
        <x:v>27</x:v>
      </x:c>
      <x:c r="C8" s="120">
        <x:v>27</x:v>
      </x:c>
      <x:c r="D8" s="120">
        <x:v>35</x:v>
      </x:c>
      <x:c r="E8" s="120">
        <x:v>27</x:v>
      </x:c>
      <x:c r="F8" s="121">
        <x:v>37</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9/9/2018</x:v>
      </x:c>
      <x:c r="C12" s="97">
        <x:v>Natalie Tarpley 940-284-8227 /Natalie.Tarpley@zodiacaerospace.com</x:v>
      </x:c>
      <x:c r="D12" s="97" t="str">
        <x:v>AFPR58238</x:v>
      </x:c>
      <x:c r="E12" s="97">
        <x:v>Ricoh SP C842dn</x:v>
      </x:c>
      <x:c r="F12" s="97">
        <x:v>Corporate</x:v>
      </x:c>
      <x:c r="G12" s="97" t="str">
        <x:v>3,039</x:v>
      </x:c>
      <x:c r="H12" s="97" t="str">
        <x:v>The printer started making a weird noise while printing today and then multiple pages came out yellow with black toner all over them. I had printed lots of pages with no problems and then all of the sudden it malfunctioned.</x:v>
      </x:c>
      <x:c r="I12" s="98" t="str">
        <x:v>  9/17/2018: COS; Installed a color image unit kit &amp; transfer belt unit, initialized components, could not check color prints, checked in w/Andres.  Emailed Natalie.  Call complete. </x:v>
      </x:c>
    </x:row>
    <x:row r="13" spans="1:7" x14ac:dyDescent="0.25">
      <x:c r="B13" s="90">
        <x:v>9/25/2018</x:v>
      </x:c>
      <x:c r="C13" s="26">
        <x:v>Natalie Tarpley  940-284-8227 /areichhart@fprus.com</x:v>
      </x:c>
      <x:c r="D13" s="26" t="str">
        <x:v>AFPR58238</x:v>
      </x:c>
      <x:c r="E13" s="26">
        <x:v>Ricoh SP C842dn</x:v>
      </x:c>
      <x:c r="F13" s="26">
        <x:v>Corporate</x:v>
      </x:c>
      <x:c r="G13" s="26" t="n">
        <x:v>3039.000000</x:v>
      </x:c>
      <x:c r="H13" s="26" t="str">
        <x:v>The coloring is off on the prints. Also, leaving magenta on pages - needs to be cleaned.</x:v>
      </x:c>
      <x:c r="I13" s="91" t="str">
        <x:v>9/27/2018: COS; r/s for part - emailed for ETA. 10/4/2018: Loaner was taken out. 10/11/2018: COS; Martin is going to reach out to Dustin to replace this machine. 11/5/2018: Loaner is going replace this machine.  Call complete. </x:v>
      </x:c>
    </x:row>
    <x:row r="14" spans="1:7" x14ac:dyDescent="0.25">
      <x:c r="B14" s="96">
        <x:v>9/12/2018</x:v>
      </x:c>
      <x:c r="C14" s="97">
        <x:v>Andres Rojas 9406685774 /andres.rojas@zodiacaerospace.com</x:v>
      </x:c>
      <x:c r="D14" s="97" t="str">
        <x:v>AFPR59896</x:v>
      </x:c>
      <x:c r="E14" s="97">
        <x:v>Kyocera FS-C2626MFP</x:v>
      </x:c>
      <x:c r="F14" s="97">
        <x:v>Corporate</x:v>
      </x:c>
      <x:c r="G14" s="97" t="str">
        <x:v>12</x:v>
      </x:c>
      <x:c r="H14" s="97" t="str">
        <x:v>Color is not aligning and paper is starting to come out wrinkled from internal binding. Please fix ASAP. Thanks.</x:v>
      </x:c>
      <x:c r="I14" s="98" t="str">
        <x:v>9/17/2018: OG; Replaced transfer belt. Reseated all rollers. Emailed Andres. Call complete.</x:v>
      </x:c>
    </x:row>
    <x:row r="15" spans="1:7" x14ac:dyDescent="0.25">
      <x:c r="B15" s="90">
        <x:v>9/20/2018</x:v>
      </x:c>
      <x:c r="C15" s="26">
        <x:v>Andres Rojas 940-668-5774 /andres.rojas@zodiacaerospace.com</x:v>
      </x:c>
      <x:c r="D15" s="26" t="str">
        <x:v>AFPR59896</x:v>
      </x:c>
      <x:c r="E15" s="26">
        <x:v>Kyocera FS-C2626MFP</x:v>
      </x:c>
      <x:c r="F15" s="26">
        <x:v>Corporate</x:v>
      </x:c>
      <x:c r="G15" s="26" t="n">
        <x:v>12.000000</x:v>
      </x:c>
      <x:c r="H15" s="26" t="str">
        <x:v>Printer was repaired and worked fine. After about 6 prints the copier creates a grinding noise. Image quality is still good</x:v>
      </x:c>
      <x:c r="I15" s="91" t="str">
        <x:v>9/24/2018: Emailed OG for an update.  9/26/2018: OG; opened ticket with Kyocera.  Call pending.  10/1/2018:  emailed for an update.  10/4/2018: Device was replaced.  Call complete. </x:v>
      </x:c>
    </x:row>
    <x:row r="16" spans="1:7" x14ac:dyDescent="0.25">
      <x:c r="B16" s="96">
        <x:v>10/12/2018</x:v>
      </x:c>
      <x:c r="C16" s="97">
        <x:v>Steven Espinosa</x:v>
      </x:c>
      <x:c r="D16" s="97" t="str">
        <x:v>AFPR59990</x:v>
      </x:c>
      <x:c r="E16" s="97">
        <x:v>Kyocera FS-9530DN</x:v>
      </x:c>
      <x:c r="F16" s="97">
        <x:v>Corporate</x:v>
      </x:c>
      <x:c r="G16" s="97" t="str">
        <x:v>2,397</x:v>
      </x:c>
      <x:c r="H16" s="97" t="str">
        <x:v>Printer states the following:
Call Service
Error 4000:0863529 This device is not functioning</x:v>
      </x:c>
      <x:c r="I16" s="98" t="str">
        <x:v>10/15/2018: OG; needs a loaner - r/s for parts. 10/18/2018: Device is being replaced.  Closing call.  </x:v>
      </x:c>
    </x:row>
    <x:row r="17" spans="1:7" x14ac:dyDescent="0.25">
      <x:c r="B17" s="90">
        <x:v>9/7/2018</x:v>
      </x:c>
      <x:c r="C17" s="26">
        <x:v>Andres Rojas 9406685774 /andres.rojas@zodiacaerospace.com</x:v>
      </x:c>
      <x:c r="D17" s="26" t="str">
        <x:v>FPR57754</x:v>
      </x:c>
      <x:c r="E17" s="26">
        <x:v>Ricoh MP 5055</x:v>
      </x:c>
      <x:c r="F17" s="26">
        <x:v>Corporate</x:v>
      </x:c>
      <x:c r="G17" s="26" t="n">
        <x:v>17987.000000</x:v>
      </x:c>
      <x:c r="H17" s="26" t="str">
        <x:v>Device is displaying a message that reads: "Fusing belt needs to be replaced now." This printer is in our AP department and it's critical for our EOFY closing. Please make it an urgent request.</x:v>
      </x:c>
      <x:c r="I17" s="91" t="str">
        <x:v>9/10/2018: COS: replaced the heat sleeve unit ass'y.  Cleared message, generally cleaned.  Would not print &amp; I, notified IT about bad connector plug @ copier.  Checked operations; ok.  Emailed Andres.  Call complete.</x:v>
      </x:c>
    </x:row>
    <x:row r="18" spans="1:7" x14ac:dyDescent="0.25">
      <x:c r="B18" s="96">
        <x:v>9/20/2018</x:v>
      </x:c>
      <x:c r="C18" s="97">
        <x:v>Andres Rojas 9406685774 /andres.rojas@zodiacaerospace.com</x:v>
      </x:c>
      <x:c r="D18" s="97" t="str">
        <x:v>FPR57762</x:v>
      </x:c>
      <x:c r="E18" s="97">
        <x:v>Ricoh MP 5055</x:v>
      </x:c>
      <x:c r="F18" s="97">
        <x:v>Corporate</x:v>
      </x:c>
      <x:c r="G18" s="97" t="str">
        <x:v>11,069</x:v>
      </x:c>
      <x:c r="H18" s="97" t="str">
        <x:v>Receiving an Error message: Service Call - Following unit is out of order. Please call service. Tray 3. SC503-34.</x:v>
      </x:c>
      <x:c r="I18" s="98" t="str">
        <x:v>9/20/2018: COS; ken called &amp; cleared it over the phone.  Emailed Andres.  Call complete. </x:v>
      </x:c>
    </x:row>
    <x:row r="19" spans="1:7" x14ac:dyDescent="0.25">
      <x:c r="B19" s="90">
        <x:v>11/13/2018</x:v>
      </x:c>
      <x:c r="C19" s="26">
        <x:v>Kim Hamilton(940-634-0110/tsmitherman@fprus.com)</x:v>
      </x:c>
      <x:c r="D19" s="26" t="str">
        <x:v>FPR57772</x:v>
      </x:c>
      <x:c r="E19" s="26">
        <x:v>Ricoh MP 5055</x:v>
      </x:c>
      <x:c r="F19" s="26">
        <x:v>Corporate</x:v>
      </x:c>
      <x:c r="G19" s="26" t="n">
        <x:v>8105.000000</x:v>
      </x:c>
      <x:c r="H19" s="26" t="str">
        <x:v>Error code SC503.34 This device is not functioning</x:v>
      </x:c>
      <x:c r="I19" s="91" t="str">
        <x:v>11/14/2018: COS; cleared by phone.  Left message for Kim.  Call complete. </x:v>
      </x:c>
    </x:row>
    <x:row r="20" spans="1:7" x14ac:dyDescent="0.25">
      <x:c r="B20" s="96">
        <x:v>10/30/2018</x:v>
      </x:c>
      <x:c r="C20" s="97">
        <x:v>Tammy Lange(940-634-9785)</x:v>
      </x:c>
      <x:c r="D20" s="97" t="str">
        <x:v>FPR57773</x:v>
      </x:c>
      <x:c r="E20" s="97">
        <x:v>Ricoh MP 5055</x:v>
      </x:c>
      <x:c r="F20" s="97">
        <x:v>Corporate</x:v>
      </x:c>
      <x:c r="G20" s="97" t="str">
        <x:v>10,280</x:v>
      </x:c>
      <x:c r="H20" s="97" t="str">
        <x:v>Error message: Fusing belt unit needs replacing now.
Also needs to be cleaned This device is not functioning</x:v>
      </x:c>
      <x:c r="I20" s="98" t="str">
        <x:v>10/30/2018: COS; r/s for parts 11/5/2018: COS; intermittent line/streaks - installed the fuser PM kit, generally cleaned.  Checked operations; ok.  Unable to reach Tammy.  Call complete. </x:v>
      </x:c>
    </x:row>
    <x:row r="21" spans="1:7" x14ac:dyDescent="0.25">
      <x:c r="B21" s="90">
        <x:v>10/11/2018</x:v>
      </x:c>
      <x:c r="C21" s="26">
        <x:v>Jeffrey Rolinc</x:v>
      </x:c>
      <x:c r="D21" s="26" t="str">
        <x:v>FPR57774</x:v>
      </x:c>
      <x:c r="E21" s="26">
        <x:v>Ricoh MP 5055</x:v>
      </x:c>
      <x:c r="F21" s="26">
        <x:v>Corporate</x:v>
      </x:c>
      <x:c r="G21" s="26" t="n">
        <x:v>9997.000000</x:v>
      </x:c>
      <x:c r="H21" s="26" t="str">
        <x:v>Constant issues with device printing blank pages, lines on scans and taking a long time to print.  This device is not functioning</x:v>
      </x:c>
      <x:c r="I21" s="91" t="str">
        <x:v>10/15/2018: COS; computers were using Microsoft point &amp; print generic driver. Set up them w/PCL six driver &amp; local setup.  Tested print, no black pages.  Removed dark spot on slit glass.   Unable to reach Jeffrey.  Call complete. </x:v>
      </x:c>
    </x:row>
    <x:row r="22" spans="1:7" x14ac:dyDescent="0.25">
      <x:c r="B22" s="96">
        <x:v>10/11/2018</x:v>
      </x:c>
      <x:c r="C22" s="97">
        <x:v>Jeffrey Rolinc</x:v>
      </x:c>
      <x:c r="D22" s="97" t="str">
        <x:v>FPR57774</x:v>
      </x:c>
      <x:c r="E22" s="97">
        <x:v>Ricoh MP 5055</x:v>
      </x:c>
      <x:c r="F22" s="97">
        <x:v>Corporate</x:v>
      </x:c>
      <x:c r="G22" s="97" t="str">
        <x:v>9,997</x:v>
      </x:c>
      <x:c r="H22" s="97" t="str">
        <x:v>Constant issues with device printing blank pages, lines on scans and taking a long time to print.  This device is not functioning</x:v>
      </x:c>
      <x:c r="I22" s="98" t="str">
        <x:v>No Work Order Remarks</x:v>
      </x:c>
    </x:row>
    <x:row r="23" spans="1:7" x14ac:dyDescent="0.25">
      <x:c r="B23" s="90">
        <x:v>10/11/2018</x:v>
      </x:c>
      <x:c r="C23" s="26">
        <x:v>Jeffrey Rolinc</x:v>
      </x:c>
      <x:c r="D23" s="26" t="str">
        <x:v>FPR57774</x:v>
      </x:c>
      <x:c r="E23" s="26">
        <x:v>Ricoh MP 5055</x:v>
      </x:c>
      <x:c r="F23" s="26">
        <x:v>Corporate</x:v>
      </x:c>
      <x:c r="G23" s="26" t="n">
        <x:v>9997.000000</x:v>
      </x:c>
      <x:c r="H23" s="26" t="str">
        <x:v>Constant issues with printing blank pages, lines on scans and taking a long time to print.   This device is not functioning</x:v>
      </x:c>
      <x:c r="I23" s="91" t="str">
        <x:v>No Work Order Remarks</x:v>
      </x:c>
    </x:row>
    <x:row r="24" spans="1:7" x14ac:dyDescent="0.25">
      <x:c r="B24" s="96">
        <x:v>11/20/2018</x:v>
      </x:c>
      <x:c r="C24" s="97">
        <x:v>Andres Rojas(9407271298/vnaik@fprus.com)</x:v>
      </x:c>
      <x:c r="D24" s="97" t="str">
        <x:v>FPR57790</x:v>
      </x:c>
      <x:c r="E24" s="97">
        <x:v>Ricoh MP 5055</x:v>
      </x:c>
      <x:c r="F24" s="97">
        <x:v>Corporate</x:v>
      </x:c>
      <x:c r="G24" s="97" t="str">
        <x:v>9,502</x:v>
      </x:c>
      <x:c r="H24" s="97" t="str">
        <x:v>Printing extremely slow. On large jobs it stops and restarts the job from the beginning. This device is not functioning  This device is not functioning</x:v>
      </x:c>
      <x:c r="I24" s="98" t="str">
        <x:v>11/26/2018: Slow &amp; time out printing speed-updated drivers on server &amp; individual computers, had ? To point driver, chanced I/O buffer to 256KB, checked operations; ok.  Call complete. </x:v>
      </x:c>
    </x:row>
    <x:row r="25" spans="1:7" x14ac:dyDescent="0.25">
      <x:c r="B25" s="90">
        <x:v>9/5/2018</x:v>
      </x:c>
      <x:c r="C25" s="26">
        <x:v>Andres Rojas 9406685774 /andres.rojas@zodiacaerospace.com</x:v>
      </x:c>
      <x:c r="D25" s="26" t="str">
        <x:v>FPR58396</x:v>
      </x:c>
      <x:c r="E25" s="26">
        <x:v>Ricoh MP 5055</x:v>
      </x:c>
      <x:c r="F25" s="26">
        <x:v>Corporate</x:v>
      </x:c>
      <x:c r="G25" s="26" t="n">
        <x:v>2548.000000</x:v>
      </x:c>
      <x:c r="H25" s="26" t="str">
        <x:v>Bottom of page cutoff when printing 11x17 drawings.</x:v>
      </x:c>
      <x:c r="I25" s="91" t="str">
        <x:v>9/10/2018: COS; Changed Print settings only one particular diagram to print fit instead of fit - cutting of the bottom, checked other print operations; ok.  Emailed Andres.  Call complete. </x:v>
      </x:c>
    </x:row>
    <x:row r="26" spans="1:7" x14ac:dyDescent="0.25">
      <x:c r="B26" s="96">
        <x:v>11/6/2018</x:v>
      </x:c>
      <x:c r="C26" s="97">
        <x:v>Pam Cox(940-668-8541/pam.cox@zodiacaerospace.com)</x:v>
      </x:c>
      <x:c r="D26" s="97" t="str">
        <x:v>FPR58401</x:v>
      </x:c>
      <x:c r="E26" s="97">
        <x:v>Ricoh MP C3504</x:v>
      </x:c>
      <x:c r="F26" s="97">
        <x:v>Corporate</x:v>
      </x:c>
      <x:c r="G26" s="97" t="str">
        <x:v>862</x:v>
      </x:c>
      <x:c r="H26" s="97" t="str">
        <x:v>printer is stating some paper is stuck but we cant locate it. It will copy but will not scan . Contact Phone extension 4757  This device is functioning</x:v>
      </x:c>
      <x:c r="I26" s="98" t="str">
        <x:v>No Work Order Remarks</x:v>
      </x:c>
    </x:row>
    <x:row r="27" spans="1:7" x14ac:dyDescent="0.25">
      <x:c r="B27" s="90">
        <x:v>11/19/2018</x:v>
      </x:c>
      <x:c r="C27" s="26">
        <x:v>Trey Bowden(940-372-4042/William.Bowden@zodiacaerospace.com)</x:v>
      </x:c>
      <x:c r="D27" s="26" t="str">
        <x:v>FPR58402</x:v>
      </x:c>
      <x:c r="E27" s="26">
        <x:v>Ricoh MP C3504</x:v>
      </x:c>
      <x:c r="F27" s="26">
        <x:v>Corporate</x:v>
      </x:c>
      <x:c r="G27" s="26" t="n">
        <x:v>5815.000000</x:v>
      </x:c>
      <x:c r="H27" s="26" t="str">
        <x:v>Functional problem detected
SC362-04.  Cyan Toner was low and replace and error still remains.  Printer is located in Enineering Zone F - 238 This device is not functioning</x:v>
      </x:c>
      <x:c r="I27" s="91" t="str">
        <x:v>11/20/2018: COS; SC362-4-yellow TD sensor error- removed Y DV unit checked toner height in intake opening - very low - executed 3050-6-yellow forced toner supply was adding toner in DV unit - executed-3030-6, checked operations.  Emailed Trey.  Call co...</x:v>
      </x:c>
    </x:row>
    <x:row r="28" spans="1:7" x14ac:dyDescent="0.25">
      <x:c r="B28" s="96">
        <x:v>9/10/2018</x:v>
      </x:c>
      <x:c r="C28" s="97">
        <x:v>Michelle Luton 940-736-8336 /tsmitherman@fprus.com</x:v>
      </x:c>
      <x:c r="D28" s="97" t="str">
        <x:v>FPR58405</x:v>
      </x:c>
      <x:c r="E28" s="97">
        <x:v>Ricoh MP C6503</x:v>
      </x:c>
      <x:c r="F28" s="97">
        <x:v>Corporate</x:v>
      </x:c>
      <x:c r="G28" s="97" t="str">
        <x:v>17,033</x:v>
      </x:c>
      <x:c r="H28" s="97" t="str">
        <x:v>Tray one not feeding and making a horrible noise</x:v>
      </x:c>
      <x:c r="I28" s="98" t="str">
        <x:v>9/11/2018: COS; Found LCT tray disabled, paper on the left side drawer was to letch let of the push to right side gate.  Unjammed gate drive &amp; seated components on its track.  Cleaned &amp; tested.  Unable to reach Michelle, VM is full. Call complete. </x:v>
      </x:c>
    </x:row>
    <x:row r="29" spans="1:7" x14ac:dyDescent="0.25">
      <x:c r="B29" s="90">
        <x:v>11/28/2018</x:v>
      </x:c>
      <x:c r="C29" s="26">
        <x:v>Charles Brock(940-736-4983/SMOORE@FPRUS.COM)</x:v>
      </x:c>
      <x:c r="D29" s="26" t="str">
        <x:v>FPR58406</x:v>
      </x:c>
      <x:c r="E29" s="26">
        <x:v>Ricoh MP 5055</x:v>
      </x:c>
      <x:c r="F29" s="26">
        <x:v>Corporate</x:v>
      </x:c>
      <x:c r="G29" s="26" t="n">
        <x:v>1473.000000</x:v>
      </x:c>
      <x:c r="H29" s="26" t="str">
        <x:v>ADF will not pull paper.  Looks like there's a little belt or roller that is worn out. This device is functioning</x:v>
      </x:c>
      <x:c r="I29" s="91" t="str">
        <x:v>11/29/2018: COS; Replaced the document feed unit components, reformed document feeder top cover lock pins- bent would not close properly, generally cleaned, checked operations: OK.  Unable to reach Charles.  Call complete.</x:v>
      </x:c>
    </x:row>
    <x:row r="30" spans="1:7" x14ac:dyDescent="0.25">
      <x:c r="B30" s="96">
        <x:v>11/19/2018</x:v>
      </x:c>
      <x:c r="C30" s="97">
        <x:v>Trey Bowden(940-372-4042/william.bowden@zodiacaerospace.com)</x:v>
      </x:c>
      <x:c r="D30" s="97" t="str">
        <x:v>FPR58433</x:v>
      </x:c>
      <x:c r="E30" s="97">
        <x:v>Kyocera FS-9530DN</x:v>
      </x:c>
      <x:c r="F30" s="97">
        <x:v>Corporate</x:v>
      </x:c>
      <x:c r="G30" s="97" t="str">
        <x:v>2,621</x:v>
      </x:c>
      <x:c r="H30" s="97" t="str">
        <x:v>Will not print. Middle paper tray does not recognize that is it shut.  This device is not functioning</x:v>
      </x:c>
      <x:c r="I30" s="98" t="str">
        <x:v>11/21/2018: OG; r/s for part.  11/26/2018: emailed for an ETA.  11/27/2018: OG; Found Cassette 2 w/full ream of paper on left side &amp; right side of cassette.  Lift motor broken.  Installed the lift motor order on previous call.  Tested.  Emailed Trey.  ...</x:v>
      </x:c>
    </x:row>
    <x:row r="31" spans="1:7" x14ac:dyDescent="0.25">
      <x:c r="B31" s="90">
        <x:v>10/22/2018</x:v>
      </x:c>
      <x:c r="C31" s="26">
        <x:v>Arcelia Lopez(940-231-6952)</x:v>
      </x:c>
      <x:c r="D31" s="26" t="str">
        <x:v>FPR59873</x:v>
      </x:c>
      <x:c r="E31" s="26">
        <x:v>Kyocera FS-9530DN</x:v>
      </x:c>
      <x:c r="F31" s="26">
        <x:v>Corporate</x:v>
      </x:c>
      <x:c r="G31" s="26" t="n">
        <x:v>11972.000000</x:v>
      </x:c>
      <x:c r="H31" s="26" t="str">
        <x:v>Roller needs to be replaced. device is jamming constantly  This device is functioning</x:v>
      </x:c>
      <x:c r="I31" s="91" t="str">
        <x:v>10/23/2018: OG: r/s for part - emailed for an ETA. 10/25/2018: OG; Replaced primary paper feed unit.  Tested.  Unable to reach Arcelia.  Call complete. </x:v>
      </x:c>
    </x:row>
    <x:row r="32" spans="1:7" x14ac:dyDescent="0.25">
      <x:c r="B32" s="96">
        <x:v>11/26/2018</x:v>
      </x:c>
      <x:c r="C32" s="97">
        <x:v>Arcelia Lopez(940-231-6952/vnaik@fprus.com)</x:v>
      </x:c>
      <x:c r="D32" s="97" t="str">
        <x:v>FPR59873</x:v>
      </x:c>
      <x:c r="E32" s="97">
        <x:v>Kyocera FS-9530DN</x:v>
      </x:c>
      <x:c r="F32" s="97">
        <x:v>Corporate</x:v>
      </x:c>
      <x:c r="G32" s="97" t="str">
        <x:v>11,972</x:v>
      </x:c>
      <x:c r="H32" s="97" t="str">
        <x:v>Jamming on every other page - repeat issue from another call.  This device is not functioning</x:v>
      </x:c>
      <x:c r="I32" s="98" t="str">
        <x:v>11/27/2018: OG; Cleaned rollers, printer not jamming on arrival.  Tested w/100 prints.  Kept getting a busy signal.  Call complete. </x:v>
      </x:c>
    </x:row>
    <x:row r="33" spans="1:7" x14ac:dyDescent="0.25">
      <x:c r="B33" s="90">
        <x:v>10/15/2018</x:v>
      </x:c>
      <x:c r="C33" s="26">
        <x:v>Charles Segall</x:v>
      </x:c>
      <x:c r="D33" s="26" t="str">
        <x:v>FPR59873</x:v>
      </x:c>
      <x:c r="E33" s="26">
        <x:v>Kyocera FS-9530DN</x:v>
      </x:c>
      <x:c r="F33" s="26">
        <x:v>Corporate</x:v>
      </x:c>
      <x:c r="G33" s="26" t="n">
        <x:v>11972.000000</x:v>
      </x:c>
      <x:c r="H33" s="26" t="str">
        <x:v>Keeps jamming This device is not functioning</x:v>
      </x:c>
      <x:c r="I33" s="91" t="str">
        <x:v>10/16/2018: OG; r/s for part - should be tomorrow.  10/18/2018: Part was delayed. 10/22/2018: New service request was placed.  Closing call. </x:v>
      </x:c>
    </x:row>
    <x:row r="34" spans="1:7" x14ac:dyDescent="0.25">
      <x:c r="B34" s="96">
        <x:v>10/22/2018</x:v>
      </x:c>
      <x:c r="C34" s="97">
        <x:v>Patrick So(940-284-9034)</x:v>
      </x:c>
      <x:c r="D34" s="97" t="str">
        <x:v>FPR59879</x:v>
      </x:c>
      <x:c r="E34" s="97">
        <x:v>Kyocera FS-C5350DN</x:v>
      </x:c>
      <x:c r="F34" s="97">
        <x:v>Corporate</x:v>
      </x:c>
      <x:c r="G34" s="97" t="str">
        <x:v>116</x:v>
      </x:c>
      <x:c r="H34" s="97" t="str">
        <x:v>Paper got stuck and burnt on the rubber roller This device is functioning</x:v>
      </x:c>
      <x:c r="I34" s="98" t="str">
        <x:v>10/22/2018: R/s for part - tech should be back out tomorrow morning.  10/26/2018: Andres confirmed they have toner onsite &amp; were able to test the machine after the tech replaced the fuser.  Call complete. </x:v>
      </x:c>
    </x:row>
    <x:row r="35" spans="1:7" x14ac:dyDescent="0.25">
      <x:c r="B35" s="90">
        <x:v>11/14/2018</x:v>
      </x:c>
      <x:c r="C35" s="26">
        <x:v>Andres Rojas(9407271298/andres.rojas@zodiacaerospace.com)</x:v>
      </x:c>
      <x:c r="D35" s="26" t="str">
        <x:v>FPR59895</x:v>
      </x:c>
      <x:c r="E35" s="26">
        <x:v>Kyocera FS-9530DN</x:v>
      </x:c>
      <x:c r="F35" s="26">
        <x:v>Corporate</x:v>
      </x:c>
      <x:c r="G35" s="26" t="n">
        <x:v>1425.000000</x:v>
      </x:c>
      <x:c r="H35" s="26" t="str">
        <x:v>Pages being printed are completely black. The Status shows "Error" but there are no other messages. Need repaired ASAP, please.  This device is functioning</x:v>
      </x:c>
      <x:c r="I35" s="91" t="str">
        <x:v>11/19/2018: OG; Issue resolved. Emailed Andres.  Call complete. </x:v>
      </x:c>
    </x:row>
    <x:row r="36" spans="1:7" x14ac:dyDescent="0.25">
      <x:c r="B36" s="96">
        <x:v>9/12/2018</x:v>
      </x:c>
      <x:c r="C36" s="97">
        <x:v>Justin Collin 940-284-7895 /smoore@fprus.com</x:v>
      </x:c>
      <x:c r="D36" s="97" t="str">
        <x:v>FPR59942</x:v>
      </x:c>
      <x:c r="E36" s="97">
        <x:v>Kyocera FS-9530DN</x:v>
      </x:c>
      <x:c r="F36" s="97">
        <x:v>Corporate</x:v>
      </x:c>
      <x:c r="G36" s="97" t="str">
        <x:v>4,155</x:v>
      </x:c>
      <x:c r="H36" s="97" t="str">
        <x:v>Tray 1 rollers are worn and not feeding paper correctly</x:v>
      </x:c>
      <x:c r="I36" s="98" t="str">
        <x:v>9/17/2018: OG; Replaced developer. Tested. Unable to reach Justin. Call complete.</x:v>
      </x:c>
    </x:row>
    <x:row r="37" spans="1:7" x14ac:dyDescent="0.25">
      <x:c r="B37" s="90">
        <x:v>11/9/2018</x:v>
      </x:c>
      <x:c r="C37" s="26">
        <x:v>Pam Cox(940-634-0651/sbrasfield@fprus.com)</x:v>
      </x:c>
      <x:c r="D37" s="26" t="str">
        <x:v>FPR60013</x:v>
      </x:c>
      <x:c r="E37" s="26">
        <x:v>Kyocera FS-C5350DN</x:v>
      </x:c>
      <x:c r="F37" s="26">
        <x:v>Corporate</x:v>
      </x:c>
      <x:c r="G37" s="26" t="n">
        <x:v>61.000000</x:v>
      </x:c>
      <x:c r="H37" s="26" t="str">
        <x:v>wont be available until monday. printer doesnt finish each job, only goes halfway This device is functioning</x:v>
      </x:c>
      <x:c r="I37" s="91" t="str">
        <x:v>11/13/2018: OG; r/s for fuser - ETA is Thursday.  11/16/2018: Replaced the fuser due to constant jamming in fuser.  Tested.  Unable to reach Pam.  Call complete. </x:v>
      </x:c>
    </x:row>
    <x:row r="38" spans="1:7" x14ac:dyDescent="0.25">
      <x:c r="B38" s="96">
        <x:v>11/15/2018</x:v>
      </x:c>
      <x:c r="C38" s="97">
        <x:v>Trey Bowden(940-372-4042/William.Bowden@zodiacaerospace.com)</x:v>
      </x:c>
      <x:c r="D38" s="97" t="str">
        <x:v>FPR60018</x:v>
      </x:c>
      <x:c r="E38" s="97">
        <x:v>Kyocera FS-9520DN</x:v>
      </x:c>
      <x:c r="F38" s="97">
        <x:v>Corporate</x:v>
      </x:c>
      <x:c r="G38" s="97" t="str">
        <x:v>501</x:v>
      </x:c>
      <x:c r="H38" s="97" t="str">
        <x:v>Print Image Quality is very light.  Toner level is good. This device is functioning</x:v>
      </x:c>
      <x:c r="I38" s="98" t="str">
        <x:v>11/16/2018: R/s for parts - should be in Monday.  11/20/2018: OG; r/s for drum - device is functional. 11/26/2018: Emailed for ETA on Drum.  11/28/2018: OG; installed maintenance kit, issue resolved.  Emailed Trey.  Call complete. </x:v>
      </x:c>
    </x:row>
    <x:row r="39" spans="1:7" x14ac:dyDescent="0.25">
      <x:c r="B39" s="92">
        <x:v/>
      </x:c>
      <x:c r="C39" s="119"/>
      <x:c r="D39" s="120"/>
      <x:c r="E39" s="120"/>
      <x:c r="F39" s="120"/>
      <x:c r="G39" s="120"/>
      <x:c r="H39" s="120"/>
      <x:c r="I39"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3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September 2018 - November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600,000</x:v>
      </x:c>
      <x:c r="D7" s="73" t="str">
        <x:v>655,255</x:v>
      </x:c>
      <x:c r="E7" s="177" t="n">
        <x:f ca="1">=SUM(D7 - C7)</x:f>
      </x:c>
      <x:c r="F7" s="73" t="n">
        <x:v>0</x:v>
      </x:c>
      <x:c r="G7" s="177" t="n">
        <x:f ca="1">=SUM(E7 - F7)</x:f>
      </x:c>
      <x:c r="H7" s="200" t="n">
        <x:v>0.012000</x:v>
      </x:c>
      <x:c r="I7" s="213" t="n">
        <x:f ca="1">=IF(SUM(G7 * H7) &lt; 0, 0,SUM(G7 * H7))</x:f>
      </x:c>
    </x:row>
    <x:row r="8" spans="1:10" x14ac:dyDescent="0.25">
      <x:c r="B8" s="60" t="str">
        <x:v>B/W Laser Prints</x:v>
      </x:c>
      <x:c r="C8" s="73" t="str">
        <x:v>450,000</x:v>
      </x:c>
      <x:c r="D8" s="73" t="str">
        <x:v>585,107</x:v>
      </x:c>
      <x:c r="E8" s="177" t="n">
        <x:f ca="1">=SUM(D8 - C8)</x:f>
      </x:c>
      <x:c r="F8" s="73" t="n">
        <x:v>0</x:v>
      </x:c>
      <x:c r="G8" s="177" t="n">
        <x:f ca="1">=SUM(E8 - F8)</x:f>
      </x:c>
      <x:c r="H8" s="200" t="n">
        <x:v>0.013200</x:v>
      </x:c>
      <x:c r="I8" s="213" t="n">
        <x:f ca="1">=IF(SUM(G8 * H8) &lt; 0, 0,SUM(G8 * H8))</x:f>
      </x:c>
    </x:row>
    <x:row r="9" spans="1:10" x14ac:dyDescent="0.25">
      <x:c r="B9" s="58" t="str">
        <x:v>Color Copier (Color Pages)</x:v>
      </x:c>
      <x:c r="C9" s="6" t="str">
        <x:v>31,200</x:v>
      </x:c>
      <x:c r="D9" s="6" t="str">
        <x:v>72,126</x:v>
      </x:c>
      <x:c r="E9" s="176" t="n">
        <x:f ca="1">=SUM(D9 - C9)</x:f>
      </x:c>
      <x:c r="F9" s="6" t="n">
        <x:v>0</x:v>
      </x:c>
      <x:c r="G9" s="176" t="n">
        <x:f ca="1">=SUM(E9 - F9)</x:f>
      </x:c>
      <x:c r="H9" s="201" t="n">
        <x:v>0.108000</x:v>
      </x:c>
      <x:c r="I9" s="212" t="str">
        <x:f ca="1">=IF(SUM(G9 * H9) &lt; 0, 0,SUM(G9 * H9))</x:f>
      </x:c>
    </x:row>
    <x:row r="10" spans="1:10" x14ac:dyDescent="0.25">
      <x:c r="B10" s="58" t="str">
        <x:v>Color Copies (High Volume)</x:v>
      </x:c>
      <x:c r="C10" s="6" t="str">
        <x:v>46,200</x:v>
      </x:c>
      <x:c r="D10" s="6" t="str">
        <x:v>22,224</x:v>
      </x:c>
      <x:c r="E10" s="176" t="n">
        <x:f ca="1">=SUM(D10 - C10)</x:f>
      </x:c>
      <x:c r="F10" s="6" t="n">
        <x:v>0</x:v>
      </x:c>
      <x:c r="G10" s="176" t="n">
        <x:f ca="1">=SUM(E10 - F10)</x:f>
      </x:c>
      <x:c r="H10" s="201" t="n">
        <x:v>0.060000</x:v>
      </x:c>
      <x:c r="I10" s="212" t="str">
        <x:f ca="1">=IF(SUM(G10 * H10) &lt; 0, 0,SUM(G10 * H10))</x:f>
      </x:c>
    </x:row>
    <x:row r="11" spans="1:10" x14ac:dyDescent="0.25">
      <x:c r="B11" s="60" t="str">
        <x:v>Color Laser Printer (B/W Pages)</x:v>
      </x:c>
      <x:c r="C11" s="73" t="str">
        <x:v>75,000</x:v>
      </x:c>
      <x:c r="D11" s="73" t="str">
        <x:v>107,619</x:v>
      </x:c>
      <x:c r="E11" s="177" t="n">
        <x:f ca="1">=SUM(D11 - C11)</x:f>
      </x:c>
      <x:c r="F11" s="73" t="n">
        <x:v>0</x:v>
      </x:c>
      <x:c r="G11" s="177" t="n">
        <x:f ca="1">=SUM(E11 - F11)</x:f>
      </x:c>
      <x:c r="H11" s="200" t="n">
        <x:v>0.019800</x:v>
      </x:c>
      <x:c r="I11" s="213" t="n">
        <x:f ca="1">=IF(SUM(G11 * H11) &lt; 0, 0,SUM(G11 * H11))</x:f>
      </x:c>
    </x:row>
    <x:row r="12" spans="1:10" x14ac:dyDescent="0.25">
      <x:c r="B12" s="60" t="str">
        <x:v>Color Laser Prints</x:v>
      </x:c>
      <x:c r="C12" s="73" t="str">
        <x:v>60,000</x:v>
      </x:c>
      <x:c r="D12" s="73" t="str">
        <x:v>91,658</x:v>
      </x:c>
      <x:c r="E12" s="177" t="n">
        <x:f ca="1">=SUM(D12 - C12)</x:f>
      </x:c>
      <x:c r="F12" s="73" t="n">
        <x:v>0</x:v>
      </x:c>
      <x:c r="G12" s="177" t="n">
        <x:f ca="1">=SUM(E12 - F12)</x:f>
      </x:c>
      <x:c r="H12" s="200" t="n">
        <x:v>0.084000</x:v>
      </x:c>
      <x:c r="I12" s="213" t="n">
        <x:f ca="1">=IF(SUM(G12 * H12) &lt; 0, 0,SUM(G12 * H12))</x:f>
      </x:c>
    </x:row>
    <x:row r="13" spans="1:10" ht="15.5" customHeight="1" x14ac:dyDescent="0.25">
      <x:c r="A13" s="19"/>
      <x:c r="B13" s="209"/>
      <x:c r="C13" s="209"/>
      <x:c r="D13" s="209"/>
      <x:c r="E13" s="209"/>
      <x:c r="F13" s="209"/>
      <x:c r="G13" s="209"/>
      <x:c r="H13" s="209">
        <x:v>Total Overage Expense:</x:v>
      </x:c>
      <x:c r="I13" s="209">
        <x:f ca="1">=SUM(I7:I12)</x:f>
      </x:c>
    </x:row>
    <x:row r="14" spans="1:10" ht="25.5" customHeight="1" x14ac:dyDescent="0.25">
      <x:c r="A14" s="19"/>
      <x:c r="B14" s="14">
        <x:v>June 2018 - August 2018</x:v>
      </x:c>
      <x:c r="C14" s="19"/>
      <x:c r="D14" s="19"/>
      <x:c r="E14" s="19"/>
      <x:c r="F14" s="19"/>
      <x:c r="G14" s="19"/>
      <x:c r="H14" s="19"/>
      <x:c r="I14" s="19"/>
    </x:row>
    <x:row r="15" spans="1:10" ht="35.75" customHeight="1" x14ac:dyDescent="0.25">
      <x:c r="B15" s="47" t="str">
        <x:v>Meter Group</x:v>
      </x:c>
      <x:c r="C15" s="45" t="str">
        <x:v>Quarterly Contracted Volume</x:v>
      </x:c>
      <x:c r="D15" s="45" t="str">
        <x:v>Actual Volume For Period</x:v>
      </x:c>
      <x:c r="E15" s="45" t="str">
        <x:v>Overage/(Underage) For Period</x:v>
      </x:c>
      <x:c r="F15" s="45" t="str">
        <x:v>Accrued Rollover Pages</x:v>
      </x:c>
      <x:c r="G15" s="45" t="str">
        <x:v>Net Overage (Underage)</x:v>
      </x:c>
      <x:c r="H15" s="45" t="str">
        <x:v>Excess CPP</x:v>
      </x:c>
      <x:c r="I15" s="46" t="str">
        <x:v>Overage Expense</x:v>
      </x:c>
    </x:row>
    <x:row r="16" spans="1:10" x14ac:dyDescent="0.25">
      <x:c r="B16" s="58" t="str">
        <x:v>B/W Copies</x:v>
      </x:c>
      <x:c r="C16" s="6" t="str">
        <x:v>600,000</x:v>
      </x:c>
      <x:c r="D16" s="6" t="str">
        <x:v>701,868</x:v>
      </x:c>
      <x:c r="E16" s="176" t="n">
        <x:f ca="1">=SUM(D16 - C16)</x:f>
      </x:c>
      <x:c r="F16" s="6" t="n">
        <x:v>0</x:v>
      </x:c>
      <x:c r="G16" s="176" t="n">
        <x:f ca="1">=SUM(E16 - F16)</x:f>
      </x:c>
      <x:c r="H16" s="201" t="n">
        <x:v>0.012000</x:v>
      </x:c>
      <x:c r="I16" s="212" t="str">
        <x:f ca="1">=IF(SUM(G16 * H16) &lt; 0, 0,SUM(G16 * H16))</x:f>
      </x:c>
    </x:row>
    <x:row r="17" spans="1:10" x14ac:dyDescent="0.25">
      <x:c r="B17" s="58" t="str">
        <x:v>B/W Laser Prints</x:v>
      </x:c>
      <x:c r="C17" s="6" t="str">
        <x:v>450,000</x:v>
      </x:c>
      <x:c r="D17" s="6" t="str">
        <x:v>624,257</x:v>
      </x:c>
      <x:c r="E17" s="176" t="n">
        <x:f ca="1">=SUM(D17 - C17)</x:f>
      </x:c>
      <x:c r="F17" s="6" t="n">
        <x:v>0</x:v>
      </x:c>
      <x:c r="G17" s="176" t="n">
        <x:f ca="1">=SUM(E17 - F17)</x:f>
      </x:c>
      <x:c r="H17" s="201" t="n">
        <x:v>0.013200</x:v>
      </x:c>
      <x:c r="I17" s="212" t="str">
        <x:f ca="1">=IF(SUM(G17 * H17) &lt; 0, 0,SUM(G17 * H17))</x:f>
      </x:c>
    </x:row>
    <x:row r="18" spans="1:10" x14ac:dyDescent="0.25">
      <x:c r="B18" s="60" t="str">
        <x:v>Color Copier (Color Pages)</x:v>
      </x:c>
      <x:c r="C18" s="73" t="str">
        <x:v>31,200</x:v>
      </x:c>
      <x:c r="D18" s="73" t="str">
        <x:v>68,137</x:v>
      </x:c>
      <x:c r="E18" s="177" t="n">
        <x:f ca="1">=SUM(D18 - C18)</x:f>
      </x:c>
      <x:c r="F18" s="73" t="n">
        <x:v>0</x:v>
      </x:c>
      <x:c r="G18" s="177" t="n">
        <x:f ca="1">=SUM(E18 - F18)</x:f>
      </x:c>
      <x:c r="H18" s="200" t="n">
        <x:v>0.108000</x:v>
      </x:c>
      <x:c r="I18" s="213" t="n">
        <x:f ca="1">=IF(SUM(G18 * H18) &lt; 0, 0,SUM(G18 * H18))</x:f>
      </x:c>
    </x:row>
    <x:row r="19" spans="1:10" x14ac:dyDescent="0.25">
      <x:c r="B19" s="60" t="str">
        <x:v>Color Copies (High Volume)</x:v>
      </x:c>
      <x:c r="C19" s="73" t="str">
        <x:v>46,200</x:v>
      </x:c>
      <x:c r="D19" s="73" t="str">
        <x:v>26,986</x:v>
      </x:c>
      <x:c r="E19" s="177" t="n">
        <x:f ca="1">=SUM(D19 - C19)</x:f>
      </x:c>
      <x:c r="F19" s="73" t="n">
        <x:v>0</x:v>
      </x:c>
      <x:c r="G19" s="177" t="n">
        <x:f ca="1">=SUM(E19 - F19)</x:f>
      </x:c>
      <x:c r="H19" s="200" t="n">
        <x:v>0.060000</x:v>
      </x:c>
      <x:c r="I19" s="213" t="n">
        <x:f ca="1">=IF(SUM(G19 * H19) &lt; 0, 0,SUM(G19 * H19))</x:f>
      </x:c>
    </x:row>
    <x:row r="20" spans="1:10" x14ac:dyDescent="0.25">
      <x:c r="B20" s="58" t="str">
        <x:v>Color Laser Printer (B/W Pages)</x:v>
      </x:c>
      <x:c r="C20" s="6" t="str">
        <x:v>75,000</x:v>
      </x:c>
      <x:c r="D20" s="6" t="str">
        <x:v>84,021</x:v>
      </x:c>
      <x:c r="E20" s="176" t="n">
        <x:f ca="1">=SUM(D20 - C20)</x:f>
      </x:c>
      <x:c r="F20" s="6" t="n">
        <x:v>0</x:v>
      </x:c>
      <x:c r="G20" s="176" t="n">
        <x:f ca="1">=SUM(E20 - F20)</x:f>
      </x:c>
      <x:c r="H20" s="201" t="n">
        <x:v>0.019800</x:v>
      </x:c>
      <x:c r="I20" s="212" t="str">
        <x:f ca="1">=IF(SUM(G20 * H20) &lt; 0, 0,SUM(G20 * H20))</x:f>
      </x:c>
    </x:row>
    <x:row r="21" spans="1:10" x14ac:dyDescent="0.25">
      <x:c r="B21" s="58" t="str">
        <x:v>Color Laser Prints</x:v>
      </x:c>
      <x:c r="C21" s="6" t="str">
        <x:v>60,000</x:v>
      </x:c>
      <x:c r="D21" s="6" t="str">
        <x:v>70,863</x:v>
      </x:c>
      <x:c r="E21" s="176" t="n">
        <x:f ca="1">=SUM(D21 - C21)</x:f>
      </x:c>
      <x:c r="F21" s="6" t="n">
        <x:v>0</x:v>
      </x:c>
      <x:c r="G21" s="176" t="n">
        <x:f ca="1">=SUM(E21 - F21)</x:f>
      </x:c>
      <x:c r="H21" s="201" t="n">
        <x:v>0.084000</x:v>
      </x:c>
      <x:c r="I21" s="212" t="str">
        <x:f ca="1">=IF(SUM(G21 * H21) &lt; 0, 0,SUM(G21 * H21))</x:f>
      </x:c>
    </x:row>
    <x:row r="22" spans="1:10" ht="15.5" customHeight="1" x14ac:dyDescent="0.25">
      <x:c r="A22" s="19"/>
      <x:c r="B22" s="209"/>
      <x:c r="C22" s="209"/>
      <x:c r="D22" s="209"/>
      <x:c r="E22" s="209"/>
      <x:c r="F22" s="209"/>
      <x:c r="G22" s="209"/>
      <x:c r="H22" s="209">
        <x:v>Total Overage Expense:</x:v>
      </x:c>
      <x:c r="I22" s="209">
        <x:f ca="1">=SUM(I16:I21)</x:f>
      </x:c>
    </x:row>
    <x:row r="23" spans="1:10" ht="25.5" customHeight="1" x14ac:dyDescent="0.25">
      <x:c r="A23" s="19"/>
      <x:c r="B23" s="14">
        <x:v>March 2018 - May 2018</x:v>
      </x:c>
      <x:c r="C23" s="19"/>
      <x:c r="D23" s="19"/>
      <x:c r="E23" s="19"/>
      <x:c r="F23" s="19"/>
      <x:c r="G23" s="19"/>
      <x:c r="H23" s="19"/>
      <x:c r="I23" s="19"/>
    </x:row>
    <x:row r="24" spans="1:10" ht="35.75" customHeight="1" x14ac:dyDescent="0.25">
      <x:c r="B24" s="47" t="str">
        <x:v>Meter Group</x:v>
      </x:c>
      <x:c r="C24" s="45" t="str">
        <x:v>Quarterly Contracted Volume</x:v>
      </x:c>
      <x:c r="D24" s="45" t="str">
        <x:v>Actual Volume For Period</x:v>
      </x:c>
      <x:c r="E24" s="45" t="str">
        <x:v>Overage/(Underage) For Period</x:v>
      </x:c>
      <x:c r="F24" s="45" t="str">
        <x:v>Accrued Rollover Pages</x:v>
      </x:c>
      <x:c r="G24" s="45" t="str">
        <x:v>Net Overage (Underage)</x:v>
      </x:c>
      <x:c r="H24" s="45" t="str">
        <x:v>Excess CPP</x:v>
      </x:c>
      <x:c r="I24" s="46" t="str">
        <x:v>Overage Expense</x:v>
      </x:c>
    </x:row>
    <x:row r="25" spans="1:10" x14ac:dyDescent="0.25">
      <x:c r="B25" s="60" t="str">
        <x:v>B/W Copies</x:v>
      </x:c>
      <x:c r="C25" s="73" t="str">
        <x:v>600,000</x:v>
      </x:c>
      <x:c r="D25" s="73" t="str">
        <x:v>535,781</x:v>
      </x:c>
      <x:c r="E25" s="177" t="n">
        <x:f ca="1">=SUM(D25 - C25)</x:f>
      </x:c>
      <x:c r="F25" s="73" t="n">
        <x:v>0</x:v>
      </x:c>
      <x:c r="G25" s="177" t="n">
        <x:f ca="1">=SUM(E25 - F25)</x:f>
      </x:c>
      <x:c r="H25" s="200" t="n">
        <x:v>0.012000</x:v>
      </x:c>
      <x:c r="I25" s="213" t="n">
        <x:f ca="1">=IF(SUM(G25 * H25) &lt; 0, 0,SUM(G25 * H25))</x:f>
      </x:c>
    </x:row>
    <x:row r="26" spans="1:10" x14ac:dyDescent="0.25">
      <x:c r="B26" s="60" t="str">
        <x:v>B/W Laser Prints</x:v>
      </x:c>
      <x:c r="C26" s="73" t="str">
        <x:v>450,000</x:v>
      </x:c>
      <x:c r="D26" s="73" t="str">
        <x:v>521,889</x:v>
      </x:c>
      <x:c r="E26" s="177" t="n">
        <x:f ca="1">=SUM(D26 - C26)</x:f>
      </x:c>
      <x:c r="F26" s="73" t="n">
        <x:v>0</x:v>
      </x:c>
      <x:c r="G26" s="177" t="n">
        <x:f ca="1">=SUM(E26 - F26)</x:f>
      </x:c>
      <x:c r="H26" s="200" t="n">
        <x:v>0.013200</x:v>
      </x:c>
      <x:c r="I26" s="213" t="n">
        <x:f ca="1">=IF(SUM(G26 * H26) &lt; 0, 0,SUM(G26 * H26))</x:f>
      </x:c>
    </x:row>
    <x:row r="27" spans="1:10" x14ac:dyDescent="0.25">
      <x:c r="B27" s="58" t="str">
        <x:v>Color Copier (Color Pages)</x:v>
      </x:c>
      <x:c r="C27" s="6" t="str">
        <x:v>31,200</x:v>
      </x:c>
      <x:c r="D27" s="6" t="str">
        <x:v>64,592</x:v>
      </x:c>
      <x:c r="E27" s="176" t="n">
        <x:f ca="1">=SUM(D27 - C27)</x:f>
      </x:c>
      <x:c r="F27" s="6" t="n">
        <x:v>0</x:v>
      </x:c>
      <x:c r="G27" s="176" t="n">
        <x:f ca="1">=SUM(E27 - F27)</x:f>
      </x:c>
      <x:c r="H27" s="201" t="n">
        <x:v>0.108000</x:v>
      </x:c>
      <x:c r="I27" s="212" t="str">
        <x:f ca="1">=IF(SUM(G27 * H27) &lt; 0, 0,SUM(G27 * H27))</x:f>
      </x:c>
    </x:row>
    <x:row r="28" spans="1:10" x14ac:dyDescent="0.25">
      <x:c r="B28" s="58" t="str">
        <x:v>Color Copies (High Volume)</x:v>
      </x:c>
      <x:c r="C28" s="6" t="str">
        <x:v>46,200</x:v>
      </x:c>
      <x:c r="D28" s="6" t="str">
        <x:v>17,074</x:v>
      </x:c>
      <x:c r="E28" s="176" t="n">
        <x:f ca="1">=SUM(D28 - C28)</x:f>
      </x:c>
      <x:c r="F28" s="6" t="n">
        <x:v>0</x:v>
      </x:c>
      <x:c r="G28" s="176" t="n">
        <x:f ca="1">=SUM(E28 - F28)</x:f>
      </x:c>
      <x:c r="H28" s="201" t="n">
        <x:v>0.060000</x:v>
      </x:c>
      <x:c r="I28" s="212" t="str">
        <x:f ca="1">=IF(SUM(G28 * H28) &lt; 0, 0,SUM(G28 * H28))</x:f>
      </x:c>
    </x:row>
    <x:row r="29" spans="1:10" x14ac:dyDescent="0.25">
      <x:c r="B29" s="60" t="str">
        <x:v>Color Laser Printer (B/W Pages)</x:v>
      </x:c>
      <x:c r="C29" s="73" t="str">
        <x:v>75,000</x:v>
      </x:c>
      <x:c r="D29" s="73" t="str">
        <x:v>86,644</x:v>
      </x:c>
      <x:c r="E29" s="177" t="n">
        <x:f ca="1">=SUM(D29 - C29)</x:f>
      </x:c>
      <x:c r="F29" s="73" t="n">
        <x:v>0</x:v>
      </x:c>
      <x:c r="G29" s="177" t="n">
        <x:f ca="1">=SUM(E29 - F29)</x:f>
      </x:c>
      <x:c r="H29" s="200" t="n">
        <x:v>0.019800</x:v>
      </x:c>
      <x:c r="I29" s="213" t="n">
        <x:f ca="1">=IF(SUM(G29 * H29) &lt; 0, 0,SUM(G29 * H29))</x:f>
      </x:c>
    </x:row>
    <x:row r="30" spans="1:10" x14ac:dyDescent="0.25">
      <x:c r="B30" s="60" t="str">
        <x:v>Color Laser Prints</x:v>
      </x:c>
      <x:c r="C30" s="73" t="str">
        <x:v>60,000</x:v>
      </x:c>
      <x:c r="D30" s="73" t="str">
        <x:v>79,924</x:v>
      </x:c>
      <x:c r="E30" s="177" t="n">
        <x:f ca="1">=SUM(D30 - C30)</x:f>
      </x:c>
      <x:c r="F30" s="73" t="n">
        <x:v>0</x:v>
      </x:c>
      <x:c r="G30" s="177" t="n">
        <x:f ca="1">=SUM(E30 - F30)</x:f>
      </x:c>
      <x:c r="H30" s="200" t="n">
        <x:v>0.084000</x:v>
      </x:c>
      <x:c r="I30" s="213" t="n">
        <x:f ca="1">=IF(SUM(G30 * H30) &lt; 0, 0,SUM(G30 * H30))</x:f>
      </x:c>
    </x:row>
    <x:row r="31" spans="1:10" ht="15.5" customHeight="1" x14ac:dyDescent="0.25">
      <x:c r="A31" s="19"/>
      <x:c r="B31" s="209"/>
      <x:c r="C31" s="209"/>
      <x:c r="D31" s="209"/>
      <x:c r="E31" s="209"/>
      <x:c r="F31" s="209"/>
      <x:c r="G31" s="209"/>
      <x:c r="H31" s="209">
        <x:v>Total Overage Expense:</x:v>
      </x:c>
      <x:c r="I31" s="209">
        <x:f ca="1">=SUM(I25:I30)</x:f>
      </x:c>
    </x:row>
    <x:row r="32" spans="1:10" ht="25.5" customHeight="1" x14ac:dyDescent="0.25">
      <x:c r="A32" s="19"/>
      <x:c r="B32" s="14">
        <x:v>December 2017 - February 2018</x:v>
      </x:c>
      <x:c r="C32" s="19"/>
      <x:c r="D32" s="19"/>
      <x:c r="E32" s="19"/>
      <x:c r="F32" s="19"/>
      <x:c r="G32" s="19"/>
      <x:c r="H32" s="19"/>
      <x:c r="I32" s="19"/>
    </x:row>
    <x:row r="33" spans="1:10" ht="35.75" customHeight="1" x14ac:dyDescent="0.25">
      <x:c r="B33" s="47" t="str">
        <x:v>Meter Group</x:v>
      </x:c>
      <x:c r="C33" s="45" t="str">
        <x:v>Quarterly Contracted Volume</x:v>
      </x:c>
      <x:c r="D33" s="45" t="str">
        <x:v>Actual Volume For Period</x:v>
      </x:c>
      <x:c r="E33" s="45" t="str">
        <x:v>Overage/(Underage) For Period</x:v>
      </x:c>
      <x:c r="F33" s="45" t="str">
        <x:v>Accrued Rollover Pages</x:v>
      </x:c>
      <x:c r="G33" s="45" t="str">
        <x:v>Net Overage (Underage)</x:v>
      </x:c>
      <x:c r="H33" s="45" t="str">
        <x:v>Excess CPP</x:v>
      </x:c>
      <x:c r="I33" s="46" t="str">
        <x:v>Overage Expense</x:v>
      </x:c>
    </x:row>
    <x:row r="34" spans="1:10" x14ac:dyDescent="0.25">
      <x:c r="B34" s="58" t="str">
        <x:v>B/W Copies</x:v>
      </x:c>
      <x:c r="C34" s="6" t="str">
        <x:v>439,500</x:v>
      </x:c>
      <x:c r="D34" s="6" t="str">
        <x:v>497,268</x:v>
      </x:c>
      <x:c r="E34" s="176" t="n">
        <x:f ca="1">=SUM(D34 - C34)</x:f>
      </x:c>
      <x:c r="F34" s="6" t="n">
        <x:v>0</x:v>
      </x:c>
      <x:c r="G34" s="176" t="n">
        <x:f ca="1">=SUM(E34 - F34)</x:f>
      </x:c>
      <x:c r="H34" s="201" t="n">
        <x:v>0.012000</x:v>
      </x:c>
      <x:c r="I34" s="212" t="str">
        <x:f ca="1">=IF(SUM(G34 * H34) &lt; 0, 0,SUM(G34 * H34))</x:f>
      </x:c>
    </x:row>
    <x:row r="35" spans="1:10" x14ac:dyDescent="0.25">
      <x:c r="B35" s="58" t="str">
        <x:v>B/W Laser Prints</x:v>
      </x:c>
      <x:c r="C35" s="6" t="str">
        <x:v>933,900</x:v>
      </x:c>
      <x:c r="D35" s="6" t="str">
        <x:v>569,091</x:v>
      </x:c>
      <x:c r="E35" s="176" t="n">
        <x:f ca="1">=SUM(D35 - C35)</x:f>
      </x:c>
      <x:c r="F35" s="6" t="n">
        <x:v>373544</x:v>
      </x:c>
      <x:c r="G35" s="176" t="n">
        <x:f ca="1">=SUM(E35 - F35)</x:f>
      </x:c>
      <x:c r="H35" s="201" t="n">
        <x:v>0.013200</x:v>
      </x:c>
      <x:c r="I35" s="212" t="str">
        <x:f ca="1">=IF(SUM(G35 * H35) &lt; 0, 0,SUM(G35 * H35))</x:f>
      </x:c>
    </x:row>
    <x:row r="36" spans="1:10" x14ac:dyDescent="0.25">
      <x:c r="B36" s="60" t="str">
        <x:v>Color Copier (Color Pages)</x:v>
      </x:c>
      <x:c r="C36" s="73" t="str">
        <x:v>31,200</x:v>
      </x:c>
      <x:c r="D36" s="73" t="str">
        <x:v>67,522</x:v>
      </x:c>
      <x:c r="E36" s="177" t="n">
        <x:f ca="1">=SUM(D36 - C36)</x:f>
      </x:c>
      <x:c r="F36" s="73" t="n">
        <x:v>0</x:v>
      </x:c>
      <x:c r="G36" s="177" t="n">
        <x:f ca="1">=SUM(E36 - F36)</x:f>
      </x:c>
      <x:c r="H36" s="200" t="n">
        <x:v>0.108000</x:v>
      </x:c>
      <x:c r="I36" s="213" t="n">
        <x:f ca="1">=IF(SUM(G36 * H36) &lt; 0, 0,SUM(G36 * H36))</x:f>
      </x:c>
    </x:row>
    <x:row r="37" spans="1:10" x14ac:dyDescent="0.25">
      <x:c r="B37" s="60" t="str">
        <x:v>Color Copies (High Volume)</x:v>
      </x:c>
      <x:c r="C37" s="73" t="str">
        <x:v>46,200</x:v>
      </x:c>
      <x:c r="D37" s="73" t="str">
        <x:v>17,078</x:v>
      </x:c>
      <x:c r="E37" s="177" t="n">
        <x:f ca="1">=SUM(D37 - C37)</x:f>
      </x:c>
      <x:c r="F37" s="73" t="n">
        <x:v>0</x:v>
      </x:c>
      <x:c r="G37" s="177" t="n">
        <x:f ca="1">=SUM(E37 - F37)</x:f>
      </x:c>
      <x:c r="H37" s="200" t="n">
        <x:v>0.060000</x:v>
      </x:c>
      <x:c r="I37" s="213" t="n">
        <x:f ca="1">=IF(SUM(G37 * H37) &lt; 0, 0,SUM(G37 * H37))</x:f>
      </x:c>
    </x:row>
    <x:row r="38" spans="1:10" x14ac:dyDescent="0.25">
      <x:c r="B38" s="58" t="str">
        <x:v>Color Laser Printer (B/W Pages)</x:v>
      </x:c>
      <x:c r="C38" s="6" t="str">
        <x:v>57,000</x:v>
      </x:c>
      <x:c r="D38" s="6" t="str">
        <x:v>75,684</x:v>
      </x:c>
      <x:c r="E38" s="176" t="n">
        <x:f ca="1">=SUM(D38 - C38)</x:f>
      </x:c>
      <x:c r="F38" s="6" t="n">
        <x:v>0</x:v>
      </x:c>
      <x:c r="G38" s="176" t="n">
        <x:f ca="1">=SUM(E38 - F38)</x:f>
      </x:c>
      <x:c r="H38" s="201" t="n">
        <x:v>0.019800</x:v>
      </x:c>
      <x:c r="I38" s="212" t="str">
        <x:f ca="1">=IF(SUM(G38 * H38) &lt; 0, 0,SUM(G38 * H38))</x:f>
      </x:c>
    </x:row>
    <x:row r="39" spans="1:10" x14ac:dyDescent="0.25">
      <x:c r="B39" s="58" t="str">
        <x:v>Color Laser Prints</x:v>
      </x:c>
      <x:c r="C39" s="6" t="str">
        <x:v>188,100</x:v>
      </x:c>
      <x:c r="D39" s="6" t="str">
        <x:v>81,328</x:v>
      </x:c>
      <x:c r="E39" s="176" t="n">
        <x:f ca="1">=SUM(D39 - C39)</x:f>
      </x:c>
      <x:c r="F39" s="6" t="n">
        <x:v>109346</x:v>
      </x:c>
      <x:c r="G39" s="176" t="n">
        <x:f ca="1">=SUM(E39 - F39)</x:f>
      </x:c>
      <x:c r="H39" s="201" t="n">
        <x:v>0.084000</x:v>
      </x:c>
      <x:c r="I39" s="212" t="str">
        <x:f ca="1">=IF(SUM(G39 * H39) &lt; 0, 0,SUM(G39 * H39))</x:f>
      </x:c>
    </x:row>
    <x:row r="40" spans="1:10" ht="15.5" customHeight="1" x14ac:dyDescent="0.25">
      <x:c r="A40" s="19"/>
      <x:c r="B40" s="209"/>
      <x:c r="C40" s="209"/>
      <x:c r="D40" s="209"/>
      <x:c r="E40" s="209"/>
      <x:c r="F40" s="209"/>
      <x:c r="G40" s="209"/>
      <x:c r="H40" s="209">
        <x:v>Total Overage Expense:</x:v>
      </x:c>
      <x:c r="I40" s="209">
        <x:f ca="1">=SUM(I34:I39)</x:f>
      </x:c>
    </x:row>
    <x:row r="41" spans="1:10" ht="25.5" customHeight="1" x14ac:dyDescent="0.25">
      <x:c r="A41" s="19"/>
      <x:c r="B41" s="14">
        <x:v>September 2017 - November 2017</x:v>
      </x:c>
      <x:c r="C41" s="19"/>
      <x:c r="D41" s="19"/>
      <x:c r="E41" s="19"/>
      <x:c r="F41" s="19"/>
      <x:c r="G41" s="19"/>
      <x:c r="H41" s="19"/>
      <x:c r="I41" s="19"/>
    </x:row>
    <x:row r="42" spans="1:10" ht="35.75" customHeight="1" x14ac:dyDescent="0.25">
      <x:c r="B42" s="47" t="str">
        <x:v>Meter Group</x:v>
      </x:c>
      <x:c r="C42" s="45" t="str">
        <x:v>Quarterly Contracted Volume</x:v>
      </x:c>
      <x:c r="D42" s="45" t="str">
        <x:v>Actual Volume For Period</x:v>
      </x:c>
      <x:c r="E42" s="45" t="str">
        <x:v>Overage/(Underage) For Period</x:v>
      </x:c>
      <x:c r="F42" s="45" t="str">
        <x:v>Accrued Rollover Pages</x:v>
      </x:c>
      <x:c r="G42" s="45" t="str">
        <x:v>Net Overage (Underage)</x:v>
      </x:c>
      <x:c r="H42" s="45" t="str">
        <x:v>Excess CPP</x:v>
      </x:c>
      <x:c r="I42" s="46" t="str">
        <x:v>Overage Expense</x:v>
      </x:c>
    </x:row>
    <x:row r="43" spans="1:10" x14ac:dyDescent="0.25">
      <x:c r="B43" s="60" t="str">
        <x:v>B/W Copies</x:v>
      </x:c>
      <x:c r="C43" s="73" t="str">
        <x:v>439,500</x:v>
      </x:c>
      <x:c r="D43" s="73" t="str">
        <x:v>647,812</x:v>
      </x:c>
      <x:c r="E43" s="177" t="n">
        <x:f ca="1">=SUM(D43 - C43)</x:f>
      </x:c>
      <x:c r="F43" s="73" t="n">
        <x:v>0</x:v>
      </x:c>
      <x:c r="G43" s="177" t="n">
        <x:f ca="1">=SUM(E43 - F43)</x:f>
      </x:c>
      <x:c r="H43" s="200" t="n">
        <x:v>0.012000</x:v>
      </x:c>
      <x:c r="I43" s="213" t="n">
        <x:f ca="1">=IF(SUM(G43 * H43) &lt; 0, 0,SUM(G43 * H43))</x:f>
      </x:c>
    </x:row>
    <x:row r="44" spans="1:10" x14ac:dyDescent="0.25">
      <x:c r="B44" s="60" t="str">
        <x:v>B/W Laser Prints</x:v>
      </x:c>
      <x:c r="C44" s="73" t="str">
        <x:v>933,900</x:v>
      </x:c>
      <x:c r="D44" s="73" t="str">
        <x:v>560,356</x:v>
      </x:c>
      <x:c r="E44" s="177" t="n">
        <x:f ca="1">=SUM(D44 - C44)</x:f>
      </x:c>
      <x:c r="F44" s="73" t="n">
        <x:v>0</x:v>
      </x:c>
      <x:c r="G44" s="177" t="n">
        <x:f ca="1">=SUM(E44 - F44)</x:f>
      </x:c>
      <x:c r="H44" s="200" t="n">
        <x:v>0.013200</x:v>
      </x:c>
      <x:c r="I44" s="213" t="n">
        <x:f ca="1">=IF(SUM(G44 * H44) &lt; 0, 0,SUM(G44 * H44))</x:f>
      </x:c>
    </x:row>
    <x:row r="45" spans="1:10" x14ac:dyDescent="0.25">
      <x:c r="B45" s="58" t="str">
        <x:v>Color Copier (Color Pages)</x:v>
      </x:c>
      <x:c r="C45" s="6" t="str">
        <x:v>31,200</x:v>
      </x:c>
      <x:c r="D45" s="6" t="str">
        <x:v>59,087</x:v>
      </x:c>
      <x:c r="E45" s="176" t="n">
        <x:f ca="1">=SUM(D45 - C45)</x:f>
      </x:c>
      <x:c r="F45" s="6" t="n">
        <x:v>0</x:v>
      </x:c>
      <x:c r="G45" s="176" t="n">
        <x:f ca="1">=SUM(E45 - F45)</x:f>
      </x:c>
      <x:c r="H45" s="201" t="n">
        <x:v>0.108000</x:v>
      </x:c>
      <x:c r="I45" s="212" t="str">
        <x:f ca="1">=IF(SUM(G45 * H45) &lt; 0, 0,SUM(G45 * H45))</x:f>
      </x:c>
    </x:row>
    <x:row r="46" spans="1:10" x14ac:dyDescent="0.25">
      <x:c r="B46" s="58" t="str">
        <x:v>Color Copies (High Volume)</x:v>
      </x:c>
      <x:c r="C46" s="6" t="str">
        <x:v>46,200</x:v>
      </x:c>
      <x:c r="D46" s="6" t="str">
        <x:v>109,486</x:v>
      </x:c>
      <x:c r="E46" s="176" t="n">
        <x:f ca="1">=SUM(D46 - C46)</x:f>
      </x:c>
      <x:c r="F46" s="6" t="n">
        <x:v>0</x:v>
      </x:c>
      <x:c r="G46" s="176" t="n">
        <x:f ca="1">=SUM(E46 - F46)</x:f>
      </x:c>
      <x:c r="H46" s="201" t="n">
        <x:v>0.060000</x:v>
      </x:c>
      <x:c r="I46" s="212" t="str">
        <x:f ca="1">=IF(SUM(G46 * H46) &lt; 0, 0,SUM(G46 * H46))</x:f>
      </x:c>
    </x:row>
    <x:row r="47" spans="1:10" x14ac:dyDescent="0.25">
      <x:c r="B47" s="60" t="str">
        <x:v>Color Laser Printer (B/W Pages)</x:v>
      </x:c>
      <x:c r="C47" s="73" t="str">
        <x:v>57,000</x:v>
      </x:c>
      <x:c r="D47" s="73" t="str">
        <x:v>70,005</x:v>
      </x:c>
      <x:c r="E47" s="177" t="n">
        <x:f ca="1">=SUM(D47 - C47)</x:f>
      </x:c>
      <x:c r="F47" s="73" t="n">
        <x:v>0</x:v>
      </x:c>
      <x:c r="G47" s="177" t="n">
        <x:f ca="1">=SUM(E47 - F47)</x:f>
      </x:c>
      <x:c r="H47" s="200" t="n">
        <x:v>0.019800</x:v>
      </x:c>
      <x:c r="I47" s="213" t="n">
        <x:f ca="1">=IF(SUM(G47 * H47) &lt; 0, 0,SUM(G47 * H47))</x:f>
      </x:c>
    </x:row>
    <x:row r="48" spans="1:10" x14ac:dyDescent="0.25">
      <x:c r="B48" s="60" t="str">
        <x:v>Color Laser Prints</x:v>
      </x:c>
      <x:c r="C48" s="73" t="str">
        <x:v>188,100</x:v>
      </x:c>
      <x:c r="D48" s="73" t="str">
        <x:v>78,754</x:v>
      </x:c>
      <x:c r="E48" s="177" t="n">
        <x:f ca="1">=SUM(D48 - C48)</x:f>
      </x:c>
      <x:c r="F48" s="73" t="n">
        <x:v>0</x:v>
      </x:c>
      <x:c r="G48" s="177" t="n">
        <x:f ca="1">=SUM(E48 - F48)</x:f>
      </x:c>
      <x:c r="H48" s="200" t="n">
        <x:v>0.084000</x:v>
      </x:c>
      <x:c r="I48" s="213" t="n">
        <x:f ca="1">=IF(SUM(G48 * H48) &lt; 0, 0,SUM(G48 * H48))</x:f>
      </x:c>
    </x:row>
    <x:row r="49" spans="1:7" x14ac:dyDescent="0.25">
      <x:c r="B49" s="92"/>
      <x:c r="C49" s="119"/>
      <x:c r="D49" s="120"/>
      <x:c r="E49" s="120"/>
      <x:c r="F49" s="120"/>
      <x:c r="G49" s="120"/>
      <x:c r="H49" s="120"/>
      <x:c r="I49" s="121"/>
    </x:row>
    <x:row r="50" spans="1:10" ht="15.5" customHeight="1" x14ac:dyDescent="0.25">
      <x:c r="A50" s="19"/>
      <x:c r="B50" s="19"/>
      <x:c r="C50" s="19"/>
      <x:c r="D50" s="19"/>
      <x:c r="E50" s="19"/>
      <x:c r="F50" s="19"/>
      <x:c r="G50" s="19"/>
      <x:c r="H50" s="209">
        <x:v>Total Overage Expense:</x:v>
      </x:c>
      <x:c r="I50" s="209">
        <x:f ca="1">=SUM(I43:I49)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5"/>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September 2018 - November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.0328</x:v>
      </x:c>
      <x:c r="E6" s="61" t="n">
        <x:f>=SUM(C6* D6)</x:f>
      </x:c>
    </x:row>
    <x:row r="7" spans="1:10" x14ac:dyDescent="0.25">
      <x:c r="B7" s="60" t="str">
        <x:v>B/W Laser Prints</x:v>
      </x:c>
      <x:c r="C7" s="73" t="str">
        <x:v>0</x:v>
      </x:c>
      <x:c r="D7" s="73" t="str">
        <x:v>$ .0306</x:v>
      </x:c>
      <x:c r="E7" s="61" t="n">
        <x:f>=SUM(C7* D7)</x:f>
      </x:c>
    </x:row>
    <x:row r="8" spans="1:10" x14ac:dyDescent="0.25">
      <x:c r="B8" s="58" t="str">
        <x:v>Color Copier (Color Pages)</x:v>
      </x:c>
      <x:c r="C8" s="6" t="str">
        <x:v>0</x:v>
      </x:c>
      <x:c r="D8" s="6" t="str">
        <x:v>$ .0535</x:v>
      </x:c>
      <x:c r="E8" s="59" t="str">
        <x:f>=SUM(C8* D8)</x:f>
      </x:c>
    </x:row>
    <x:row r="9" spans="1:10" x14ac:dyDescent="0.25">
      <x:c r="B9" s="58" t="str">
        <x:v>Color Copies (High Volume)</x:v>
      </x:c>
      <x:c r="C9" s="6" t="str">
        <x:v>23,976</x:v>
      </x:c>
      <x:c r="D9" s="6" t="str">
        <x:v>$ .0535</x:v>
      </x:c>
      <x:c r="E9" s="59" t="str">
        <x:f>=SUM(C9* D9)</x:f>
      </x:c>
    </x:row>
    <x:row r="10" spans="1:10" x14ac:dyDescent="0.25">
      <x:c r="B10" s="60" t="str">
        <x:v>Color Laser Printer (B/W Pages)</x:v>
      </x:c>
      <x:c r="C10" s="73" t="str">
        <x:v>0</x:v>
      </x:c>
      <x:c r="D10" s="73" t="str">
        <x:v>$ .0085</x:v>
      </x:c>
      <x:c r="E10" s="61" t="n">
        <x:f>=SUM(C10* D10)</x:f>
      </x:c>
    </x:row>
    <x:row r="11" spans="1:10" x14ac:dyDescent="0.25">
      <x:c r="B11" s="60" t="str">
        <x:v>Color Laser Prints</x:v>
      </x:c>
      <x:c r="C11" s="73" t="str">
        <x:v>0</x:v>
      </x:c>
      <x:c r="D11" s="73" t="str">
        <x:v>$ .0550</x:v>
      </x:c>
      <x:c r="E11" s="61" t="n">
        <x:f>=SUM(C11* D11)</x:f>
      </x:c>
    </x:row>
    <x:row r="12" spans="1:10" x14ac:dyDescent="0.25">
      <x:c r="A12" s="19"/>
      <x:c r="B12" s="174"/>
      <x:c r="C12" s="174"/>
      <x:c r="D12" s="174">
        <x:v>Rollover Savings: </x:v>
      </x:c>
      <x:c r="E12" s="174">
        <x:f ca="1">SUM(E5:E11)</x:f>
      </x:c>
    </x:row>
    <x:row r="14" spans="1:10" ht="15.5" customHeight="1" x14ac:dyDescent="0.25">
      <x:c r="A14"/>
      <x:c r="B14" s="194" t="str">
        <x:v>June 2018 - August 2018</x:v>
      </x:c>
      <x:c r="C14" s="19"/>
      <x:c r="D14" s="19"/>
      <x:c r="E14" s="19"/>
    </x:row>
    <x:row r="15" spans="1:10" ht="27.75" customHeight="1" x14ac:dyDescent="0.25">
      <x:c r="B15" s="47" t="str">
        <x:v>Meter Group</x:v>
      </x:c>
      <x:c r="C15" s="45" t="str">
        <x:v>Rollover Pages For Period</x:v>
      </x:c>
      <x:c r="D15" s="45" t="str">
        <x:v>Pre-FPR CPP</x:v>
      </x:c>
      <x:c r="E15" s="46" t="str">
        <x:v>Rollover Savings</x:v>
      </x:c>
    </x:row>
    <x:row r="16" spans="1:10" x14ac:dyDescent="0.25">
      <x:c r="B16" s="58" t="str">
        <x:v>B/W Copies</x:v>
      </x:c>
      <x:c r="C16" s="6" t="str">
        <x:v>0</x:v>
      </x:c>
      <x:c r="D16" s="6" t="str">
        <x:v>$ .0328</x:v>
      </x:c>
      <x:c r="E16" s="59" t="str">
        <x:f>=SUM(C16* D16)</x:f>
      </x:c>
    </x:row>
    <x:row r="17" spans="1:10" x14ac:dyDescent="0.25">
      <x:c r="B17" s="58" t="str">
        <x:v>B/W Laser Prints</x:v>
      </x:c>
      <x:c r="C17" s="6" t="str">
        <x:v>0</x:v>
      </x:c>
      <x:c r="D17" s="6" t="str">
        <x:v>$ .0306</x:v>
      </x:c>
      <x:c r="E17" s="59" t="str">
        <x:f>=SUM(C17* D17)</x:f>
      </x:c>
    </x:row>
    <x:row r="18" spans="1:10" x14ac:dyDescent="0.25">
      <x:c r="B18" s="60" t="str">
        <x:v>Color Copier (Color Pages)</x:v>
      </x:c>
      <x:c r="C18" s="73" t="str">
        <x:v>0</x:v>
      </x:c>
      <x:c r="D18" s="73" t="str">
        <x:v>$ .0535</x:v>
      </x:c>
      <x:c r="E18" s="61" t="n">
        <x:f>=SUM(C18* D18)</x:f>
      </x:c>
    </x:row>
    <x:row r="19" spans="1:10" x14ac:dyDescent="0.25">
      <x:c r="B19" s="60" t="str">
        <x:v>Color Copies (High Volume)</x:v>
      </x:c>
      <x:c r="C19" s="73" t="str">
        <x:v>19,214</x:v>
      </x:c>
      <x:c r="D19" s="73" t="str">
        <x:v>$ .0535</x:v>
      </x:c>
      <x:c r="E19" s="61" t="n">
        <x:f>=SUM(C19* D19)</x:f>
      </x:c>
    </x:row>
    <x:row r="20" spans="1:10" x14ac:dyDescent="0.25">
      <x:c r="B20" s="58" t="str">
        <x:v>Color Laser Printer (B/W Pages)</x:v>
      </x:c>
      <x:c r="C20" s="6" t="str">
        <x:v>0</x:v>
      </x:c>
      <x:c r="D20" s="6" t="str">
        <x:v>$ .0085</x:v>
      </x:c>
      <x:c r="E20" s="59" t="str">
        <x:f>=SUM(C20* D20)</x:f>
      </x:c>
    </x:row>
    <x:row r="21" spans="1:10" x14ac:dyDescent="0.25">
      <x:c r="B21" s="58" t="str">
        <x:v>Color Laser Prints</x:v>
      </x:c>
      <x:c r="C21" s="6" t="str">
        <x:v>0</x:v>
      </x:c>
      <x:c r="D21" s="6" t="str">
        <x:v>$ .0550</x:v>
      </x:c>
      <x:c r="E21" s="59" t="str">
        <x:f>=SUM(C21* D21)</x:f>
      </x:c>
    </x:row>
    <x:row r="22" spans="1:10" x14ac:dyDescent="0.25">
      <x:c r="A22" s="19"/>
      <x:c r="B22" s="174"/>
      <x:c r="C22" s="174"/>
      <x:c r="D22" s="174">
        <x:v>Rollover Savings: </x:v>
      </x:c>
      <x:c r="E22" s="174">
        <x:f ca="1">SUM(E15:E21)</x:f>
      </x:c>
    </x:row>
    <x:row r="24" spans="1:10" ht="15.5" customHeight="1" x14ac:dyDescent="0.25">
      <x:c r="A24"/>
      <x:c r="B24" s="194" t="str">
        <x:v>March 2018 - May 2018</x:v>
      </x:c>
      <x:c r="C24" s="19"/>
      <x:c r="D24" s="19"/>
      <x:c r="E24" s="19"/>
    </x:row>
    <x:row r="25" spans="1:10" ht="27.75" customHeight="1" x14ac:dyDescent="0.25">
      <x:c r="B25" s="47" t="str">
        <x:v>Meter Group</x:v>
      </x:c>
      <x:c r="C25" s="45" t="str">
        <x:v>Rollover Pages For Period</x:v>
      </x:c>
      <x:c r="D25" s="45" t="str">
        <x:v>Pre-FPR CPP</x:v>
      </x:c>
      <x:c r="E25" s="46" t="str">
        <x:v>Rollover Savings</x:v>
      </x:c>
    </x:row>
    <x:row r="26" spans="1:10" x14ac:dyDescent="0.25">
      <x:c r="B26" s="60" t="str">
        <x:v>B/W Copies</x:v>
      </x:c>
      <x:c r="C26" s="73" t="str">
        <x:v>64,219</x:v>
      </x:c>
      <x:c r="D26" s="73" t="str">
        <x:v>$ .0328</x:v>
      </x:c>
      <x:c r="E26" s="61" t="n">
        <x:f>=SUM(C26* D26)</x:f>
      </x:c>
    </x:row>
    <x:row r="27" spans="1:10" x14ac:dyDescent="0.25">
      <x:c r="B27" s="60" t="str">
        <x:v>B/W Laser Prints</x:v>
      </x:c>
      <x:c r="C27" s="73" t="str">
        <x:v>0</x:v>
      </x:c>
      <x:c r="D27" s="73" t="str">
        <x:v>$ .0306</x:v>
      </x:c>
      <x:c r="E27" s="61" t="n">
        <x:f>=SUM(C27* D27)</x:f>
      </x:c>
    </x:row>
    <x:row r="28" spans="1:10" x14ac:dyDescent="0.25">
      <x:c r="B28" s="58" t="str">
        <x:v>Color Copier (Color Pages)</x:v>
      </x:c>
      <x:c r="C28" s="6" t="str">
        <x:v>0</x:v>
      </x:c>
      <x:c r="D28" s="6" t="str">
        <x:v>$ .0535</x:v>
      </x:c>
      <x:c r="E28" s="59" t="str">
        <x:f>=SUM(C28* D28)</x:f>
      </x:c>
    </x:row>
    <x:row r="29" spans="1:10" x14ac:dyDescent="0.25">
      <x:c r="B29" s="58" t="str">
        <x:v>Color Copies (High Volume)</x:v>
      </x:c>
      <x:c r="C29" s="6" t="str">
        <x:v>29,126</x:v>
      </x:c>
      <x:c r="D29" s="6" t="str">
        <x:v>$ .0535</x:v>
      </x:c>
      <x:c r="E29" s="59" t="str">
        <x:f>=SUM(C29* D29)</x:f>
      </x:c>
    </x:row>
    <x:row r="30" spans="1:10" x14ac:dyDescent="0.25">
      <x:c r="B30" s="60" t="str">
        <x:v>Color Laser Printer (B/W Pages)</x:v>
      </x:c>
      <x:c r="C30" s="73" t="str">
        <x:v>0</x:v>
      </x:c>
      <x:c r="D30" s="73" t="str">
        <x:v>$ .0085</x:v>
      </x:c>
      <x:c r="E30" s="61" t="n">
        <x:f>=SUM(C30* D30)</x:f>
      </x:c>
    </x:row>
    <x:row r="31" spans="1:10" x14ac:dyDescent="0.25">
      <x:c r="B31" s="60" t="str">
        <x:v>Color Laser Prints</x:v>
      </x:c>
      <x:c r="C31" s="73" t="str">
        <x:v>0</x:v>
      </x:c>
      <x:c r="D31" s="73" t="str">
        <x:v>$ .0550</x:v>
      </x:c>
      <x:c r="E31" s="61" t="n">
        <x:f>=SUM(C31* D31)</x:f>
      </x:c>
    </x:row>
    <x:row r="32" spans="1:10" x14ac:dyDescent="0.25">
      <x:c r="A32" s="19"/>
      <x:c r="B32" s="174"/>
      <x:c r="C32" s="174"/>
      <x:c r="D32" s="174">
        <x:v>Rollover Savings: </x:v>
      </x:c>
      <x:c r="E32" s="174">
        <x:f ca="1">SUM(E25:E31)</x:f>
      </x:c>
    </x:row>
    <x:row r="34" spans="1:10" ht="15.5" customHeight="1" x14ac:dyDescent="0.25">
      <x:c r="A34"/>
      <x:c r="B34" s="194" t="str">
        <x:v>December 2017 - February 2018</x:v>
      </x:c>
      <x:c r="C34" s="19"/>
      <x:c r="D34" s="19"/>
      <x:c r="E34" s="19"/>
    </x:row>
    <x:row r="35" spans="1:10" ht="27.75" customHeight="1" x14ac:dyDescent="0.25">
      <x:c r="B35" s="47" t="str">
        <x:v>Meter Group</x:v>
      </x:c>
      <x:c r="C35" s="45" t="str">
        <x:v>Rollover Pages For Period</x:v>
      </x:c>
      <x:c r="D35" s="45" t="str">
        <x:v>Pre-FPR CPP</x:v>
      </x:c>
      <x:c r="E35" s="46" t="str">
        <x:v>Rollover Savings</x:v>
      </x:c>
    </x:row>
    <x:row r="36" spans="1:10" x14ac:dyDescent="0.25">
      <x:c r="B36" s="58" t="str">
        <x:v>B/W Copies</x:v>
      </x:c>
      <x:c r="C36" s="6" t="str">
        <x:v>0</x:v>
      </x:c>
      <x:c r="D36" s="6" t="str">
        <x:v>$ .0328</x:v>
      </x:c>
      <x:c r="E36" s="59" t="str">
        <x:f>=SUM(C36* D36)</x:f>
      </x:c>
    </x:row>
    <x:row r="37" spans="1:10" x14ac:dyDescent="0.25">
      <x:c r="B37" s="58" t="str">
        <x:v>B/W Laser Prints</x:v>
      </x:c>
      <x:c r="C37" s="6" t="str">
        <x:v>364,809</x:v>
      </x:c>
      <x:c r="D37" s="6" t="str">
        <x:v>$ .0306</x:v>
      </x:c>
      <x:c r="E37" s="59" t="str">
        <x:f>=SUM(C37* D37)</x:f>
      </x:c>
    </x:row>
    <x:row r="38" spans="1:10" x14ac:dyDescent="0.25">
      <x:c r="B38" s="60" t="str">
        <x:v>Color Copier (Color Pages)</x:v>
      </x:c>
      <x:c r="C38" s="73" t="str">
        <x:v>0</x:v>
      </x:c>
      <x:c r="D38" s="73" t="str">
        <x:v>$ .0535</x:v>
      </x:c>
      <x:c r="E38" s="61" t="n">
        <x:f>=SUM(C38* D38)</x:f>
      </x:c>
    </x:row>
    <x:row r="39" spans="1:10" x14ac:dyDescent="0.25">
      <x:c r="B39" s="60" t="str">
        <x:v>Color Copies (High Volume)</x:v>
      </x:c>
      <x:c r="C39" s="73" t="str">
        <x:v>29,122</x:v>
      </x:c>
      <x:c r="D39" s="73" t="str">
        <x:v>$ .0535</x:v>
      </x:c>
      <x:c r="E39" s="61" t="n">
        <x:f>=SUM(C39* D39)</x:f>
      </x:c>
    </x:row>
    <x:row r="40" spans="1:10" x14ac:dyDescent="0.25">
      <x:c r="B40" s="58" t="str">
        <x:v>Color Laser Printer (B/W Pages)</x:v>
      </x:c>
      <x:c r="C40" s="6" t="str">
        <x:v>0</x:v>
      </x:c>
      <x:c r="D40" s="6" t="str">
        <x:v>$ .0085</x:v>
      </x:c>
      <x:c r="E40" s="59" t="str">
        <x:f>=SUM(C40* D40)</x:f>
      </x:c>
    </x:row>
    <x:row r="41" spans="1:10" x14ac:dyDescent="0.25">
      <x:c r="B41" s="58" t="str">
        <x:v>Color Laser Prints</x:v>
      </x:c>
      <x:c r="C41" s="6" t="str">
        <x:v>106,772</x:v>
      </x:c>
      <x:c r="D41" s="6" t="str">
        <x:v>$ .0550</x:v>
      </x:c>
      <x:c r="E41" s="59" t="str">
        <x:f>=SUM(C41* D41)</x:f>
      </x:c>
    </x:row>
    <x:row r="42" spans="1:10" x14ac:dyDescent="0.25">
      <x:c r="A42" s="19"/>
      <x:c r="B42" s="174"/>
      <x:c r="C42" s="174"/>
      <x:c r="D42" s="174">
        <x:v>Rollover Savings: </x:v>
      </x:c>
      <x:c r="E42" s="174">
        <x:f ca="1">SUM(E35:E41)</x:f>
      </x:c>
    </x:row>
    <x:row r="44" spans="1:10" ht="15.5" customHeight="1" x14ac:dyDescent="0.25">
      <x:c r="A44"/>
      <x:c r="B44" s="194" t="str">
        <x:v>September 2017 - November 2017</x:v>
      </x:c>
      <x:c r="C44" s="19"/>
      <x:c r="D44" s="19"/>
      <x:c r="E44" s="19"/>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0</x:v>
      </x:c>
      <x:c r="D46" s="73" t="str">
        <x:v>$ .0328</x:v>
      </x:c>
      <x:c r="E46" s="61" t="n">
        <x:f>=SUM(C46* D46)</x:f>
      </x:c>
    </x:row>
    <x:row r="47" spans="1:10" x14ac:dyDescent="0.25">
      <x:c r="B47" s="60" t="str">
        <x:v>B/W Laser Prints</x:v>
      </x:c>
      <x:c r="C47" s="73" t="str">
        <x:v>373,544</x:v>
      </x:c>
      <x:c r="D47" s="73" t="str">
        <x:v>$ .0306</x:v>
      </x:c>
      <x:c r="E47" s="61" t="n">
        <x:f>=SUM(C47* D47)</x:f>
      </x:c>
    </x:row>
    <x:row r="48" spans="1:10" x14ac:dyDescent="0.25">
      <x:c r="B48" s="58" t="str">
        <x:v>Color Copier (Color Pages)</x:v>
      </x:c>
      <x:c r="C48" s="6" t="str">
        <x:v>0</x:v>
      </x:c>
      <x:c r="D48" s="6" t="str">
        <x:v>$ .0535</x:v>
      </x:c>
      <x:c r="E48" s="59" t="str">
        <x:f>=SUM(C48* D48)</x:f>
      </x:c>
    </x:row>
    <x:row r="49" spans="1:10" x14ac:dyDescent="0.25">
      <x:c r="B49" s="58" t="str">
        <x:v>Color Copies (High Volume)</x:v>
      </x:c>
      <x:c r="C49" s="6" t="str">
        <x:v>0</x:v>
      </x:c>
      <x:c r="D49" s="6" t="str">
        <x:v>$ .0535</x:v>
      </x:c>
      <x:c r="E49" s="59" t="str">
        <x:f>=SUM(C49* D49)</x:f>
      </x:c>
    </x:row>
    <x:row r="50" spans="1:10" x14ac:dyDescent="0.25">
      <x:c r="B50" s="60" t="str">
        <x:v>Color Laser Printer (B/W Pages)</x:v>
      </x:c>
      <x:c r="C50" s="73" t="str">
        <x:v>0</x:v>
      </x:c>
      <x:c r="D50" s="73" t="str">
        <x:v>$ .0085</x:v>
      </x:c>
      <x:c r="E50" s="61" t="n">
        <x:f>=SUM(C50* D50)</x:f>
      </x:c>
    </x:row>
    <x:row r="51" spans="1:10" x14ac:dyDescent="0.25">
      <x:c r="B51" s="60" t="str">
        <x:v>Color Laser Prints</x:v>
      </x:c>
      <x:c r="C51" s="73" t="str">
        <x:v>109,346</x:v>
      </x:c>
      <x:c r="D51" s="73" t="str">
        <x:v>$ .0550</x:v>
      </x:c>
      <x:c r="E51" s="61" t="n">
        <x:f>=SUM(C51* D51)</x:f>
      </x:c>
    </x:row>
    <x:row r="52" spans="1:10" x14ac:dyDescent="0.25">
      <x:c r="A52" s="19"/>
      <x:c r="B52" s="174"/>
      <x:c r="C52" s="174"/>
      <x:c r="D52" s="174">
        <x:v>Rollover Savings: </x:v>
      </x:c>
      <x:c r="E52" s="174">
        <x:f ca="1">SUM(E45:E51)</x:f>
      </x:c>
    </x:row>
    <x:row r="54" spans="1:10" x14ac:dyDescent="0.25">
      <x:c r="B54" s="6"/>
      <x:c r="C54" s="6"/>
      <x:c r="D54" s="174">
        <x:v>Total Rollover Savings: </x:v>
      </x:c>
      <x:c r="E54" s="174">
        <x:v>42013.40800000000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3"/>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Text(Sum(E6:E39),"###,###") &amp; ") 
 Quantity by Model "</x:f>
      </x:c>
      <x:c r="F5" s="46" t="str">
        <x:f ca="1">="(" &amp; Text(Sum(F6:F39),"###,###") &amp; ")
 Volume by Model "</x:f>
      </x:c>
    </x:row>
    <x:row r="6" spans="1:10" x14ac:dyDescent="0.25">
      <x:c r="B6" s="60" t="str">
        <x:v>1</x:v>
      </x:c>
      <x:c r="C6" s="73" t="str">
        <x:v>B/W Copier</x:v>
      </x:c>
      <x:c r="D6" s="73" t="str">
        <x:v>HP LJ 9040</x:v>
      </x:c>
      <x:c r="E6" s="73" t="n">
        <x:v>1</x:v>
      </x:c>
      <x:c r="F6" s="98" t="n">
        <x:v>7975.000000</x:v>
      </x:c>
    </x:row>
    <x:row r="7" spans="1:10" x14ac:dyDescent="0.25">
      <x:c r="B7" s="60" t="str">
        <x:v>2</x:v>
      </x:c>
      <x:c r="C7" s="73" t="str">
        <x:v>B/W Copier</x:v>
      </x:c>
      <x:c r="D7" s="73" t="str">
        <x:v>Kyocera FS-9530DN</x:v>
      </x:c>
      <x:c r="E7" s="73" t="n">
        <x:v>46</x:v>
      </x:c>
      <x:c r="F7" s="98" t="n">
        <x:v>295651.000000</x:v>
      </x:c>
    </x:row>
    <x:row r="8" spans="1:10" x14ac:dyDescent="0.25">
      <x:c r="B8" s="58" t="str">
        <x:v>3</x:v>
      </x:c>
      <x:c r="C8" s="6" t="str">
        <x:v>B/W Copier</x:v>
      </x:c>
      <x:c r="D8" s="6" t="str">
        <x:v>Ricoh MP 5055</x:v>
      </x:c>
      <x:c r="E8" s="6" t="n">
        <x:v>30</x:v>
      </x:c>
      <x:c r="F8" s="91" t="n">
        <x:v>540879.000000</x:v>
      </x:c>
    </x:row>
    <x:row r="9" spans="1:10" x14ac:dyDescent="0.25">
      <x:c r="B9" s="58" t="str">
        <x:v>4</x:v>
      </x:c>
      <x:c r="C9" s="6" t="str">
        <x:v>B/W Copier</x:v>
      </x:c>
      <x:c r="D9" s="6" t="str">
        <x:v>Ricoh MP 6503</x:v>
      </x:c>
      <x:c r="E9" s="6" t="n">
        <x:v>1</x:v>
      </x:c>
      <x:c r="F9" s="91" t="n">
        <x:v>9074.000000</x:v>
      </x:c>
    </x:row>
    <x:row r="10" spans="1:10" x14ac:dyDescent="0.25">
      <x:c r="B10" s="60" t="str">
        <x:v>5</x:v>
      </x:c>
      <x:c r="C10" s="73" t="str">
        <x:v>B/W MFP</x:v>
      </x:c>
      <x:c r="D10" s="73" t="str">
        <x:v>HP LJ M426fdn</x:v>
      </x:c>
      <x:c r="E10" s="73" t="n">
        <x:v>1</x:v>
      </x:c>
      <x:c r="F10" s="98" t="n">
        <x:v>6873.000000</x:v>
      </x:c>
    </x:row>
    <x:row r="11" spans="1:10" x14ac:dyDescent="0.25">
      <x:c r="B11" s="60" t="str">
        <x:v>6</x:v>
      </x:c>
      <x:c r="C11" s="73" t="str">
        <x:v>B/W MFP</x:v>
      </x:c>
      <x:c r="D11" s="73" t="str">
        <x:v>HP LJ M426fdn</x:v>
      </x:c>
      <x:c r="E11" s="73" t="n">
        <x:v>7</x:v>
      </x:c>
      <x:c r="F11" s="98" t="n">
        <x:v>10596.000000</x:v>
      </x:c>
    </x:row>
    <x:row r="12" spans="1:10" x14ac:dyDescent="0.25">
      <x:c r="B12" s="58" t="str">
        <x:v>7</x:v>
      </x:c>
      <x:c r="C12" s="6" t="str">
        <x:v>B/W Printer</x:v>
      </x:c>
      <x:c r="D12" s="6" t="str">
        <x:v>HP LJ 9050</x:v>
      </x:c>
      <x:c r="E12" s="6" t="n">
        <x:v>8</x:v>
      </x:c>
      <x:c r="F12" s="91" t="n">
        <x:v>141957.000000</x:v>
      </x:c>
    </x:row>
    <x:row r="13" spans="1:10" x14ac:dyDescent="0.25">
      <x:c r="B13" s="58" t="str">
        <x:v>8</x:v>
      </x:c>
      <x:c r="C13" s="6" t="str">
        <x:v>B/W Printer</x:v>
      </x:c>
      <x:c r="D13" s="6" t="str">
        <x:v>HP LJ M402n</x:v>
      </x:c>
      <x:c r="E13" s="6" t="n">
        <x:v>2</x:v>
      </x:c>
      <x:c r="F13" s="91" t="n">
        <x:v>11436.000000</x:v>
      </x:c>
    </x:row>
    <x:row r="14" spans="1:10" x14ac:dyDescent="0.25">
      <x:c r="B14" s="60" t="str">
        <x:v>9</x:v>
      </x:c>
      <x:c r="C14" s="73" t="str">
        <x:v>B/W Printer</x:v>
      </x:c>
      <x:c r="D14" s="73" t="str">
        <x:v>HP LJ M402n</x:v>
      </x:c>
      <x:c r="E14" s="73" t="n">
        <x:v>18</x:v>
      </x:c>
      <x:c r="F14" s="98" t="n">
        <x:v>15741.000000</x:v>
      </x:c>
    </x:row>
    <x:row r="15" spans="1:10" x14ac:dyDescent="0.25">
      <x:c r="B15" s="60" t="str">
        <x:v>10</x:v>
      </x:c>
      <x:c r="C15" s="73" t="str">
        <x:v>B/W Printer</x:v>
      </x:c>
      <x:c r="D15" s="73" t="str">
        <x:v>HP LJ M602</x:v>
      </x:c>
      <x:c r="E15" s="73" t="n">
        <x:v>3</x:v>
      </x:c>
      <x:c r="F15" s="98" t="n">
        <x:v>58135.000000</x:v>
      </x:c>
    </x:row>
    <x:row r="16" spans="1:10" x14ac:dyDescent="0.25">
      <x:c r="B16" s="58" t="str">
        <x:v>11</x:v>
      </x:c>
      <x:c r="C16" s="6" t="str">
        <x:v>B/W Printer</x:v>
      </x:c>
      <x:c r="D16" s="6" t="str">
        <x:v>HP LJ P2035</x:v>
      </x:c>
      <x:c r="E16" s="6" t="n">
        <x:v>1</x:v>
      </x:c>
      <x:c r="F16" s="91" t="n">
        <x:v>501.000000</x:v>
      </x:c>
    </x:row>
    <x:row r="17" spans="1:10" x14ac:dyDescent="0.25">
      <x:c r="B17" s="58" t="str">
        <x:v>12</x:v>
      </x:c>
      <x:c r="C17" s="6" t="str">
        <x:v>B/W Printer</x:v>
      </x:c>
      <x:c r="D17" s="6" t="str">
        <x:v>Kyocera FS-9130DN</x:v>
      </x:c>
      <x:c r="E17" s="6" t="n">
        <x:v>1</x:v>
      </x:c>
      <x:c r="F17" s="91" t="n">
        <x:v>31553.000000</x:v>
      </x:c>
    </x:row>
    <x:row r="18" spans="1:10" x14ac:dyDescent="0.25">
      <x:c r="B18" s="60" t="str">
        <x:v>13</x:v>
      </x:c>
      <x:c r="C18" s="73" t="str">
        <x:v>B/W Printer</x:v>
      </x:c>
      <x:c r="D18" s="73" t="str">
        <x:v>Kyocera FS-9520DN</x:v>
      </x:c>
      <x:c r="E18" s="73" t="n">
        <x:v>3</x:v>
      </x:c>
      <x:c r="F18" s="98" t="n">
        <x:v>4689.000000</x:v>
      </x:c>
    </x:row>
    <x:row r="19" spans="1:10" x14ac:dyDescent="0.25">
      <x:c r="B19" s="60" t="str">
        <x:v>14</x:v>
      </x:c>
      <x:c r="C19" s="73" t="str">
        <x:v>B/W Printer</x:v>
      </x:c>
      <x:c r="D19" s="73" t="str">
        <x:v>Ricoh SP 4310</x:v>
      </x:c>
      <x:c r="E19" s="73" t="n">
        <x:v>1</x:v>
      </x:c>
      <x:c r="F19" s="98" t="n">
        <x:v>0.000000</x:v>
      </x:c>
    </x:row>
    <x:row r="20" spans="1:10" x14ac:dyDescent="0.25">
      <x:c r="B20" s="58" t="str">
        <x:v>15</x:v>
      </x:c>
      <x:c r="C20" s="6" t="str">
        <x:v>Color Copier</x:v>
      </x:c>
      <x:c r="D20" s="6" t="str">
        <x:v>Ricoh MP C3504</x:v>
      </x:c>
      <x:c r="E20" s="6" t="n">
        <x:v>16</x:v>
      </x:c>
      <x:c r="F20" s="91" t="n">
        <x:v>118892.000000</x:v>
      </x:c>
    </x:row>
    <x:row r="21" spans="1:10" x14ac:dyDescent="0.25">
      <x:c r="B21" s="58" t="str">
        <x:v>16</x:v>
      </x:c>
      <x:c r="C21" s="6" t="str">
        <x:v>Color Copier</x:v>
      </x:c>
      <x:c r="D21" s="6" t="str">
        <x:v>Ricoh MP C6503</x:v>
      </x:c>
      <x:c r="E21" s="6" t="n">
        <x:v>4</x:v>
      </x:c>
      <x:c r="F21" s="91" t="n">
        <x:v>80760.000000</x:v>
      </x:c>
    </x:row>
    <x:row r="22" spans="1:10" x14ac:dyDescent="0.25">
      <x:c r="B22" s="60" t="str">
        <x:v>17</x:v>
      </x:c>
      <x:c r="C22" s="73" t="str">
        <x:v>color mfp</x:v>
      </x:c>
      <x:c r="D22" s="73" t="str">
        <x:v>Ricoh MP C307</x:v>
      </x:c>
      <x:c r="E22" s="73" t="n">
        <x:v>12</x:v>
      </x:c>
      <x:c r="F22" s="98" t="n">
        <x:v>22756.000000</x:v>
      </x:c>
    </x:row>
    <x:row r="23" spans="1:10" x14ac:dyDescent="0.25">
      <x:c r="B23" s="60" t="str">
        <x:v>18</x:v>
      </x:c>
      <x:c r="C23" s="73" t="str">
        <x:v>Color Printer</x:v>
      </x:c>
      <x:c r="D23" s="73" t="str">
        <x:v>Kyocera FC-C5250dn</x:v>
      </x:c>
      <x:c r="E23" s="73" t="n">
        <x:v>2</x:v>
      </x:c>
      <x:c r="F23" s="98" t="n">
        <x:v>259.000000</x:v>
      </x:c>
    </x:row>
    <x:row r="24" spans="1:10" x14ac:dyDescent="0.25">
      <x:c r="B24" s="58" t="str">
        <x:v>19</x:v>
      </x:c>
      <x:c r="C24" s="6" t="str">
        <x:v>Color Printer</x:v>
      </x:c>
      <x:c r="D24" s="6" t="str">
        <x:v>Kyocera FS-8650DN</x:v>
      </x:c>
      <x:c r="E24" s="6" t="n">
        <x:v>4</x:v>
      </x:c>
      <x:c r="F24" s="91" t="n">
        <x:v>40941.000000</x:v>
      </x:c>
    </x:row>
    <x:row r="25" spans="1:10" x14ac:dyDescent="0.25">
      <x:c r="B25" s="58" t="str">
        <x:v>20</x:v>
      </x:c>
      <x:c r="C25" s="6" t="str">
        <x:v>Color Printer</x:v>
      </x:c>
      <x:c r="D25" s="6" t="str">
        <x:v>Kyocera FS-C2126</x:v>
      </x:c>
      <x:c r="E25" s="6" t="n">
        <x:v>2</x:v>
      </x:c>
      <x:c r="F25" s="91" t="n">
        <x:v>1095.000000</x:v>
      </x:c>
    </x:row>
    <x:row r="26" spans="1:10" x14ac:dyDescent="0.25">
      <x:c r="B26" s="60" t="str">
        <x:v>21</x:v>
      </x:c>
      <x:c r="C26" s="73" t="str">
        <x:v>Color Printer</x:v>
      </x:c>
      <x:c r="D26" s="73" t="str">
        <x:v>Kyocera FS-C2626MFP</x:v>
      </x:c>
      <x:c r="E26" s="73" t="n">
        <x:v>4</x:v>
      </x:c>
      <x:c r="F26" s="98" t="n">
        <x:v>347.000000</x:v>
      </x:c>
    </x:row>
    <x:row r="27" spans="1:10" x14ac:dyDescent="0.25">
      <x:c r="B27" s="60" t="str">
        <x:v>22</x:v>
      </x:c>
      <x:c r="C27" s="73" t="str">
        <x:v>Color Printer</x:v>
      </x:c>
      <x:c r="D27" s="73" t="str">
        <x:v>Kyocera FS-C5025N</x:v>
      </x:c>
      <x:c r="E27" s="73" t="n">
        <x:v>2</x:v>
      </x:c>
      <x:c r="F27" s="98" t="n">
        <x:v>0.000000</x:v>
      </x:c>
    </x:row>
    <x:row r="28" spans="1:10" x14ac:dyDescent="0.25">
      <x:c r="B28" s="58" t="str">
        <x:v>23</x:v>
      </x:c>
      <x:c r="C28" s="6" t="str">
        <x:v>Color Printer</x:v>
      </x:c>
      <x:c r="D28" s="6" t="str">
        <x:v>Kyocera FS-C5350DN</x:v>
      </x:c>
      <x:c r="E28" s="6" t="n">
        <x:v>2</x:v>
      </x:c>
      <x:c r="F28" s="91" t="n">
        <x:v>114.000000</x:v>
      </x:c>
    </x:row>
    <x:row r="29" spans="1:10" x14ac:dyDescent="0.25">
      <x:c r="B29" s="58" t="str">
        <x:v>24</x:v>
      </x:c>
      <x:c r="C29" s="6" t="str">
        <x:v>Color Printer</x:v>
      </x:c>
      <x:c r="D29" s="6" t="str">
        <x:v>Kyocera FS-C5350DN</x:v>
      </x:c>
      <x:c r="E29" s="6" t="n">
        <x:v>22</x:v>
      </x:c>
      <x:c r="F29" s="91" t="n">
        <x:v>33427.000000</x:v>
      </x:c>
    </x:row>
    <x:row r="30" spans="1:10" x14ac:dyDescent="0.25">
      <x:c r="B30" s="60" t="str">
        <x:v>25</x:v>
      </x:c>
      <x:c r="C30" s="73" t="str">
        <x:v>Color Printer</x:v>
      </x:c>
      <x:c r="D30" s="73" t="str">
        <x:v>Kyocera M6526cdn</x:v>
      </x:c>
      <x:c r="E30" s="73" t="n">
        <x:v>6</x:v>
      </x:c>
      <x:c r="F30" s="98" t="n">
        <x:v>4186.000000</x:v>
      </x:c>
    </x:row>
    <x:row r="31" spans="1:10" x14ac:dyDescent="0.25">
      <x:c r="B31" s="60" t="str">
        <x:v>26</x:v>
      </x:c>
      <x:c r="C31" s="73" t="str">
        <x:v>Color Printer</x:v>
      </x:c>
      <x:c r="D31" s="73" t="str">
        <x:v>Kyocera P6021cdn</x:v>
      </x:c>
      <x:c r="E31" s="73" t="n">
        <x:v>2</x:v>
      </x:c>
      <x:c r="F31" s="98" t="n">
        <x:v>12434.000000</x:v>
      </x:c>
    </x:row>
    <x:row r="32" spans="1:10" x14ac:dyDescent="0.25">
      <x:c r="B32" s="58" t="str">
        <x:v>27</x:v>
      </x:c>
      <x:c r="C32" s="6" t="str">
        <x:v>Color Printer</x:v>
      </x:c>
      <x:c r="D32" s="6" t="str">
        <x:v>Kyocera P6030cdn</x:v>
      </x:c>
      <x:c r="E32" s="6" t="n">
        <x:v>6</x:v>
      </x:c>
      <x:c r="F32" s="91" t="n">
        <x:v>10471.000000</x:v>
      </x:c>
    </x:row>
    <x:row r="33" spans="1:10" x14ac:dyDescent="0.25">
      <x:c r="B33" s="58" t="str">
        <x:v>28</x:v>
      </x:c>
      <x:c r="C33" s="6" t="str">
        <x:v>Color Printer</x:v>
      </x:c>
      <x:c r="D33" s="6" t="str">
        <x:v>Kyocera P6130cdn</x:v>
      </x:c>
      <x:c r="E33" s="6" t="n">
        <x:v>4</x:v>
      </x:c>
      <x:c r="F33" s="91" t="n">
        <x:v>1003.000000</x:v>
      </x:c>
    </x:row>
    <x:row r="34" spans="1:10" x14ac:dyDescent="0.25">
      <x:c r="B34" s="60" t="str">
        <x:v>29</x:v>
      </x:c>
      <x:c r="C34" s="73" t="str">
        <x:v>Color Printer</x:v>
      </x:c>
      <x:c r="D34" s="73" t="str">
        <x:v>Ricoh MP C305SPF</x:v>
      </x:c>
      <x:c r="E34" s="73" t="n">
        <x:v>2</x:v>
      </x:c>
      <x:c r="F34" s="98" t="n">
        <x:v>268.000000</x:v>
      </x:c>
    </x:row>
    <x:row r="35" spans="1:10" x14ac:dyDescent="0.25">
      <x:c r="B35" s="60" t="str">
        <x:v>30</x:v>
      </x:c>
      <x:c r="C35" s="73" t="str">
        <x:v>Color Printer</x:v>
      </x:c>
      <x:c r="D35" s="73" t="str">
        <x:v>Ricoh SP C830dn</x:v>
      </x:c>
      <x:c r="E35" s="73" t="n">
        <x:v>2</x:v>
      </x:c>
      <x:c r="F35" s="98" t="n">
        <x:v>24695.000000</x:v>
      </x:c>
    </x:row>
    <x:row r="36" spans="1:10" x14ac:dyDescent="0.25">
      <x:c r="B36" s="58" t="str">
        <x:v>31</x:v>
      </x:c>
      <x:c r="C36" s="6" t="str">
        <x:v>Color Printer</x:v>
      </x:c>
      <x:c r="D36" s="6" t="str">
        <x:v>Ricoh SP C831DN</x:v>
      </x:c>
      <x:c r="E36" s="6" t="n">
        <x:v>2</x:v>
      </x:c>
      <x:c r="F36" s="91" t="n">
        <x:v>28741.000000</x:v>
      </x:c>
    </x:row>
    <x:row r="37" spans="1:10" x14ac:dyDescent="0.25">
      <x:c r="B37" s="58" t="str">
        <x:v>32</x:v>
      </x:c>
      <x:c r="C37" s="6" t="str">
        <x:v>Color Printer</x:v>
      </x:c>
      <x:c r="D37" s="6" t="str">
        <x:v>Ricoh SP C842dn</x:v>
      </x:c>
      <x:c r="E37" s="6" t="n">
        <x:v>2</x:v>
      </x:c>
      <x:c r="F37" s="91" t="n">
        <x:v>15099.000000</x:v>
      </x:c>
    </x:row>
    <x:row r="38" spans="1:10" x14ac:dyDescent="0.25">
      <x:c r="B38" s="60" t="str">
        <x:v>33</x:v>
      </x:c>
      <x:c r="C38" s="73" t="str">
        <x:v>Color Printer</x:v>
      </x:c>
      <x:c r="D38" s="73" t="str">
        <x:v>Savin CLP37DN</x:v>
      </x:c>
      <x:c r="E38" s="73" t="n">
        <x:v>2</x:v>
      </x:c>
      <x:c r="F38" s="98" t="n">
        <x:v>3441.000000</x:v>
      </x:c>
    </x:row>
    <x:row r="39" spans="1:7" x14ac:dyDescent="0.25">
      <x:c r="B39" s="92"/>
      <x:c r="C39" s="120"/>
      <x:c r="D39" s="120"/>
      <x:c r="E39" s="120"/>
      <x:c r="F39"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Sep - Nov 2018</x:v>
      </x:c>
      <x:c r="C6" s="75">
        <x:v>102993.00</x:v>
      </x:c>
      <x:c r="D6" s="75" t="n">
        <x:v>10154.63070000000</x:v>
      </x:c>
      <x:c r="E6" s="75">
        <x:v>0</x:v>
      </x:c>
      <x:c r="F6" s="75">
        <x:v>90462.00</x:v>
      </x:c>
      <x:c r="G6" s="75">
        <x:v>10171.608600000000</x:v>
      </x:c>
      <x:c r="H6" s="75">
        <x:f ca="1">SUM((C6+D6)-(-E6+F6+G6))</x:f>
        <x:v/>
      </x:c>
      <x:c r="I6" s="168">
        <x:f ca="1">IF(G6 = "","",SUM((C6+D6)-(F6+G6-E6))/ (C6+D6))</x:f>
      </x:c>
    </x:row>
    <x:row r="7" spans="1:9" ht="17.2" customHeight="1" x14ac:dyDescent="0.2">
      <x:c r="B7" s="171" t="str">
        <x:v>Jun - Aug 2018</x:v>
      </x:c>
      <x:c r="C7" s="17">
        <x:v>102993.00</x:v>
      </x:c>
      <x:c r="D7" s="17" t="n">
        <x:v>11323.80760000000</x:v>
      </x:c>
      <x:c r="E7" s="17">
        <x:v>0</x:v>
      </x:c>
      <x:c r="F7" s="17">
        <x:v>90462.00</x:v>
      </x:c>
      <x:c r="G7" s="17">
        <x:v>8602.912200000000</x:v>
      </x:c>
      <x:c r="H7" s="17">
        <x:f ca="1">SUM((C7+D7)-(-E7+F7+G7))</x:f>
        <x:v/>
      </x:c>
      <x:c r="I7" s="170">
        <x:f ca="1">IF(G7 = "","",SUM((C7+D7)-(F7+G7-E7))/ (C7+D7) )</x:f>
      </x:c>
    </x:row>
    <x:row r="8" spans="1:9" ht="17.2" customHeight="1" x14ac:dyDescent="0.2">
      <x:c r="B8" s="169" t="str">
        <x:v>Mar - May 2018</x:v>
      </x:c>
      <x:c r="C8" s="75">
        <x:v>102993.00</x:v>
      </x:c>
      <x:c r="D8" s="75" t="n">
        <x:v>5181.06940000000</x:v>
      </x:c>
      <x:c r="E8" s="75">
        <x:v>0</x:v>
      </x:c>
      <x:c r="F8" s="75">
        <x:v>90462.00</x:v>
      </x:c>
      <x:c r="G8" s="75">
        <x:v>6459.438000000000</x:v>
      </x:c>
      <x:c r="H8" s="75">
        <x:f ca="1">SUM((C8+D8)-(-E8+F8+G8))</x:f>
        <x:v/>
      </x:c>
      <x:c r="I8" s="168">
        <x:f ca="1">IF(G8 = "","",SUM((C8+D8)-(F8+G8-E8))/ (C8+D8))</x:f>
      </x:c>
    </x:row>
    <x:row r="9" spans="1:9" ht="17.2" customHeight="1" x14ac:dyDescent="0.2">
      <x:c r="B9" s="171" t="str">
        <x:v>Dec - Feb 2018</x:v>
      </x:c>
      <x:c r="C9" s="17">
        <x:v>102993.00</x:v>
      </x:c>
      <x:c r="D9" s="17" t="n">
        <x:v>3996.83140000000</x:v>
      </x:c>
      <x:c r="E9" s="17">
        <x:v>0</x:v>
      </x:c>
      <x:c r="F9" s="17">
        <x:v>90462.00</x:v>
      </x:c>
      <x:c r="G9" s="17">
        <x:v>4985.935200000000</x:v>
      </x:c>
      <x:c r="H9" s="17">
        <x:f ca="1">SUM((C9+D9)-(-E9+F9+G9))</x:f>
        <x:v/>
      </x:c>
      <x:c r="I9" s="170">
        <x:f ca="1">IF(G9 = "","",SUM((C9+D9)-(F9+G9-E9))/ (C9+D9) )</x:f>
      </x:c>
    </x:row>
    <x:row r="10" spans="1:9" ht="17.2" customHeight="1" x14ac:dyDescent="0.2">
      <x:c r="B10" s="169" t="str">
        <x:v>Sep - Nov 2017</x:v>
      </x:c>
      <x:c r="C10" s="75">
        <x:v>102993.00</x:v>
      </x:c>
      <x:c r="D10" s="75" t="n">
        <x:v>11820.93160000000</x:v>
      </x:c>
      <x:c r="E10" s="75">
        <x:v>0</x:v>
      </x:c>
      <x:c r="F10" s="75">
        <x:v>90462.00</x:v>
      </x:c>
      <x:c r="G10" s="75">
        <x:v>9566.199000000000</x:v>
      </x:c>
      <x:c r="H10" s="75">
        <x:f ca="1">SUM((C10+D10)-(-E10+F10+G10))</x:f>
        <x:v/>
      </x:c>
      <x:c r="I10" s="168">
        <x:f ca="1">IF(G10 = "","",SUM((C10+D10)-(F10+G10-E10))/ (C10+D10))</x:f>
      </x:c>
    </x:row>
    <x:row r="11" spans="1:9" hidden="1" x14ac:dyDescent="0.2">
      <x:c r="B11" s="132" t="str">
        <x:v>5</x:v>
      </x:c>
      <x:c r="C11" s="132">
        <x:f ca="1">SUM(C6:C10)</x:f>
        <x:v>0.00</x:v>
      </x:c>
      <x:c r="D11" s="132">
        <x:f ca="1">SUM(D6:D10)</x:f>
        <x:v/>
      </x:c>
      <x:c r="E11" s="132">
        <x:f ca="1">SUM(E6:E10)</x:f>
        <x:v/>
      </x:c>
      <x:c r="F11" s="132">
        <x:f ca="1">SUM(F6:F10)</x:f>
        <x:v/>
      </x:c>
      <x:c r="G11" s="132">
        <x:f ca="1">SUM(G6:G10)</x:f>
        <x:v/>
      </x:c>
      <x:c r="H11" s="132">
        <x:f ca="1">SUM(H6:H10)</x:f>
        <x:v/>
      </x:c>
      <x:c r="I11" s="132"/>
    </x:row>
    <x:row r="12" spans="1:9" x14ac:dyDescent="0.2">
      <x:c r="B12" s="174"/>
      <x:c r="C12" s="174"/>
      <x:c r="D12" s="209" t="str">
        <x:v>What You Would Have Spent Without FPR:</x:v>
      </x:c>
      <x:c r="E12" s="209">
        <x:f ca="1">SUM(C11+D11)</x:f>
        <x:v>133381.19041487278</x:v>
      </x:c>
      <x:c r="F12" s="174"/>
      <x:c r="G12" s="174"/>
      <x:c r="H12" s="174"/>
      <x:c r="I12" s="174"/>
    </x:row>
    <x:row r="13" spans="1:9" x14ac:dyDescent="0.2">
      <x:c r="D13" s="164" t="str">
        <x:v>What You Did Spend With FPR:</x:v>
      </x:c>
      <x:c r="E13" s="210">
        <x:f ca="1">SUM(F11 + G11)</x:f>
        <x:v>0</x:v>
      </x:c>
    </x:row>
    <x:row r="14" spans="1:9" x14ac:dyDescent="0.2">
      <x:c r="D14" s="164" t="str">
        <x:v>What FPR Has Saved you for the Period Reviewed:</x:v>
      </x:c>
      <x:c r="E14" s="210">
        <x:f ca="1">SUM(E12-E13)</x:f>
        <x:v>0</x:v>
      </x:c>
    </x:row>
    <x:row r="15" spans="1:9" x14ac:dyDescent="0.2">
      <x:c r="D15" s="164" t="str">
        <x:v>Credits:</x:v>
      </x:c>
      <x:c r="E15" s="210">
        <x:f ca="1">=E11</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11/30/2018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600,000</x:v>
      </x:c>
      <x:c r="C6" s="73">
        <x:v>655,255</x:v>
      </x:c>
      <x:c r="D6" s="165" t="str">
        <x:v>$0.012</x:v>
      </x:c>
      <x:c r="E6" s="181">
        <x:f ca="1">IF(B6=0,"",IF(C6="","",IF(C6&lt;B6,SUM((C6-B6)/B6),SUM((C6-B6)/B6))))</x:f>
        <x:v>5</x:v>
      </x:c>
      <x:c r="F6" s="73">
        <x:f ca="1">IF(C6="","",IF(B6="","",IF(SUM(C6-B6)&lt;0,"0",SUM(C6-B6))))</x:f>
        <x:v>6</x:v>
      </x:c>
      <x:c r="G6" s="73" t="n">
        <x:v>0</x:v>
      </x:c>
      <x:c r="H6" s="75">
        <x:f ca="1">IF(SUM(F6 - G6) &lt;0,"$0.00",SUM(F6 - G6)*D6)</x:f>
        <x:v>7</x:v>
      </x:c>
      <x:c r="I6" s="75">
        <x:v>0.00</x:v>
      </x:c>
      <x:c r="J6" s="75">
        <x:f ca="1">SUM(F6* 0.012000)</x:f>
        <x:v>8</x:v>
      </x:c>
      <x:c r="K6" s="61">
        <x:f ca="1">SUM((J6-H6)+ I6)</x:f>
        <x:v>9</x:v>
      </x:c>
    </x:row>
    <x:row r="7" spans="1:11" ht="14.25" x14ac:dyDescent="0.3">
      <x:c r="A7" s="58" t="str">
        <x:v>B/W Laser Prints</x:v>
      </x:c>
      <x:c r="B7" s="6">
        <x:v>450,000</x:v>
      </x:c>
      <x:c r="C7" s="6">
        <x:v>585,107</x:v>
      </x:c>
      <x:c r="D7" s="6">
        <x:v>$0.0132</x:v>
      </x:c>
      <x:c r="E7" s="185">
        <x:f ca="1">IF(B7=0,"",IF(C7="","",IF(C7&lt;B7,SUM((C7-B7)/B7),SUM((C7-B7)/B7))))</x:f>
        <x:v>5</x:v>
      </x:c>
      <x:c r="F7" s="6">
        <x:f ca="1">IF(C7="","",IF(B7="","",IF(SUM(C7-B7)&lt;0,"0",SUM(C7-B7))))</x:f>
        <x:v>6</x:v>
      </x:c>
      <x:c r="G7" s="6">
        <x:v>0</x:v>
      </x:c>
      <x:c r="H7" s="17">
        <x:f ca="1">IF(SUM(F7 - G7) &lt;0,"$0.00",SUM(F7 - G7)*D7)</x:f>
        <x:v>7</x:v>
      </x:c>
      <x:c r="I7" s="17">
        <x:v>0.00</x:v>
      </x:c>
      <x:c r="J7" s="17">
        <x:f ca="1">SUM(F7* 0.013200)</x:f>
        <x:v>8</x:v>
      </x:c>
      <x:c r="K7" s="59">
        <x:f ca="1">SUM((J7-H7)+ I7)</x:f>
        <x:v>9</x:v>
      </x:c>
    </x:row>
    <x:row r="8" spans="1:11" ht="14.25" x14ac:dyDescent="0.3">
      <x:c r="A8" s="169" t="str">
        <x:v>Color Copier (Color Pages)</x:v>
      </x:c>
      <x:c r="B8" s="73">
        <x:v>31,200</x:v>
      </x:c>
      <x:c r="C8" s="73">
        <x:v>72,126</x:v>
      </x:c>
      <x:c r="D8" s="165" t="str">
        <x:v>$0.108</x:v>
      </x:c>
      <x:c r="E8" s="181">
        <x:f ca="1">IF(B8=0,"",IF(C8="","",IF(C8&lt;B8,SUM((C8-B8)/B8),SUM((C8-B8)/B8))))</x:f>
        <x:v>5</x:v>
      </x:c>
      <x:c r="F8" s="73">
        <x:f ca="1">IF(C8="","",IF(B8="","",IF(SUM(C8-B8)&lt;0,"0",SUM(C8-B8))))</x:f>
        <x:v>6</x:v>
      </x:c>
      <x:c r="G8" s="73" t="n">
        <x:v>0</x:v>
      </x:c>
      <x:c r="H8" s="75">
        <x:f ca="1">IF(SUM(F8 - G8) &lt;0,"$0.00",SUM(F8 - G8)*D8)</x:f>
        <x:v>7</x:v>
      </x:c>
      <x:c r="I8" s="75">
        <x:v>0.00</x:v>
      </x:c>
      <x:c r="J8" s="75">
        <x:f ca="1">SUM(F8* 0.108000)</x:f>
        <x:v>8</x:v>
      </x:c>
      <x:c r="K8" s="61">
        <x:f ca="1">SUM((J8-H8)+ I8)</x:f>
        <x:v>9</x:v>
      </x:c>
    </x:row>
    <x:row r="9" spans="1:11" ht="14.25" x14ac:dyDescent="0.3">
      <x:c r="A9" s="58" t="str">
        <x:v>Color Copies (High Volume)</x:v>
      </x:c>
      <x:c r="B9" s="6">
        <x:v>46,200</x:v>
      </x:c>
      <x:c r="C9" s="6">
        <x:v>22,224</x:v>
      </x:c>
      <x:c r="D9" s="6">
        <x:v>$0.06</x:v>
      </x:c>
      <x:c r="E9" s="185">
        <x:f ca="1">IF(B9=0,"",IF(C9="","",IF(C9&lt;B9,SUM((C9-B9)/B9),SUM((C9-B9)/B9))))</x:f>
        <x:v>5</x:v>
      </x:c>
      <x:c r="F9" s="6">
        <x:f ca="1">IF(C9="","",IF(B9="","",IF(SUM(C9-B9)&lt;0,"0",SUM(C9-B9))))</x:f>
        <x:v>6</x:v>
      </x:c>
      <x:c r="G9" s="6">
        <x:v>0</x:v>
      </x:c>
      <x:c r="H9" s="17">
        <x:f ca="1">IF(SUM(F9 - G9) &lt;0,"$0.00",SUM(F9 - G9)*D9)</x:f>
        <x:v>7</x:v>
      </x:c>
      <x:c r="I9" s="17">
        <x:v>0.00</x:v>
      </x:c>
      <x:c r="J9" s="17">
        <x:f ca="1">SUM(F9* 0.060000)</x:f>
        <x:v>8</x:v>
      </x:c>
      <x:c r="K9" s="59">
        <x:f ca="1">SUM((J9-H9)+ I9)</x:f>
        <x:v>9</x:v>
      </x:c>
    </x:row>
    <x:row r="10" spans="1:11" ht="14.25" x14ac:dyDescent="0.3">
      <x:c r="A10" s="169" t="str">
        <x:v>Color Laser Printer (B/W Pages)</x:v>
      </x:c>
      <x:c r="B10" s="73">
        <x:v>75,000</x:v>
      </x:c>
      <x:c r="C10" s="73">
        <x:v>107,619</x:v>
      </x:c>
      <x:c r="D10" s="165" t="str">
        <x:v>$0.0198</x:v>
      </x:c>
      <x:c r="E10" s="181">
        <x:f ca="1">IF(B10=0,"",IF(C10="","",IF(C10&lt;B10,SUM((C10-B10)/B10),SUM((C10-B10)/B10))))</x:f>
        <x:v>5</x:v>
      </x:c>
      <x:c r="F10" s="73">
        <x:f ca="1">IF(C10="","",IF(B10="","",IF(SUM(C10-B10)&lt;0,"0",SUM(C10-B10))))</x:f>
        <x:v>6</x:v>
      </x:c>
      <x:c r="G10" s="73" t="n">
        <x:v>0</x:v>
      </x:c>
      <x:c r="H10" s="75">
        <x:f ca="1">IF(SUM(F10 - G10) &lt;0,"$0.00",SUM(F10 - G10)*D10)</x:f>
        <x:v>7</x:v>
      </x:c>
      <x:c r="I10" s="75">
        <x:v>0.00</x:v>
      </x:c>
      <x:c r="J10" s="75">
        <x:f ca="1">SUM(F10* 0.019800)</x:f>
        <x:v>8</x:v>
      </x:c>
      <x:c r="K10" s="61">
        <x:f ca="1">SUM((J10-H10)+ I10)</x:f>
        <x:v>9</x:v>
      </x:c>
    </x:row>
    <x:row r="11" spans="1:11" ht="14.25" x14ac:dyDescent="0.3">
      <x:c r="A11" s="58" t="str">
        <x:v>Color Laser Prints</x:v>
      </x:c>
      <x:c r="B11" s="6">
        <x:v>60,000</x:v>
      </x:c>
      <x:c r="C11" s="6">
        <x:v>91,658</x:v>
      </x:c>
      <x:c r="D11" s="6">
        <x:v>$0.084</x:v>
      </x:c>
      <x:c r="E11" s="185">
        <x:f ca="1">IF(B11=0,"",IF(C11="","",IF(C11&lt;B11,SUM((C11-B11)/B11),SUM((C11-B11)/B11))))</x:f>
        <x:v>5</x:v>
      </x:c>
      <x:c r="F11" s="6">
        <x:f ca="1">IF(C11="","",IF(B11="","",IF(SUM(C11-B11)&lt;0,"0",SUM(C11-B11))))</x:f>
        <x:v>6</x:v>
      </x:c>
      <x:c r="G11" s="6">
        <x:v>0</x:v>
      </x:c>
      <x:c r="H11" s="17">
        <x:f ca="1">IF(SUM(F11 - G11) &lt;0,"$0.00",SUM(F11 - G11)*D11)</x:f>
        <x:v>7</x:v>
      </x:c>
      <x:c r="I11" s="17">
        <x:v>0.00</x:v>
      </x:c>
      <x:c r="J11" s="17">
        <x:f ca="1">SUM(F11* 0.084000)</x:f>
        <x:v>8</x:v>
      </x:c>
      <x:c r="K11" s="59">
        <x:f ca="1">SUM((J11-H11)+ I11)</x:f>
        <x:v>9</x:v>
      </x:c>
    </x:row>
    <x:row r="12" spans="1:10" x14ac:dyDescent="0.25">
      <x:c r="A12" s="174"/>
      <x:c r="B12" s="174"/>
      <x:c r="C12" s="174"/>
      <x:c r="D12" s="174"/>
      <x:c r="E12" s="174"/>
      <x:c r="F12" s="174"/>
      <x:c r="G12" s="174"/>
      <x:c r="H12" s="174"/>
      <x:c r="I12" s="174"/>
      <x:c r="J12" s="174">
        <x:v>Revision Savings: </x:v>
      </x:c>
      <x:c r="K12" s="174">
        <x:f ca="1">SUM(K6:K11)</x:f>
      </x:c>
    </x:row>
    <x:row r="13" spans="1:11" ht="15" x14ac:dyDescent="0.3">
      <x:c r="A13" s="194" t="str">
        <x:v>8/31/2018</x:v>
      </x:c>
      <x:c r="B13" s="194"/>
      <x:c r="C13" s="194"/>
      <x:c r="D13" s="194"/>
      <x:c r="E13" s="194"/>
      <x:c r="F13" s="194"/>
      <x:c r="G13" s="194"/>
      <x:c r="H13" s="194"/>
      <x:c r="I13" s="194"/>
      <x:c r="J13" s="194"/>
      <x:c r="K13" s="194"/>
    </x:row>
    <x:row r="14">
      <x:c r="A14" s="47" t="str">
        <x:v>Meter Type Description</x:v>
      </x:c>
      <x:c r="B14" s="45" t="str">
        <x:v>Quarterly Contracted Volume</x:v>
      </x:c>
      <x:c r="C14" s="45" t="str">
        <x:v>Actual Quarterly Volume</x:v>
      </x:c>
      <x:c r="D14" s="45" t="str">
        <x:v>FPR Overage Rate</x:v>
      </x:c>
      <x:c r="E14" s="45" t="str">
        <x:v>% Volume Increase / Decrease</x:v>
      </x:c>
      <x:c r="F14" s="45" t="str">
        <x:v>Overage Volumes</x:v>
      </x:c>
      <x:c r="G14" s="45" t="str">
        <x:v>Rollover Volume</x:v>
      </x:c>
      <x:c r="H14" s="45" t="str">
        <x:v>Current Overage Expense</x:v>
      </x:c>
      <x:c r="I14" s="45" t="str">
        <x:v>Credits</x:v>
      </x:c>
      <x:c r="J14" s="45" t="str">
        <x:v>Overage Cost W/O FPR</x:v>
      </x:c>
      <x:c r="K14" s="46" t="str">
        <x:v>Net Overage Savings / Cost Increase</x:v>
      </x:c>
    </x:row>
    <x:row r="15" spans="1:11" ht="14.25" x14ac:dyDescent="0.3">
      <x:c r="A15" s="169" t="str">
        <x:v>B/W Copies</x:v>
      </x:c>
      <x:c r="B15" s="73">
        <x:v>600,000</x:v>
      </x:c>
      <x:c r="C15" s="73">
        <x:v>701,868</x:v>
      </x:c>
      <x:c r="D15" s="165" t="str">
        <x:v>$0.012</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0.012000)</x:f>
        <x:v>8</x:v>
      </x:c>
      <x:c r="K15" s="61">
        <x:f ca="1">SUM((J15-H15)+ I15)</x:f>
        <x:v>9</x:v>
      </x:c>
    </x:row>
    <x:row r="16" spans="1:11" ht="14.25" x14ac:dyDescent="0.3">
      <x:c r="A16" s="58" t="str">
        <x:v>B/W Laser Prints</x:v>
      </x:c>
      <x:c r="B16" s="6">
        <x:v>450,000</x:v>
      </x:c>
      <x:c r="C16" s="6">
        <x:v>624,257</x:v>
      </x:c>
      <x:c r="D16" s="6">
        <x:v>$0.0132</x:v>
      </x:c>
      <x:c r="E16" s="185">
        <x:f ca="1">IF(B16=0,"",IF(C16="","",IF(C16&lt;B16,SUM((C16-B16)/B16),SUM((C16-B16)/B16))))</x:f>
        <x:v>5</x:v>
      </x:c>
      <x:c r="F16" s="6">
        <x:f ca="1">IF(C16="","",IF(B16="","",IF(SUM(C16-B16)&lt;0,"0",SUM(C16-B16))))</x:f>
        <x:v>6</x:v>
      </x:c>
      <x:c r="G16" s="6">
        <x:v>0</x:v>
      </x:c>
      <x:c r="H16" s="17">
        <x:f ca="1">IF(SUM(F16 - G16) &lt;0,"$0.00",SUM(F16 - G16)*D16)</x:f>
        <x:v>7</x:v>
      </x:c>
      <x:c r="I16" s="17">
        <x:v>0.00</x:v>
      </x:c>
      <x:c r="J16" s="17">
        <x:f ca="1">SUM(F16* 0.013200)</x:f>
        <x:v>8</x:v>
      </x:c>
      <x:c r="K16" s="59">
        <x:f ca="1">SUM((J16-H16)+ I16)</x:f>
        <x:v>9</x:v>
      </x:c>
    </x:row>
    <x:row r="17" spans="1:11" ht="14.25" x14ac:dyDescent="0.3">
      <x:c r="A17" s="169" t="str">
        <x:v>Color Copier (Color Pages)</x:v>
      </x:c>
      <x:c r="B17" s="73">
        <x:v>31,200</x:v>
      </x:c>
      <x:c r="C17" s="73">
        <x:v>68,137</x:v>
      </x:c>
      <x:c r="D17" s="165" t="str">
        <x:v>$0.108</x:v>
      </x:c>
      <x:c r="E17" s="181">
        <x:f ca="1">IF(B17=0,"",IF(C17="","",IF(C17&lt;B17,SUM((C17-B17)/B17),SUM((C17-B17)/B17))))</x:f>
        <x:v>5</x:v>
      </x:c>
      <x:c r="F17" s="73">
        <x:f ca="1">IF(C17="","",IF(B17="","",IF(SUM(C17-B17)&lt;0,"0",SUM(C17-B17))))</x:f>
        <x:v>6</x:v>
      </x:c>
      <x:c r="G17" s="73" t="n">
        <x:v>0</x:v>
      </x:c>
      <x:c r="H17" s="75">
        <x:f ca="1">IF(SUM(F17 - G17) &lt;0,"$0.00",SUM(F17 - G17)*D17)</x:f>
        <x:v>7</x:v>
      </x:c>
      <x:c r="I17" s="75">
        <x:v>0.00</x:v>
      </x:c>
      <x:c r="J17" s="75">
        <x:f ca="1">SUM(F17* 0.108000)</x:f>
        <x:v>8</x:v>
      </x:c>
      <x:c r="K17" s="61">
        <x:f ca="1">SUM((J17-H17)+ I17)</x:f>
        <x:v>9</x:v>
      </x:c>
    </x:row>
    <x:row r="18" spans="1:11" ht="14.25" x14ac:dyDescent="0.3">
      <x:c r="A18" s="58" t="str">
        <x:v>Color Copies (High Volume)</x:v>
      </x:c>
      <x:c r="B18" s="6">
        <x:v>46,200</x:v>
      </x:c>
      <x:c r="C18" s="6">
        <x:v>26,986</x:v>
      </x:c>
      <x:c r="D18" s="6">
        <x:v>$0.06</x:v>
      </x:c>
      <x:c r="E18" s="185">
        <x:f ca="1">IF(B18=0,"",IF(C18="","",IF(C18&lt;B18,SUM((C18-B18)/B18),SUM((C18-B18)/B18))))</x:f>
        <x:v>5</x:v>
      </x:c>
      <x:c r="F18" s="6">
        <x:f ca="1">IF(C18="","",IF(B18="","",IF(SUM(C18-B18)&lt;0,"0",SUM(C18-B18))))</x:f>
        <x:v>6</x:v>
      </x:c>
      <x:c r="G18" s="6">
        <x:v>0</x:v>
      </x:c>
      <x:c r="H18" s="17">
        <x:f ca="1">IF(SUM(F18 - G18) &lt;0,"$0.00",SUM(F18 - G18)*D18)</x:f>
        <x:v>7</x:v>
      </x:c>
      <x:c r="I18" s="17">
        <x:v>0.00</x:v>
      </x:c>
      <x:c r="J18" s="17">
        <x:f ca="1">SUM(F18* 0.060000)</x:f>
        <x:v>8</x:v>
      </x:c>
      <x:c r="K18" s="59">
        <x:f ca="1">SUM((J18-H18)+ I18)</x:f>
        <x:v>9</x:v>
      </x:c>
    </x:row>
    <x:row r="19" spans="1:11" ht="14.25" x14ac:dyDescent="0.3">
      <x:c r="A19" s="169" t="str">
        <x:v>Color Laser Printer (B/W Pages)</x:v>
      </x:c>
      <x:c r="B19" s="73">
        <x:v>75,000</x:v>
      </x:c>
      <x:c r="C19" s="73">
        <x:v>84,021</x:v>
      </x:c>
      <x:c r="D19" s="165" t="str">
        <x:v>$0.0198</x:v>
      </x:c>
      <x:c r="E19" s="181">
        <x:f ca="1">IF(B19=0,"",IF(C19="","",IF(C19&lt;B19,SUM((C19-B19)/B19),SUM((C19-B19)/B19))))</x:f>
        <x:v>5</x:v>
      </x:c>
      <x:c r="F19" s="73">
        <x:f ca="1">IF(C19="","",IF(B19="","",IF(SUM(C19-B19)&lt;0,"0",SUM(C19-B19))))</x:f>
        <x:v>6</x:v>
      </x:c>
      <x:c r="G19" s="73" t="n">
        <x:v>0</x:v>
      </x:c>
      <x:c r="H19" s="75">
        <x:f ca="1">IF(SUM(F19 - G19) &lt;0,"$0.00",SUM(F19 - G19)*D19)</x:f>
        <x:v>7</x:v>
      </x:c>
      <x:c r="I19" s="75">
        <x:v>0.00</x:v>
      </x:c>
      <x:c r="J19" s="75">
        <x:f ca="1">SUM(F19* 0.019800)</x:f>
        <x:v>8</x:v>
      </x:c>
      <x:c r="K19" s="61">
        <x:f ca="1">SUM((J19-H19)+ I19)</x:f>
        <x:v>9</x:v>
      </x:c>
    </x:row>
    <x:row r="20" spans="1:11" ht="14.25" x14ac:dyDescent="0.3">
      <x:c r="A20" s="58" t="str">
        <x:v>Color Laser Prints</x:v>
      </x:c>
      <x:c r="B20" s="6">
        <x:v>60,000</x:v>
      </x:c>
      <x:c r="C20" s="6">
        <x:v>70,863</x:v>
      </x:c>
      <x:c r="D20" s="6">
        <x:v>$0.084</x:v>
      </x:c>
      <x:c r="E20" s="185">
        <x:f ca="1">IF(B20=0,"",IF(C20="","",IF(C20&lt;B20,SUM((C20-B20)/B20),SUM((C20-B20)/B20))))</x:f>
        <x:v>5</x:v>
      </x:c>
      <x:c r="F20" s="6">
        <x:f ca="1">IF(C20="","",IF(B20="","",IF(SUM(C20-B20)&lt;0,"0",SUM(C20-B20))))</x:f>
        <x:v>6</x:v>
      </x:c>
      <x:c r="G20" s="6">
        <x:v>0</x:v>
      </x:c>
      <x:c r="H20" s="17">
        <x:f ca="1">IF(SUM(F20 - G20) &lt;0,"$0.00",SUM(F20 - G20)*D20)</x:f>
        <x:v>7</x:v>
      </x:c>
      <x:c r="I20" s="17">
        <x:v>0.00</x:v>
      </x:c>
      <x:c r="J20" s="17">
        <x:f ca="1">SUM(F20* 0.084000)</x:f>
        <x:v>8</x:v>
      </x:c>
      <x:c r="K20" s="59">
        <x:f ca="1">SUM((J20-H20)+ I20)</x:f>
        <x:v>9</x:v>
      </x:c>
    </x:row>
    <x:row r="21" spans="1:10" x14ac:dyDescent="0.25">
      <x:c r="A21" s="174"/>
      <x:c r="B21" s="174"/>
      <x:c r="C21" s="174"/>
      <x:c r="D21" s="174"/>
      <x:c r="E21" s="174"/>
      <x:c r="F21" s="174"/>
      <x:c r="G21" s="174"/>
      <x:c r="H21" s="174"/>
      <x:c r="I21" s="174"/>
      <x:c r="J21" s="174">
        <x:v>Revision Savings: </x:v>
      </x:c>
      <x:c r="K21" s="174">
        <x:f ca="1">SUM(K15:K20)</x:f>
      </x:c>
    </x:row>
    <x:row r="22" spans="1:11" ht="15" x14ac:dyDescent="0.3">
      <x:c r="A22" s="194" t="str">
        <x:v>5/31/2018</x:v>
      </x:c>
      <x:c r="B22" s="194"/>
      <x:c r="C22" s="194"/>
      <x:c r="D22" s="194"/>
      <x:c r="E22" s="194"/>
      <x:c r="F22" s="194"/>
      <x:c r="G22" s="194"/>
      <x:c r="H22" s="194"/>
      <x:c r="I22" s="194"/>
      <x:c r="J22" s="194"/>
      <x:c r="K22" s="194"/>
    </x:row>
    <x:row r="23">
      <x:c r="A23" s="47" t="str">
        <x:v>Meter Type Description</x:v>
      </x:c>
      <x:c r="B23" s="45" t="str">
        <x:v>Quarterly Contracted Volume</x:v>
      </x:c>
      <x:c r="C23" s="45" t="str">
        <x:v>Actual Quarterly Volume</x:v>
      </x:c>
      <x:c r="D23" s="45" t="str">
        <x:v>FPR Overage Rate</x:v>
      </x:c>
      <x:c r="E23" s="45" t="str">
        <x:v>% Volume Increase / Decrease</x:v>
      </x:c>
      <x:c r="F23" s="45" t="str">
        <x:v>Overage Volumes</x:v>
      </x:c>
      <x:c r="G23" s="45" t="str">
        <x:v>Rollover Volume</x:v>
      </x:c>
      <x:c r="H23" s="45" t="str">
        <x:v>Current Overage Expense</x:v>
      </x:c>
      <x:c r="I23" s="45" t="str">
        <x:v>Credits</x:v>
      </x:c>
      <x:c r="J23" s="45" t="str">
        <x:v>Overage Cost W/O FPR</x:v>
      </x:c>
      <x:c r="K23" s="46" t="str">
        <x:v>Net Overage Savings / Cost Increase</x:v>
      </x:c>
    </x:row>
    <x:row r="24" spans="1:11" ht="14.25" x14ac:dyDescent="0.3">
      <x:c r="A24" s="169" t="str">
        <x:v>B/W Copies</x:v>
      </x:c>
      <x:c r="B24" s="73">
        <x:v>600,000</x:v>
      </x:c>
      <x:c r="C24" s="73">
        <x:v>535,781</x:v>
      </x:c>
      <x:c r="D24" s="165" t="str">
        <x:v>$0.012</x:v>
      </x:c>
      <x:c r="E24" s="181">
        <x:f ca="1">IF(B24=0,"",IF(C24="","",IF(C24&lt;B24,SUM((C24-B24)/B24),SUM((C24-B24)/B24))))</x:f>
        <x:v>5</x:v>
      </x:c>
      <x:c r="F24" s="73">
        <x:f ca="1">IF(C24="","",IF(B24="","",IF(SUM(C24-B24)&lt;0,"0",SUM(C24-B24))))</x:f>
        <x:v>6</x:v>
      </x:c>
      <x:c r="G24" s="73" t="n">
        <x:v>0</x:v>
      </x:c>
      <x:c r="H24" s="75">
        <x:f ca="1">IF(SUM(F24 - G24) &lt;0,"$0.00",SUM(F24 - G24)*D24)</x:f>
        <x:v>7</x:v>
      </x:c>
      <x:c r="I24" s="75">
        <x:v>0.00</x:v>
      </x:c>
      <x:c r="J24" s="75">
        <x:f ca="1">SUM(F24* 0.012000)</x:f>
        <x:v>8</x:v>
      </x:c>
      <x:c r="K24" s="61">
        <x:f ca="1">SUM((J24-H24)+ I24)</x:f>
        <x:v>9</x:v>
      </x:c>
    </x:row>
    <x:row r="25" spans="1:11" ht="14.25" x14ac:dyDescent="0.3">
      <x:c r="A25" s="58" t="str">
        <x:v>B/W Laser Prints</x:v>
      </x:c>
      <x:c r="B25" s="6">
        <x:v>450,000</x:v>
      </x:c>
      <x:c r="C25" s="6">
        <x:v>521,889</x:v>
      </x:c>
      <x:c r="D25" s="6">
        <x:v>$0.0132</x:v>
      </x:c>
      <x:c r="E25" s="185">
        <x:f ca="1">IF(B25=0,"",IF(C25="","",IF(C25&lt;B25,SUM((C25-B25)/B25),SUM((C25-B25)/B25))))</x:f>
        <x:v>5</x:v>
      </x:c>
      <x:c r="F25" s="6">
        <x:f ca="1">IF(C25="","",IF(B25="","",IF(SUM(C25-B25)&lt;0,"0",SUM(C25-B25))))</x:f>
        <x:v>6</x:v>
      </x:c>
      <x:c r="G25" s="6">
        <x:v>0</x:v>
      </x:c>
      <x:c r="H25" s="17">
        <x:f ca="1">IF(SUM(F25 - G25) &lt;0,"$0.00",SUM(F25 - G25)*D25)</x:f>
        <x:v>7</x:v>
      </x:c>
      <x:c r="I25" s="17">
        <x:v>0.00</x:v>
      </x:c>
      <x:c r="J25" s="17">
        <x:f ca="1">SUM(F25* 0.013200)</x:f>
        <x:v>8</x:v>
      </x:c>
      <x:c r="K25" s="59">
        <x:f ca="1">SUM((J25-H25)+ I25)</x:f>
        <x:v>9</x:v>
      </x:c>
    </x:row>
    <x:row r="26" spans="1:11" ht="14.25" x14ac:dyDescent="0.3">
      <x:c r="A26" s="169" t="str">
        <x:v>Color Copier (Color Pages)</x:v>
      </x:c>
      <x:c r="B26" s="73">
        <x:v>31,200</x:v>
      </x:c>
      <x:c r="C26" s="73">
        <x:v>64,592</x:v>
      </x:c>
      <x:c r="D26" s="165" t="str">
        <x:v>$0.108</x:v>
      </x:c>
      <x:c r="E26" s="181">
        <x:f ca="1">IF(B26=0,"",IF(C26="","",IF(C26&lt;B26,SUM((C26-B26)/B26),SUM((C26-B26)/B26))))</x:f>
        <x:v>5</x:v>
      </x:c>
      <x:c r="F26" s="73">
        <x:f ca="1">IF(C26="","",IF(B26="","",IF(SUM(C26-B26)&lt;0,"0",SUM(C26-B26))))</x:f>
        <x:v>6</x:v>
      </x:c>
      <x:c r="G26" s="73" t="n">
        <x:v>0</x:v>
      </x:c>
      <x:c r="H26" s="75">
        <x:f ca="1">IF(SUM(F26 - G26) &lt;0,"$0.00",SUM(F26 - G26)*D26)</x:f>
        <x:v>7</x:v>
      </x:c>
      <x:c r="I26" s="75">
        <x:v>0.00</x:v>
      </x:c>
      <x:c r="J26" s="75">
        <x:f ca="1">SUM(F26* 0.108000)</x:f>
        <x:v>8</x:v>
      </x:c>
      <x:c r="K26" s="61">
        <x:f ca="1">SUM((J26-H26)+ I26)</x:f>
        <x:v>9</x:v>
      </x:c>
    </x:row>
    <x:row r="27" spans="1:11" ht="14.25" x14ac:dyDescent="0.3">
      <x:c r="A27" s="58" t="str">
        <x:v>Color Copies (High Volume)</x:v>
      </x:c>
      <x:c r="B27" s="6">
        <x:v>46,200</x:v>
      </x:c>
      <x:c r="C27" s="6">
        <x:v>17,074</x:v>
      </x:c>
      <x:c r="D27" s="6">
        <x:v>$0.06</x:v>
      </x:c>
      <x:c r="E27" s="185">
        <x:f ca="1">IF(B27=0,"",IF(C27="","",IF(C27&lt;B27,SUM((C27-B27)/B27),SUM((C27-B27)/B27))))</x:f>
        <x:v>5</x:v>
      </x:c>
      <x:c r="F27" s="6">
        <x:f ca="1">IF(C27="","",IF(B27="","",IF(SUM(C27-B27)&lt;0,"0",SUM(C27-B27))))</x:f>
        <x:v>6</x:v>
      </x:c>
      <x:c r="G27" s="6">
        <x:v>0</x:v>
      </x:c>
      <x:c r="H27" s="17">
        <x:f ca="1">IF(SUM(F27 - G27) &lt;0,"$0.00",SUM(F27 - G27)*D27)</x:f>
        <x:v>7</x:v>
      </x:c>
      <x:c r="I27" s="17">
        <x:v>0.00</x:v>
      </x:c>
      <x:c r="J27" s="17">
        <x:f ca="1">SUM(F27* 0.060000)</x:f>
        <x:v>8</x:v>
      </x:c>
      <x:c r="K27" s="59">
        <x:f ca="1">SUM((J27-H27)+ I27)</x:f>
        <x:v>9</x:v>
      </x:c>
    </x:row>
    <x:row r="28" spans="1:11" ht="14.25" x14ac:dyDescent="0.3">
      <x:c r="A28" s="169" t="str">
        <x:v>Color Laser Printer (B/W Pages)</x:v>
      </x:c>
      <x:c r="B28" s="73">
        <x:v>75,000</x:v>
      </x:c>
      <x:c r="C28" s="73">
        <x:v>86,644</x:v>
      </x:c>
      <x:c r="D28" s="165" t="str">
        <x:v>$0.0198</x:v>
      </x:c>
      <x:c r="E28" s="181">
        <x:f ca="1">IF(B28=0,"",IF(C28="","",IF(C28&lt;B28,SUM((C28-B28)/B28),SUM((C28-B28)/B28))))</x:f>
        <x:v>5</x:v>
      </x:c>
      <x:c r="F28" s="73">
        <x:f ca="1">IF(C28="","",IF(B28="","",IF(SUM(C28-B28)&lt;0,"0",SUM(C28-B28))))</x:f>
        <x:v>6</x:v>
      </x:c>
      <x:c r="G28" s="73" t="n">
        <x:v>0</x:v>
      </x:c>
      <x:c r="H28" s="75">
        <x:f ca="1">IF(SUM(F28 - G28) &lt;0,"$0.00",SUM(F28 - G28)*D28)</x:f>
        <x:v>7</x:v>
      </x:c>
      <x:c r="I28" s="75">
        <x:v>0.00</x:v>
      </x:c>
      <x:c r="J28" s="75">
        <x:f ca="1">SUM(F28* 0.019800)</x:f>
        <x:v>8</x:v>
      </x:c>
      <x:c r="K28" s="61">
        <x:f ca="1">SUM((J28-H28)+ I28)</x:f>
        <x:v>9</x:v>
      </x:c>
    </x:row>
    <x:row r="29" spans="1:11" ht="14.25" x14ac:dyDescent="0.3">
      <x:c r="A29" s="58" t="str">
        <x:v>Color Laser Prints</x:v>
      </x:c>
      <x:c r="B29" s="6">
        <x:v>60,000</x:v>
      </x:c>
      <x:c r="C29" s="6">
        <x:v>79,924</x:v>
      </x:c>
      <x:c r="D29" s="6">
        <x:v>$0.084</x:v>
      </x:c>
      <x:c r="E29" s="185">
        <x:f ca="1">IF(B29=0,"",IF(C29="","",IF(C29&lt;B29,SUM((C29-B29)/B29),SUM((C29-B29)/B29))))</x:f>
        <x:v>5</x:v>
      </x:c>
      <x:c r="F29" s="6">
        <x:f ca="1">IF(C29="","",IF(B29="","",IF(SUM(C29-B29)&lt;0,"0",SUM(C29-B29))))</x:f>
        <x:v>6</x:v>
      </x:c>
      <x:c r="G29" s="6">
        <x:v>0</x:v>
      </x:c>
      <x:c r="H29" s="17">
        <x:f ca="1">IF(SUM(F29 - G29) &lt;0,"$0.00",SUM(F29 - G29)*D29)</x:f>
        <x:v>7</x:v>
      </x:c>
      <x:c r="I29" s="17">
        <x:v>0.00</x:v>
      </x:c>
      <x:c r="J29" s="17">
        <x:f ca="1">SUM(F29* 0.084000)</x:f>
        <x:v>8</x:v>
      </x:c>
      <x:c r="K29" s="59">
        <x:f ca="1">SUM((J29-H29)+ I29)</x:f>
        <x:v>9</x:v>
      </x:c>
    </x:row>
    <x:row r="30" spans="1:10" x14ac:dyDescent="0.25">
      <x:c r="A30" s="174"/>
      <x:c r="B30" s="174"/>
      <x:c r="C30" s="174"/>
      <x:c r="D30" s="174"/>
      <x:c r="E30" s="174"/>
      <x:c r="F30" s="174"/>
      <x:c r="G30" s="174"/>
      <x:c r="H30" s="174"/>
      <x:c r="I30" s="174"/>
      <x:c r="J30" s="174">
        <x:v>Revision Savings: </x:v>
      </x:c>
      <x:c r="K30" s="174">
        <x:f ca="1">SUM(K24:K29)</x:f>
      </x:c>
    </x:row>
    <x:row r="31" spans="1:11" ht="15" x14ac:dyDescent="0.3">
      <x:c r="A31" s="194" t="str">
        <x:v>2/28/2018</x:v>
      </x:c>
      <x:c r="B31" s="194"/>
      <x:c r="C31" s="194"/>
      <x:c r="D31" s="194"/>
      <x:c r="E31" s="194"/>
      <x:c r="F31" s="194"/>
      <x:c r="G31" s="194"/>
      <x:c r="H31" s="194"/>
      <x:c r="I31" s="194"/>
      <x:c r="J31" s="194"/>
      <x:c r="K31" s="194"/>
    </x:row>
    <x:row r="32">
      <x:c r="A32" s="47" t="str">
        <x:v>Meter Type Description</x:v>
      </x:c>
      <x:c r="B32" s="45" t="str">
        <x:v>Quarterly Contracted Volume</x:v>
      </x:c>
      <x:c r="C32" s="45" t="str">
        <x:v>Actual Quarterly Volume</x:v>
      </x:c>
      <x:c r="D32" s="45" t="str">
        <x:v>FPR Overage Rate</x:v>
      </x:c>
      <x:c r="E32" s="45" t="str">
        <x:v>% Volume Increase / Decrease</x:v>
      </x:c>
      <x:c r="F32" s="45" t="str">
        <x:v>Overage Volumes</x:v>
      </x:c>
      <x:c r="G32" s="45" t="str">
        <x:v>Rollover Volume</x:v>
      </x:c>
      <x:c r="H32" s="45" t="str">
        <x:v>Current Overage Expense</x:v>
      </x:c>
      <x:c r="I32" s="45" t="str">
        <x:v>Credits</x:v>
      </x:c>
      <x:c r="J32" s="45" t="str">
        <x:v>Overage Cost W/O FPR</x:v>
      </x:c>
      <x:c r="K32" s="46" t="str">
        <x:v>Net Overage Savings / Cost Increase</x:v>
      </x:c>
    </x:row>
    <x:row r="33" spans="1:11" ht="14.25" x14ac:dyDescent="0.3">
      <x:c r="A33" s="169" t="str">
        <x:v>B/W Copies</x:v>
      </x:c>
      <x:c r="B33" s="73">
        <x:v>439,500</x:v>
      </x:c>
      <x:c r="C33" s="73">
        <x:v>497,268</x:v>
      </x:c>
      <x:c r="D33" s="165" t="str">
        <x:v>$0.012</x:v>
      </x:c>
      <x:c r="E33" s="181">
        <x:f ca="1">IF(B33=0,"",IF(C33="","",IF(C33&lt;B33,SUM((C33-B33)/B33),SUM((C33-B33)/B33))))</x:f>
        <x:v>5</x:v>
      </x:c>
      <x:c r="F33" s="73">
        <x:f ca="1">IF(C33="","",IF(B33="","",IF(SUM(C33-B33)&lt;0,"0",SUM(C33-B33))))</x:f>
        <x:v>6</x:v>
      </x:c>
      <x:c r="G33" s="73" t="n">
        <x:v>0</x:v>
      </x:c>
      <x:c r="H33" s="75">
        <x:f ca="1">IF(SUM(F33 - G33) &lt;0,"$0.00",SUM(F33 - G33)*D33)</x:f>
        <x:v>7</x:v>
      </x:c>
      <x:c r="I33" s="75">
        <x:v>0.00</x:v>
      </x:c>
      <x:c r="J33" s="75">
        <x:f ca="1">SUM(F33* 0.012000)</x:f>
        <x:v>8</x:v>
      </x:c>
      <x:c r="K33" s="61">
        <x:f ca="1">SUM((J33-H33)+ I33)</x:f>
        <x:v>9</x:v>
      </x:c>
    </x:row>
    <x:row r="34" spans="1:11" ht="14.25" x14ac:dyDescent="0.3">
      <x:c r="A34" s="58" t="str">
        <x:v>B/W Laser Prints</x:v>
      </x:c>
      <x:c r="B34" s="6">
        <x:v>933,900</x:v>
      </x:c>
      <x:c r="C34" s="6">
        <x:v>569,091</x:v>
      </x:c>
      <x:c r="D34" s="6">
        <x:v>$0.0132</x:v>
      </x:c>
      <x:c r="E34" s="185">
        <x:f ca="1">IF(B34=0,"",IF(C34="","",IF(C34&lt;B34,SUM((C34-B34)/B34),SUM((C34-B34)/B34))))</x:f>
        <x:v>5</x:v>
      </x:c>
      <x:c r="F34" s="6">
        <x:f ca="1">IF(C34="","",IF(B34="","",IF(SUM(C34-B34)&lt;0,"0",SUM(C34-B34))))</x:f>
        <x:v>6</x:v>
      </x:c>
      <x:c r="G34" s="6">
        <x:v>373544</x:v>
      </x:c>
      <x:c r="H34" s="17">
        <x:f ca="1">IF(SUM(F34 - G34) &lt;0,"$0.00",SUM(F34 - G34)*D34)</x:f>
        <x:v>7</x:v>
      </x:c>
      <x:c r="I34" s="17">
        <x:v>0.00</x:v>
      </x:c>
      <x:c r="J34" s="17">
        <x:f ca="1">SUM(F34* 0.013200)</x:f>
        <x:v>8</x:v>
      </x:c>
      <x:c r="K34" s="59">
        <x:f ca="1">SUM((J34-H34)+ I34)</x:f>
        <x:v>9</x:v>
      </x:c>
    </x:row>
    <x:row r="35" spans="1:11" ht="14.25" x14ac:dyDescent="0.3">
      <x:c r="A35" s="169" t="str">
        <x:v>Color Copier (Color Pages)</x:v>
      </x:c>
      <x:c r="B35" s="73">
        <x:v>31,200</x:v>
      </x:c>
      <x:c r="C35" s="73">
        <x:v>67,522</x:v>
      </x:c>
      <x:c r="D35" s="165" t="str">
        <x:v>$0.108</x:v>
      </x:c>
      <x:c r="E35" s="181">
        <x:f ca="1">IF(B35=0,"",IF(C35="","",IF(C35&lt;B35,SUM((C35-B35)/B35),SUM((C35-B35)/B35))))</x:f>
        <x:v>5</x:v>
      </x:c>
      <x:c r="F35" s="73">
        <x:f ca="1">IF(C35="","",IF(B35="","",IF(SUM(C35-B35)&lt;0,"0",SUM(C35-B35))))</x:f>
        <x:v>6</x:v>
      </x:c>
      <x:c r="G35" s="73" t="n">
        <x:v>0</x:v>
      </x:c>
      <x:c r="H35" s="75">
        <x:f ca="1">IF(SUM(F35 - G35) &lt;0,"$0.00",SUM(F35 - G35)*D35)</x:f>
        <x:v>7</x:v>
      </x:c>
      <x:c r="I35" s="75">
        <x:v>0.00</x:v>
      </x:c>
      <x:c r="J35" s="75">
        <x:f ca="1">SUM(F35* 0.108000)</x:f>
        <x:v>8</x:v>
      </x:c>
      <x:c r="K35" s="61">
        <x:f ca="1">SUM((J35-H35)+ I35)</x:f>
        <x:v>9</x:v>
      </x:c>
    </x:row>
    <x:row r="36" spans="1:11" ht="14.25" x14ac:dyDescent="0.3">
      <x:c r="A36" s="58" t="str">
        <x:v>Color Copies (High Volume)</x:v>
      </x:c>
      <x:c r="B36" s="6">
        <x:v>46,200</x:v>
      </x:c>
      <x:c r="C36" s="6">
        <x:v>17,078</x:v>
      </x:c>
      <x:c r="D36" s="6">
        <x:v>$0.06</x:v>
      </x:c>
      <x:c r="E36" s="185">
        <x:f ca="1">IF(B36=0,"",IF(C36="","",IF(C36&lt;B36,SUM((C36-B36)/B36),SUM((C36-B36)/B36))))</x:f>
        <x:v>5</x:v>
      </x:c>
      <x:c r="F36" s="6">
        <x:f ca="1">IF(C36="","",IF(B36="","",IF(SUM(C36-B36)&lt;0,"0",SUM(C36-B36))))</x:f>
        <x:v>6</x:v>
      </x:c>
      <x:c r="G36" s="6">
        <x:v>0</x:v>
      </x:c>
      <x:c r="H36" s="17">
        <x:f ca="1">IF(SUM(F36 - G36) &lt;0,"$0.00",SUM(F36 - G36)*D36)</x:f>
        <x:v>7</x:v>
      </x:c>
      <x:c r="I36" s="17">
        <x:v>0.00</x:v>
      </x:c>
      <x:c r="J36" s="17">
        <x:f ca="1">SUM(F36* 0.060000)</x:f>
        <x:v>8</x:v>
      </x:c>
      <x:c r="K36" s="59">
        <x:f ca="1">SUM((J36-H36)+ I36)</x:f>
        <x:v>9</x:v>
      </x:c>
    </x:row>
    <x:row r="37" spans="1:11" ht="14.25" x14ac:dyDescent="0.3">
      <x:c r="A37" s="169" t="str">
        <x:v>Color Laser Printer (B/W Pages)</x:v>
      </x:c>
      <x:c r="B37" s="73">
        <x:v>57,000</x:v>
      </x:c>
      <x:c r="C37" s="73">
        <x:v>75,684</x:v>
      </x:c>
      <x:c r="D37" s="165" t="str">
        <x:v>$0.0198</x:v>
      </x:c>
      <x:c r="E37" s="181">
        <x:f ca="1">IF(B37=0,"",IF(C37="","",IF(C37&lt;B37,SUM((C37-B37)/B37),SUM((C37-B37)/B37))))</x:f>
        <x:v>5</x:v>
      </x:c>
      <x:c r="F37" s="73">
        <x:f ca="1">IF(C37="","",IF(B37="","",IF(SUM(C37-B37)&lt;0,"0",SUM(C37-B37))))</x:f>
        <x:v>6</x:v>
      </x:c>
      <x:c r="G37" s="73" t="n">
        <x:v>0</x:v>
      </x:c>
      <x:c r="H37" s="75">
        <x:f ca="1">IF(SUM(F37 - G37) &lt;0,"$0.00",SUM(F37 - G37)*D37)</x:f>
        <x:v>7</x:v>
      </x:c>
      <x:c r="I37" s="75">
        <x:v>0.00</x:v>
      </x:c>
      <x:c r="J37" s="75">
        <x:f ca="1">SUM(F37* 0.019800)</x:f>
        <x:v>8</x:v>
      </x:c>
      <x:c r="K37" s="61">
        <x:f ca="1">SUM((J37-H37)+ I37)</x:f>
        <x:v>9</x:v>
      </x:c>
    </x:row>
    <x:row r="38" spans="1:11" ht="14.25" x14ac:dyDescent="0.3">
      <x:c r="A38" s="58" t="str">
        <x:v>Color Laser Prints</x:v>
      </x:c>
      <x:c r="B38" s="6">
        <x:v>188,100</x:v>
      </x:c>
      <x:c r="C38" s="6">
        <x:v>81,328</x:v>
      </x:c>
      <x:c r="D38" s="6">
        <x:v>$0.084</x:v>
      </x:c>
      <x:c r="E38" s="185">
        <x:f ca="1">IF(B38=0,"",IF(C38="","",IF(C38&lt;B38,SUM((C38-B38)/B38),SUM((C38-B38)/B38))))</x:f>
        <x:v>5</x:v>
      </x:c>
      <x:c r="F38" s="6">
        <x:f ca="1">IF(C38="","",IF(B38="","",IF(SUM(C38-B38)&lt;0,"0",SUM(C38-B38))))</x:f>
        <x:v>6</x:v>
      </x:c>
      <x:c r="G38" s="6">
        <x:v>109346</x:v>
      </x:c>
      <x:c r="H38" s="17">
        <x:f ca="1">IF(SUM(F38 - G38) &lt;0,"$0.00",SUM(F38 - G38)*D38)</x:f>
        <x:v>7</x:v>
      </x:c>
      <x:c r="I38" s="17">
        <x:v>0.00</x:v>
      </x:c>
      <x:c r="J38" s="17">
        <x:f ca="1">SUM(F38* 0.084000)</x:f>
        <x:v>8</x:v>
      </x:c>
      <x:c r="K38" s="59">
        <x:f ca="1">SUM((J38-H38)+ I38)</x:f>
        <x:v>9</x:v>
      </x:c>
    </x:row>
    <x:row r="39" spans="1:10" x14ac:dyDescent="0.25">
      <x:c r="A39" s="174"/>
      <x:c r="B39" s="174"/>
      <x:c r="C39" s="174"/>
      <x:c r="D39" s="174"/>
      <x:c r="E39" s="174"/>
      <x:c r="F39" s="174"/>
      <x:c r="G39" s="174"/>
      <x:c r="H39" s="174"/>
      <x:c r="I39" s="174"/>
      <x:c r="J39" s="174">
        <x:v>Revision Savings: </x:v>
      </x:c>
      <x:c r="K39" s="174">
        <x:f ca="1">SUM(K33:K38)</x:f>
      </x:c>
    </x:row>
    <x:row r="40" spans="1:11" ht="15" x14ac:dyDescent="0.3">
      <x:c r="A40" s="194" t="str">
        <x:v>11/30/2017</x:v>
      </x:c>
      <x:c r="B40" s="194"/>
      <x:c r="C40" s="194"/>
      <x:c r="D40" s="194"/>
      <x:c r="E40" s="194"/>
      <x:c r="F40" s="194"/>
      <x:c r="G40" s="194"/>
      <x:c r="H40" s="194"/>
      <x:c r="I40" s="194"/>
      <x:c r="J40" s="194"/>
      <x:c r="K40" s="194"/>
    </x:row>
    <x:row r="41">
      <x:c r="A41" s="47" t="str">
        <x:v>Meter Type Description</x:v>
      </x:c>
      <x:c r="B41" s="45" t="str">
        <x:v>Quarterly Contracted Volume</x:v>
      </x:c>
      <x:c r="C41" s="45" t="str">
        <x:v>Actual Quarterly Volume</x:v>
      </x:c>
      <x:c r="D41" s="45" t="str">
        <x:v>FPR Overage Rate</x:v>
      </x:c>
      <x:c r="E41" s="45" t="str">
        <x:v>% Volume Increase / Decrease</x:v>
      </x:c>
      <x:c r="F41" s="45" t="str">
        <x:v>Overage Volumes</x:v>
      </x:c>
      <x:c r="G41" s="45" t="str">
        <x:v>Rollover Volume</x:v>
      </x:c>
      <x:c r="H41" s="45" t="str">
        <x:v>Current Overage Expense</x:v>
      </x:c>
      <x:c r="I41" s="45" t="str">
        <x:v>Credits</x:v>
      </x:c>
      <x:c r="J41" s="45" t="str">
        <x:v>Overage Cost W/O FPR</x:v>
      </x:c>
      <x:c r="K41" s="46" t="str">
        <x:v>Net Overage Savings / Cost Increase</x:v>
      </x:c>
    </x:row>
    <x:row r="42" spans="1:11" ht="14.25" x14ac:dyDescent="0.3">
      <x:c r="A42" s="169" t="str">
        <x:v>B/W Copies</x:v>
      </x:c>
      <x:c r="B42" s="73">
        <x:v>439,500</x:v>
      </x:c>
      <x:c r="C42" s="73">
        <x:v>647,812</x:v>
      </x:c>
      <x:c r="D42" s="165" t="str">
        <x:v>$0.012</x:v>
      </x:c>
      <x:c r="E42" s="181">
        <x:f ca="1">IF(B42=0,"",IF(C42="","",IF(C42&lt;B42,SUM((C42-B42)/B42),SUM((C42-B42)/B42))))</x:f>
        <x:v>5</x:v>
      </x:c>
      <x:c r="F42" s="73">
        <x:f ca="1">IF(C42="","",IF(B42="","",IF(SUM(C42-B42)&lt;0,"0",SUM(C42-B42))))</x:f>
        <x:v>6</x:v>
      </x:c>
      <x:c r="G42" s="73" t="n">
        <x:v>0</x:v>
      </x:c>
      <x:c r="H42" s="75">
        <x:f ca="1">IF(SUM(F42 - G42) &lt;0,"$0.00",SUM(F42 - G42)*D42)</x:f>
        <x:v>7</x:v>
      </x:c>
      <x:c r="I42" s="75">
        <x:v>0.00</x:v>
      </x:c>
      <x:c r="J42" s="75">
        <x:f ca="1">SUM(F42* 0.012000)</x:f>
        <x:v>8</x:v>
      </x:c>
      <x:c r="K42" s="61">
        <x:f ca="1">SUM((J42-H42)+ I42)</x:f>
        <x:v>9</x:v>
      </x:c>
    </x:row>
    <x:row r="43" spans="1:11" ht="14.25" x14ac:dyDescent="0.3">
      <x:c r="A43" s="58" t="str">
        <x:v>B/W Laser Prints</x:v>
      </x:c>
      <x:c r="B43" s="6">
        <x:v>933,900</x:v>
      </x:c>
      <x:c r="C43" s="6">
        <x:v>560,356</x:v>
      </x:c>
      <x:c r="D43" s="6">
        <x:v>$0.0132</x:v>
      </x:c>
      <x:c r="E43" s="185">
        <x:f ca="1">IF(B43=0,"",IF(C43="","",IF(C43&lt;B43,SUM((C43-B43)/B43),SUM((C43-B43)/B43))))</x:f>
        <x:v>5</x:v>
      </x:c>
      <x:c r="F43" s="6">
        <x:f ca="1">IF(C43="","",IF(B43="","",IF(SUM(C43-B43)&lt;0,"0",SUM(C43-B43))))</x:f>
        <x:v>6</x:v>
      </x:c>
      <x:c r="G43" s="6">
        <x:v>0</x:v>
      </x:c>
      <x:c r="H43" s="17">
        <x:f ca="1">IF(SUM(F43 - G43) &lt;0,"$0.00",SUM(F43 - G43)*D43)</x:f>
        <x:v>7</x:v>
      </x:c>
      <x:c r="I43" s="17">
        <x:v>0.00</x:v>
      </x:c>
      <x:c r="J43" s="17">
        <x:f ca="1">SUM(F43* 0.013200)</x:f>
        <x:v>8</x:v>
      </x:c>
      <x:c r="K43" s="59">
        <x:f ca="1">SUM((J43-H43)+ I43)</x:f>
        <x:v>9</x:v>
      </x:c>
    </x:row>
    <x:row r="44" spans="1:11" ht="14.25" x14ac:dyDescent="0.3">
      <x:c r="A44" s="169" t="str">
        <x:v>Color Copier (Color Pages)</x:v>
      </x:c>
      <x:c r="B44" s="73">
        <x:v>31,200</x:v>
      </x:c>
      <x:c r="C44" s="73">
        <x:v>59,087</x:v>
      </x:c>
      <x:c r="D44" s="165" t="str">
        <x:v>$0.108</x:v>
      </x:c>
      <x:c r="E44" s="181">
        <x:f ca="1">IF(B44=0,"",IF(C44="","",IF(C44&lt;B44,SUM((C44-B44)/B44),SUM((C44-B44)/B44))))</x:f>
        <x:v>5</x:v>
      </x:c>
      <x:c r="F44" s="73">
        <x:f ca="1">IF(C44="","",IF(B44="","",IF(SUM(C44-B44)&lt;0,"0",SUM(C44-B44))))</x:f>
        <x:v>6</x:v>
      </x:c>
      <x:c r="G44" s="73" t="n">
        <x:v>0</x:v>
      </x:c>
      <x:c r="H44" s="75">
        <x:f ca="1">IF(SUM(F44 - G44) &lt;0,"$0.00",SUM(F44 - G44)*D44)</x:f>
        <x:v>7</x:v>
      </x:c>
      <x:c r="I44" s="75">
        <x:v>0.00</x:v>
      </x:c>
      <x:c r="J44" s="75">
        <x:f ca="1">SUM(F44* 0.108000)</x:f>
        <x:v>8</x:v>
      </x:c>
      <x:c r="K44" s="61">
        <x:f ca="1">SUM((J44-H44)+ I44)</x:f>
        <x:v>9</x:v>
      </x:c>
    </x:row>
    <x:row r="45" spans="1:11" ht="14.25" x14ac:dyDescent="0.3">
      <x:c r="A45" s="58" t="str">
        <x:v>Color Copies (High Volume)</x:v>
      </x:c>
      <x:c r="B45" s="6">
        <x:v>46,200</x:v>
      </x:c>
      <x:c r="C45" s="6">
        <x:v>109,486</x:v>
      </x:c>
      <x:c r="D45" s="6">
        <x:v>$0.06</x:v>
      </x:c>
      <x:c r="E45" s="185">
        <x:f ca="1">IF(B45=0,"",IF(C45="","",IF(C45&lt;B45,SUM((C45-B45)/B45),SUM((C45-B45)/B45))))</x:f>
        <x:v>5</x:v>
      </x:c>
      <x:c r="F45" s="6">
        <x:f ca="1">IF(C45="","",IF(B45="","",IF(SUM(C45-B45)&lt;0,"0",SUM(C45-B45))))</x:f>
        <x:v>6</x:v>
      </x:c>
      <x:c r="G45" s="6">
        <x:v>0</x:v>
      </x:c>
      <x:c r="H45" s="17">
        <x:f ca="1">IF(SUM(F45 - G45) &lt;0,"$0.00",SUM(F45 - G45)*D45)</x:f>
        <x:v>7</x:v>
      </x:c>
      <x:c r="I45" s="17">
        <x:v>0.00</x:v>
      </x:c>
      <x:c r="J45" s="17">
        <x:f ca="1">SUM(F45* 0.060000)</x:f>
        <x:v>8</x:v>
      </x:c>
      <x:c r="K45" s="59">
        <x:f ca="1">SUM((J45-H45)+ I45)</x:f>
        <x:v>9</x:v>
      </x:c>
    </x:row>
    <x:row r="46" spans="1:11" ht="14.25" x14ac:dyDescent="0.3">
      <x:c r="A46" s="169" t="str">
        <x:v>Color Laser Printer (B/W Pages)</x:v>
      </x:c>
      <x:c r="B46" s="73">
        <x:v>57,000</x:v>
      </x:c>
      <x:c r="C46" s="73">
        <x:v>70,005</x:v>
      </x:c>
      <x:c r="D46" s="165" t="str">
        <x:v>$0.0198</x:v>
      </x:c>
      <x:c r="E46" s="181">
        <x:f ca="1">IF(B46=0,"",IF(C46="","",IF(C46&lt;B46,SUM((C46-B46)/B46),SUM((C46-B46)/B46))))</x:f>
        <x:v>5</x:v>
      </x:c>
      <x:c r="F46" s="73">
        <x:f ca="1">IF(C46="","",IF(B46="","",IF(SUM(C46-B46)&lt;0,"0",SUM(C46-B46))))</x:f>
        <x:v>6</x:v>
      </x:c>
      <x:c r="G46" s="73" t="n">
        <x:v>0</x:v>
      </x:c>
      <x:c r="H46" s="75">
        <x:f ca="1">IF(SUM(F46 - G46) &lt;0,"$0.00",SUM(F46 - G46)*D46)</x:f>
        <x:v>7</x:v>
      </x:c>
      <x:c r="I46" s="75">
        <x:v>0.00</x:v>
      </x:c>
      <x:c r="J46" s="75">
        <x:f ca="1">SUM(F46* 0.019800)</x:f>
        <x:v>8</x:v>
      </x:c>
      <x:c r="K46" s="61">
        <x:f ca="1">SUM((J46-H46)+ I46)</x:f>
        <x:v>9</x:v>
      </x:c>
    </x:row>
    <x:row r="47" spans="1:11" ht="14.25" x14ac:dyDescent="0.3">
      <x:c r="A47" s="58" t="str">
        <x:v>Color Laser Prints</x:v>
      </x:c>
      <x:c r="B47" s="6">
        <x:v>188,100</x:v>
      </x:c>
      <x:c r="C47" s="6">
        <x:v>78,754</x:v>
      </x:c>
      <x:c r="D47" s="6">
        <x:v>$0.084</x:v>
      </x:c>
      <x:c r="E47" s="185">
        <x:f ca="1">IF(B47=0,"",IF(C47="","",IF(C47&lt;B47,SUM((C47-B47)/B47),SUM((C47-B47)/B47))))</x:f>
        <x:v>5</x:v>
      </x:c>
      <x:c r="F47" s="6">
        <x:f ca="1">IF(C47="","",IF(B47="","",IF(SUM(C47-B47)&lt;0,"0",SUM(C47-B47))))</x:f>
        <x:v>6</x:v>
      </x:c>
      <x:c r="G47" s="6">
        <x:v>0</x:v>
      </x:c>
      <x:c r="H47" s="17">
        <x:f ca="1">IF(SUM(F47 - G47) &lt;0,"$0.00",SUM(F47 - G47)*D47)</x:f>
        <x:v>7</x:v>
      </x:c>
      <x:c r="I47" s="17">
        <x:v>0.00</x:v>
      </x:c>
      <x:c r="J47" s="17">
        <x:f ca="1">SUM(F47* 0.084000)</x:f>
        <x:v>8</x:v>
      </x:c>
      <x:c r="K47" s="59">
        <x:f ca="1">SUM((J47-H47)+ I47)</x:f>
        <x:v>9</x:v>
      </x:c>
    </x:row>
    <x:row r="48" spans="1:10" x14ac:dyDescent="0.25">
      <x:c r="A48" s="174"/>
      <x:c r="B48" s="174"/>
      <x:c r="C48" s="174"/>
      <x:c r="D48" s="174"/>
      <x:c r="E48" s="174"/>
      <x:c r="F48" s="174"/>
      <x:c r="G48" s="174"/>
      <x:c r="H48" s="174"/>
      <x:c r="I48" s="174"/>
      <x:c r="J48" s="174">
        <x:v>Revision Savings: </x:v>
      </x:c>
      <x:c r="K48" s="174">
        <x:f ca="1">SUM(K42:K47)</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September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42013.40800000000</x:v>
      </x:c>
      <x:c r="F7" s="26"/>
      <x:c r="G7" s="26"/>
      <x:c r="H7" s="26"/>
      <x:c r="I7" s="26"/>
      <x:c r="J7" s="21"/>
    </x:row>
    <x:row r="8" spans="1:11" x14ac:dyDescent="0.3">
      <x:c r="A8" s="127"/>
      <x:c r="B8" s="25"/>
      <x:c r="C8" s="26"/>
      <x:c r="D8" s="164">
        <x:v>Revision Savings</x:v>
      </x:c>
      <x:c r="E8" s="204">
        <x:f ca="1">='Revision Summary'!$E$14</x:f>
      </x:c>
      <x:c r="F8" s="26"/>
      <x:c r="G8" s="26"/>
      <x:c r="H8" s="26"/>
      <x:c r="I8" s="26"/>
    </x:row>
    <x:row r="9" spans="1:11" x14ac:dyDescent="0.3">
      <x:c r="A9" s="127"/>
      <x:c r="B9" s="25"/>
      <x:c r="C9" s="26"/>
      <x:c r="D9" s="164">
        <x:v>Total Minimum Hard-Dollar Savings</x:v>
      </x:c>
      <x:c r="E9" s="204">
        <x:f ca="1">=SUM(E5:E8)</x:f>
      </x:c>
      <x:c r="F9" s="208">
        <x:f ca="1">=SUM(E9/'Revision Summary'!E12)</x:f>
      </x:c>
      <x:c r="G9" s="26"/>
      <x:c r="H9" s="26"/>
      <x:c r="I9" s="26"/>
    </x:row>
    <x:row r="12" spans="1:10" ht="25.5" customHeight="1" x14ac:dyDescent="0.25">
      <x:c r="A12" s="19"/>
      <x:c r="B12" s="19">
        <x:v>From Sep. 2018 to Nov.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600,000</x:v>
      </x:c>
      <x:c r="D14" s="73" t="str">
        <x:v>655,255</x:v>
      </x:c>
      <x:c r="E14" s="177" t="n">
        <x:f ca="1">=SUM(D14 - C14)</x:f>
      </x:c>
      <x:c r="F14" s="177" t="n">
        <x:v>0</x:v>
      </x:c>
      <x:c r="G14" s="177" t="n">
        <x:f ca="1">=SUM(E14-F14)</x:f>
      </x:c>
      <x:c r="H14" s="75" t="str">
        <x:v>$ 0.0120</x:v>
      </x:c>
      <x:c r="I14" s="218" t="n">
        <x:v>0</x:v>
      </x:c>
      <x:c r="J14" s="203" t="n">
        <x:f ca="1">=IF(I14&lt;&gt;0,SUM(-1*I14),IF(SUM(G14 * H14) &lt; 0, 0,SUM(G14 * H14)))</x:f>
      </x:c>
    </x:row>
    <x:row r="15" spans="1:10" x14ac:dyDescent="0.25">
      <x:c r="B15" s="60" t="str">
        <x:v>B/W Laser Prints</x:v>
      </x:c>
      <x:c r="C15" s="73" t="str">
        <x:v>450,000</x:v>
      </x:c>
      <x:c r="D15" s="73" t="str">
        <x:v>585,107</x:v>
      </x:c>
      <x:c r="E15" s="177" t="n">
        <x:f ca="1">=SUM(D15 - C15)</x:f>
      </x:c>
      <x:c r="F15" s="177" t="n">
        <x:v>0</x:v>
      </x:c>
      <x:c r="G15" s="177" t="n">
        <x:f ca="1">=SUM(E15-F15)</x:f>
      </x:c>
      <x:c r="H15" s="75" t="str">
        <x:v>$ 0.0132</x:v>
      </x:c>
      <x:c r="I15" s="218" t="n">
        <x:v>0</x:v>
      </x:c>
      <x:c r="J15" s="203" t="n">
        <x:f ca="1">=IF(I15&lt;&gt;0,SUM(-1*I15),IF(SUM(G15 * H15) &lt; 0, 0,SUM(G15 * H15)))</x:f>
      </x:c>
    </x:row>
    <x:row r="16" spans="1:10" x14ac:dyDescent="0.25">
      <x:c r="B16" s="58" t="str">
        <x:v>Color Copier (Color Pages)</x:v>
      </x:c>
      <x:c r="C16" s="6" t="str">
        <x:v>31,200</x:v>
      </x:c>
      <x:c r="D16" s="6" t="str">
        <x:v>72,126</x:v>
      </x:c>
      <x:c r="E16" s="176" t="n">
        <x:f ca="1">=SUM(D16 - C16)</x:f>
      </x:c>
      <x:c r="F16" s="176" t="n">
        <x:v>0</x:v>
      </x:c>
      <x:c r="G16" s="176" t="n">
        <x:f ca="1">=SUM(E16 - F16)</x:f>
      </x:c>
      <x:c r="H16" s="17" t="str">
        <x:v>$ 0.1080</x:v>
      </x:c>
      <x:c r="I16" s="217" t="n">
        <x:v>0</x:v>
      </x:c>
      <x:c r="J16" s="202" t="n">
        <x:f ca="1">=IF(I16&lt;&gt;0,SUM(-1*I16),IF(SUM(G16 * H16) &lt; 0, 0,SUM(G16 * H16)))</x:f>
      </x:c>
    </x:row>
    <x:row r="17" spans="1:10" x14ac:dyDescent="0.25">
      <x:c r="B17" s="58" t="str">
        <x:v>Color Copies (High Volume)</x:v>
      </x:c>
      <x:c r="C17" s="6" t="str">
        <x:v>46,200</x:v>
      </x:c>
      <x:c r="D17" s="6" t="str">
        <x:v>22,224</x:v>
      </x:c>
      <x:c r="E17" s="176" t="n">
        <x:f ca="1">=SUM(D17 - C17)</x:f>
      </x:c>
      <x:c r="F17" s="176" t="n">
        <x:v>0</x:v>
      </x:c>
      <x:c r="G17" s="176" t="n">
        <x:f ca="1">=SUM(E17 - F17)</x:f>
      </x:c>
      <x:c r="H17" s="17" t="str">
        <x:v>$ 0.0600</x:v>
      </x:c>
      <x:c r="I17" s="217" t="n">
        <x:v>0</x:v>
      </x:c>
      <x:c r="J17" s="202" t="n">
        <x:f ca="1">=IF(I17&lt;&gt;0,SUM(-1*I17),IF(SUM(G17 * H17) &lt; 0, 0,SUM(G17 * H17)))</x:f>
      </x:c>
    </x:row>
    <x:row r="18" spans="1:10" x14ac:dyDescent="0.25">
      <x:c r="B18" s="60" t="str">
        <x:v>Color Laser Printer (B/W Pages)</x:v>
      </x:c>
      <x:c r="C18" s="73" t="str">
        <x:v>75,000</x:v>
      </x:c>
      <x:c r="D18" s="73" t="str">
        <x:v>107,619</x:v>
      </x:c>
      <x:c r="E18" s="177" t="n">
        <x:f ca="1">=SUM(D18 - C18)</x:f>
      </x:c>
      <x:c r="F18" s="177" t="n">
        <x:v>0</x:v>
      </x:c>
      <x:c r="G18" s="177" t="n">
        <x:f ca="1">=SUM(E18-F18)</x:f>
      </x:c>
      <x:c r="H18" s="75" t="str">
        <x:v>$ 0.0198</x:v>
      </x:c>
      <x:c r="I18" s="218" t="n">
        <x:v>0</x:v>
      </x:c>
      <x:c r="J18" s="203" t="n">
        <x:f ca="1">=IF(I18&lt;&gt;0,SUM(-1*I18),IF(SUM(G18 * H18) &lt; 0, 0,SUM(G18 * H18)))</x:f>
      </x:c>
    </x:row>
    <x:row r="19" spans="1:10" x14ac:dyDescent="0.25">
      <x:c r="B19" s="60" t="str">
        <x:v>Color Laser Prints</x:v>
      </x:c>
      <x:c r="C19" s="73" t="str">
        <x:v>60,000</x:v>
      </x:c>
      <x:c r="D19" s="73" t="str">
        <x:v>91,658</x:v>
      </x:c>
      <x:c r="E19" s="177" t="n">
        <x:f ca="1">=SUM(D19 - C19)</x:f>
      </x:c>
      <x:c r="F19" s="177" t="n">
        <x:v>0</x:v>
      </x:c>
      <x:c r="G19" s="177" t="n">
        <x:f ca="1">=SUM(E19-F19)</x:f>
      </x:c>
      <x:c r="H19" s="75" t="str">
        <x:v>$ 0.0840</x:v>
      </x:c>
      <x:c r="I19" s="218" t="n">
        <x:v>0</x:v>
      </x:c>
      <x:c r="J19" s="203" t="n">
        <x:f ca="1">=IF(I19&lt;&gt;0,SUM(-1*I19),IF(SUM(G19 * H19) &lt; 0, 0,SUM(G19 * H19)))</x:f>
      </x:c>
    </x:row>
    <x:row r="20" spans="1:7" x14ac:dyDescent="0.25">
      <x:c r="B20" s="92"/>
      <x:c r="C20" s="120"/>
      <x:c r="D20" s="120"/>
      <x:c r="E20" s="120"/>
      <x:c r="F20" s="120"/>
      <x:c r="G20" s="120"/>
      <x:c r="H20" s="120"/>
      <x:c r="I20" s="120"/>
      <x:c r="J20" s="121"/>
    </x:row>
    <x:row r="21" spans="1:7" x14ac:dyDescent="0.25">
      <x:c r="B21" s="164"/>
      <x:c r="C21" s="164"/>
      <x:c r="D21" s="164"/>
      <x:c r="E21" s="164"/>
      <x:c r="F21" s="164"/>
      <x:c r="G21" s="164"/>
      <x:c r="H21" s="164">
        <x:v>Current Overage Expense:</x:v>
      </x:c>
      <x:c r="J21" s="204">
        <x:f ca="1">=Sum(J14:J19)</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