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9d77bd9c17504a55" /><Relationship Type="http://schemas.openxmlformats.org/package/2006/relationships/metadata/core-properties" Target="/package/services/metadata/core-properties/6a895ce18a1f4c75b5c6da374b429e01.psmdcp" Id="Re62e6cfff2324f24"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<x:sst xmlns:x="http://schemas.openxmlformats.org/spreadsheetml/2006/main" count="58" uniqueCount="47">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</x:sst>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FPR50101</x:v>
      </x:c>
      <x:c r="C6" s="191" t="str">
        <x:v>Ricoh Aficio MPC 4000</x:v>
      </x:c>
      <x:c r="D6" s="191" t="str">
        <x:v>B/W Copies</x:v>
      </x:c>
      <x:c r="E6" s="191" t="str">
        <x:v>V1295801360</x:v>
      </x:c>
      <x:c r="F6" s="191" t="str">
        <x:v>Active</x:v>
      </x:c>
      <x:c r="G6" s="191" t="str">
        <x:v>MMH</x:v>
      </x:c>
      <x:c r="H6" s="191" t="str">
        <x:v/>
      </x:c>
      <x:c r="I6" s="191" t="str">
        <x:v>Pre-Op</x:v>
      </x:c>
      <x:c r="J6" s="191" t="str">
        <x:v>4</x:v>
      </x:c>
      <x:c r="K6" s="191" t="str">
        <x:v/>
      </x:c>
      <x:c r="L6" s="191" t="str">
        <x:v/>
      </x:c>
      <x:c r="M6" s="191" t="str">
        <x:v>7/27/2018</x:v>
      </x:c>
      <x:c r="N6" s="189" t="n">
        <x:v>1079896.00</x:v>
      </x:c>
      <x:c r="O6" s="191" t="str">
        <x:v>10/25/2018</x:v>
      </x:c>
      <x:c r="P6" s="189" t="n">
        <x:v>1119141.00</x:v>
      </x:c>
      <x:c r="Q6" s="206" t="n">
        <x:v>0.068</x:v>
      </x:c>
      <x:c r="R6" s="206" t="n">
        <x:v>0.2445</x:v>
      </x:c>
      <x:c r="S6" s="189" t="n">
        <x:v>38442.00</x:v>
      </x:c>
      <x:c r="T6" s="187" t="n">
        <x:f ca="1">=IF(AND(U6=0,S6&gt;0),-100%,IF(OR(S6=0,S6="-"),"-",IF(AND(S6=0,U6=0),0%,IF(S6&lt;U6,SUM(U6-S6)/S6,IF(S6&gt;U6,SUM(-1*(S6-U6)/S6),"")))))</x:f>
        <x:v/>
      </x:c>
      <x:c r="U6" s="189" t="n">
        <x:v>39245.00</x:v>
      </x:c>
      <x:c r="V6" s="189" t="n">
        <x:f ca="1">=SUM(U6/ ((O6- M6)/30.42))</x:f>
        <x:v/>
      </x:c>
      <x:c r="W6" s="195">
        <x:f ca="1">=IF(T6="","",IF(T6="-","",IF(U6=0,"",IF(OR(T6&gt; AA4 ,T6&lt;-AA4),"*",""))))</x:f>
        <x:v/>
      </x:c>
      <x:c r="X6" s="91" t="str">
        <x:v/>
      </x:c>
    </x:row>
    <x:row r="7" spans="1:25" s="12" x14ac:dyDescent="0.25">
      <x:c r="A7" s="96" t="str">
        <x:v>2</x:v>
      </x:c>
      <x:c r="B7" s="192" t="str">
        <x:v>FPR50053</x:v>
      </x:c>
      <x:c r="C7" s="192" t="str">
        <x:v>Ricoh MP C6502</x:v>
      </x:c>
      <x:c r="D7" s="192" t="str">
        <x:v>B/W Copies</x:v>
      </x:c>
      <x:c r="E7" s="192" t="str">
        <x:v>E234C200015</x:v>
      </x:c>
      <x:c r="F7" s="192" t="str">
        <x:v>Active</x:v>
      </x:c>
      <x:c r="G7" s="192" t="str">
        <x:v>MMH</x:v>
      </x:c>
      <x:c r="H7" s="192" t="str">
        <x:v/>
      </x:c>
      <x:c r="I7" s="192" t="str">
        <x:v>Admin Workroom</x:v>
      </x:c>
      <x:c r="J7" s="192" t="str">
        <x:v>4</x:v>
      </x:c>
      <x:c r="K7" s="192" t="str">
        <x:v/>
      </x:c>
      <x:c r="L7" s="192" t="str">
        <x:v/>
      </x:c>
      <x:c r="M7" s="192" t="str">
        <x:v>7/27/2018</x:v>
      </x:c>
      <x:c r="N7" s="183" t="n">
        <x:v>548597.00</x:v>
      </x:c>
      <x:c r="O7" s="192" t="str">
        <x:v>10/25/2018</x:v>
      </x:c>
      <x:c r="P7" s="183" t="n">
        <x:v>586497.00</x:v>
      </x:c>
      <x:c r="Q7" s="207" t="n">
        <x:v>0.0657</x:v>
      </x:c>
      <x:c r="R7" s="207" t="n">
        <x:v>0.2361</x:v>
      </x:c>
      <x:c r="S7" s="183" t="n">
        <x:v>45937.00</x:v>
      </x:c>
      <x:c r="T7" s="182" t="n">
        <x:f ca="1">=IF(AND(U7=0,S7&gt;0),-100%,IF(OR(S7=0,S7="-"),"-",IF(AND(S7=0,U7=0),0%,IF(S7&lt;U7,SUM(U7-S7)/S7,IF(S7&gt;U7,SUM(-1*(S7-U7)/S7),"")))))</x:f>
        <x:v/>
      </x:c>
      <x:c r="U7" s="183" t="n">
        <x:v>37900.00</x:v>
      </x:c>
      <x:c r="V7" s="183" t="n">
        <x:f ca="1">=SUM(U7/ ((O7- M7)/30.42))</x:f>
        <x:v/>
      </x:c>
      <x:c r="W7" s="196">
        <x:f ca="1">=IF(T7="","",IF(T7="-","",IF(U7=0,"",IF(OR(T7&gt;AA4,T7&lt;-AA4),"*",""))))</x:f>
        <x:v/>
      </x:c>
      <x:c r="X7" s="98" t="str">
        <x:v/>
      </x:c>
    </x:row>
    <x:row r="8" spans="1:25" s="12" x14ac:dyDescent="0.25">
      <x:c r="A8" s="90" t="str">
        <x:v>3</x:v>
      </x:c>
      <x:c r="B8" s="191" t="str">
        <x:v>FPR45634</x:v>
      </x:c>
      <x:c r="C8" s="191" t="str">
        <x:v>Savin C9135</x:v>
      </x:c>
      <x:c r="D8" s="191" t="str">
        <x:v>B/W Copies</x:v>
      </x:c>
      <x:c r="E8" s="191" t="str">
        <x:v>V9414900272</x:v>
      </x:c>
      <x:c r="F8" s="191" t="str">
        <x:v>Active</x:v>
      </x:c>
      <x:c r="G8" s="191" t="str">
        <x:v>Craig Ranch Surgery Center</x:v>
      </x:c>
      <x:c r="H8" s="191" t="str">
        <x:v/>
      </x:c>
      <x:c r="I8" s="191" t="str">
        <x:v>Business Office</x:v>
      </x:c>
      <x:c r="J8" s="191" t="str">
        <x:v>1</x:v>
      </x:c>
      <x:c r="K8" s="191" t="str">
        <x:v/>
      </x:c>
      <x:c r="L8" s="191" t="str">
        <x:v/>
      </x:c>
      <x:c r="M8" s="191" t="str">
        <x:v>7/27/2018</x:v>
      </x:c>
      <x:c r="N8" s="189" t="n">
        <x:v>517354.00</x:v>
      </x:c>
      <x:c r="O8" s="191" t="str">
        <x:v>10/24/2018</x:v>
      </x:c>
      <x:c r="P8" s="189" t="n">
        <x:v>547980.00</x:v>
      </x:c>
      <x:c r="Q8" s="206" t="n">
        <x:v>0.0531</x:v>
      </x:c>
      <x:c r="R8" s="206" t="n">
        <x:v>0.1908</x:v>
      </x:c>
      <x:c r="S8" s="189" t="n">
        <x:v>32083.00</x:v>
      </x:c>
      <x:c r="T8" s="187" t="n">
        <x:f ca="1">=IF(AND(U8=0,S8&gt;0),-100%,IF(OR(S8=0,S8="-"),"-",IF(AND(S8=0,U8=0),0%,IF(S8&lt;U8,SUM(U8-S8)/S8,IF(S8&gt;U8,SUM(-1*(S8-U8)/S8),"")))))</x:f>
        <x:v/>
      </x:c>
      <x:c r="U8" s="189" t="n">
        <x:v>30626.00</x:v>
      </x:c>
      <x:c r="V8" s="189" t="n">
        <x:f ca="1">=SUM(U8/ ((O8- M8)/30.42))</x:f>
        <x:v/>
      </x:c>
      <x:c r="W8" s="195">
        <x:f ca="1">=IF(T8="","",IF(T8="-","",IF(U8=0,"",IF(OR(T8&gt;AA4,T8&lt;-AA4),"*",""))))</x:f>
        <x:v/>
      </x:c>
      <x:c r="X8" s="91" t="str">
        <x:v/>
      </x:c>
    </x:row>
    <x:row r="9" spans="1:25" s="12" x14ac:dyDescent="0.25">
      <x:c r="A9" s="96" t="str">
        <x:v>4</x:v>
      </x:c>
      <x:c r="B9" s="192" t="str">
        <x:v>FPR50075</x:v>
      </x:c>
      <x:c r="C9" s="192" t="str">
        <x:v>Ricoh Aficio MPC 4000</x:v>
      </x:c>
      <x:c r="D9" s="192" t="str">
        <x:v>B/W Copies</x:v>
      </x:c>
      <x:c r="E9" s="192" t="str">
        <x:v>V1295401326</x:v>
      </x:c>
      <x:c r="F9" s="192" t="str">
        <x:v>Active</x:v>
      </x:c>
      <x:c r="G9" s="192" t="str">
        <x:v>MMH</x:v>
      </x:c>
      <x:c r="H9" s="192" t="str">
        <x:v/>
      </x:c>
      <x:c r="I9" s="192" t="str">
        <x:v>Inpatient Soiled Linen Room</x:v>
      </x:c>
      <x:c r="J9" s="192" t="str">
        <x:v>5</x:v>
      </x:c>
      <x:c r="K9" s="192" t="str">
        <x:v/>
      </x:c>
      <x:c r="L9" s="192" t="str">
        <x:v/>
      </x:c>
      <x:c r="M9" s="192" t="str">
        <x:v>7/27/2018</x:v>
      </x:c>
      <x:c r="N9" s="183" t="n">
        <x:v>470185.00</x:v>
      </x:c>
      <x:c r="O9" s="192" t="str">
        <x:v>10/25/2018</x:v>
      </x:c>
      <x:c r="P9" s="183" t="n">
        <x:v>492656.00</x:v>
      </x:c>
      <x:c r="Q9" s="207" t="n">
        <x:v>0.0389</x:v>
      </x:c>
      <x:c r="R9" s="207" t="n">
        <x:v>0.14</x:v>
      </x:c>
      <x:c r="S9" s="183" t="n">
        <x:v>23958.00</x:v>
      </x:c>
      <x:c r="T9" s="182" t="n">
        <x:f ca="1">=IF(AND(U9=0,S9&gt;0),-100%,IF(OR(S9=0,S9="-"),"-",IF(AND(S9=0,U9=0),0%,IF(S9&lt;U9,SUM(U9-S9)/S9,IF(S9&gt;U9,SUM(-1*(S9-U9)/S9),"")))))</x:f>
        <x:v/>
      </x:c>
      <x:c r="U9" s="183" t="n">
        <x:v>22471.00</x:v>
      </x:c>
      <x:c r="V9" s="183" t="n">
        <x:f ca="1">=SUM(U9/ ((O9- M9)/30.42))</x:f>
        <x:v/>
      </x:c>
      <x:c r="W9" s="196">
        <x:f ca="1">=IF(T9="","",IF(T9="-","",IF(U9=0,"",IF(OR(T9&gt;AA4,T9&lt;-AA4),"*",""))))</x:f>
        <x:v/>
      </x:c>
      <x:c r="X9" s="98" t="str">
        <x:v/>
      </x:c>
    </x:row>
    <x:row r="10" spans="1:25" s="12" x14ac:dyDescent="0.25">
      <x:c r="A10" s="90" t="str">
        <x:v>5</x:v>
      </x:c>
      <x:c r="B10" s="191" t="str">
        <x:v>FPR50099</x:v>
      </x:c>
      <x:c r="C10" s="191" t="str">
        <x:v>Ricoh MPC 5000</x:v>
      </x:c>
      <x:c r="D10" s="191" t="str">
        <x:v>B/W Copies</x:v>
      </x:c>
      <x:c r="E10" s="191" t="str">
        <x:v>V1396000348</x:v>
      </x:c>
      <x:c r="F10" s="191" t="str">
        <x:v>Active</x:v>
      </x:c>
      <x:c r="G10" s="191" t="str">
        <x:v>MMH</x:v>
      </x:c>
      <x:c r="H10" s="191" t="str">
        <x:v/>
      </x:c>
      <x:c r="I10" s="191" t="str">
        <x:v>ER Reception</x:v>
      </x:c>
      <x:c r="J10" s="191" t="str">
        <x:v>5</x:v>
      </x:c>
      <x:c r="K10" s="191" t="str">
        <x:v/>
      </x:c>
      <x:c r="L10" s="191" t="str">
        <x:v/>
      </x:c>
      <x:c r="M10" s="191" t="str">
        <x:v>7/27/2018</x:v>
      </x:c>
      <x:c r="N10" s="189" t="n">
        <x:v>1399651.00</x:v>
      </x:c>
      <x:c r="O10" s="191" t="str">
        <x:v>10/25/2018</x:v>
      </x:c>
      <x:c r="P10" s="189" t="n">
        <x:v>1414901.00</x:v>
      </x:c>
      <x:c r="Q10" s="206" t="n">
        <x:v>0.0264</x:v>
      </x:c>
      <x:c r="R10" s="206" t="n">
        <x:v>0.095</x:v>
      </x:c>
      <x:c r="S10" s="189" t="n">
        <x:v>16215.00</x:v>
      </x:c>
      <x:c r="T10" s="187" t="n">
        <x:f ca="1">=IF(AND(U10=0,S10&gt;0),-100%,IF(OR(S10=0,S10="-"),"-",IF(AND(S10=0,U10=0),0%,IF(S10&lt;U10,SUM(U10-S10)/S10,IF(S10&gt;U10,SUM(-1*(S10-U10)/S10),"")))))</x:f>
        <x:v/>
      </x:c>
      <x:c r="U10" s="189" t="n">
        <x:v>15250.00</x:v>
      </x:c>
      <x:c r="V10" s="189" t="n">
        <x:f ca="1">=SUM(U10/ ((O10- M10)/30.42))</x:f>
        <x:v/>
      </x:c>
      <x:c r="W10" s="195">
        <x:f ca="1">=IF(T10="","",IF(T10="-","",IF(U10=0,"",IF(OR(T10&gt;AA4,T10&lt;-AA4),"*",""))))</x:f>
        <x:v/>
      </x:c>
      <x:c r="X10" s="91" t="str">
        <x:v/>
      </x:c>
    </x:row>
    <x:row r="11" spans="1:25" s="12" x14ac:dyDescent="0.25">
      <x:c r="A11" s="96" t="str">
        <x:v>6</x:v>
      </x:c>
      <x:c r="B11" s="192" t="str">
        <x:v>FPR55061</x:v>
      </x:c>
      <x:c r="C11" s="192" t="str">
        <x:v>Ricoh MP4055</x:v>
      </x:c>
      <x:c r="D11" s="192" t="str">
        <x:v>B/W Copies</x:v>
      </x:c>
      <x:c r="E11" s="192" t="str">
        <x:v>C327R501742</x:v>
      </x:c>
      <x:c r="F11" s="192" t="str">
        <x:v>Active</x:v>
      </x:c>
      <x:c r="G11" s="192" t="str">
        <x:v>Craig Ranch Surgery Center</x:v>
      </x:c>
      <x:c r="H11" s="192" t="str">
        <x:v/>
      </x:c>
      <x:c r="I11" s="192" t="str">
        <x:v>Medical Staffing Services and Accounting</x:v>
      </x:c>
      <x:c r="J11" s="192" t="str">
        <x:v>2</x:v>
      </x:c>
      <x:c r="K11" s="192" t="str">
        <x:v/>
      </x:c>
      <x:c r="L11" s="192" t="str">
        <x:v/>
      </x:c>
      <x:c r="M11" s="192" t="str">
        <x:v>7/27/2018</x:v>
      </x:c>
      <x:c r="N11" s="183" t="n">
        <x:v>41428.00</x:v>
      </x:c>
      <x:c r="O11" s="192" t="str">
        <x:v>10/24/2018</x:v>
      </x:c>
      <x:c r="P11" s="183" t="n">
        <x:v>56450.00</x:v>
      </x:c>
      <x:c r="Q11" s="207" t="n">
        <x:v>0.026</x:v>
      </x:c>
      <x:c r="R11" s="207" t="n">
        <x:v>0.0936</x:v>
      </x:c>
      <x:c r="S11" s="183" t="n">
        <x:v>17380.00</x:v>
      </x:c>
      <x:c r="T11" s="182" t="n">
        <x:f ca="1">=IF(AND(U11=0,S11&gt;0),-100%,IF(OR(S11=0,S11="-"),"-",IF(AND(S11=0,U11=0),0%,IF(S11&lt;U11,SUM(U11-S11)/S11,IF(S11&gt;U11,SUM(-1*(S11-U11)/S11),"")))))</x:f>
        <x:v/>
      </x:c>
      <x:c r="U11" s="183" t="n">
        <x:v>15022.00</x:v>
      </x:c>
      <x:c r="V11" s="183" t="n">
        <x:f ca="1">=SUM(U11/ ((O11- M11)/30.42))</x:f>
        <x:v/>
      </x:c>
      <x:c r="W11" s="196">
        <x:f ca="1">=IF(T11="","",IF(T11="-","",IF(U11=0,"",IF(OR(T11&gt;AA4,T11&lt;-AA4),"*",""))))</x:f>
        <x:v/>
      </x:c>
      <x:c r="X11" s="98" t="str">
        <x:v/>
      </x:c>
    </x:row>
    <x:row r="12" spans="1:10" ht="15.5" customHeight="1" x14ac:dyDescent="0.25">
      <x:c r="A12" s="174"/>
      <x:c r="B12" s="174"/>
      <x:c r="C12" s="174"/>
      <x:c r="D12" s="174"/>
      <x:c r="E12" s="174"/>
      <x:c r="F12" s="174"/>
      <x:c r="G12" s="174"/>
      <x:c r="H12" s="174"/>
      <x:c r="I12" s="174"/>
      <x:c r="J12" s="174"/>
      <x:c r="K12" s="174"/>
      <x:c r="L12" s="174"/>
      <x:c r="M12" s="174"/>
      <x:c r="N12" s="174"/>
      <x:c r="O12" s="174"/>
      <x:c r="P12" s="174"/>
      <x:c r="Q12" s="174"/>
      <x:c r="R12" s="174"/>
      <x:c r="S12" s="205" t="n">
        <x:f ca="1">SUM(S6:S11)</x:f>
      </x:c>
      <x:c r="T12" s="174"/>
      <x:c r="U12" s="205" t="n">
        <x:f ca="1">SUM(U6:U11)</x:f>
      </x:c>
      <x:c r="V12" s="205" t="n">
        <x:f ca="1">SUM(V6:V11)</x:f>
      </x:c>
      <x:c r="W12" s="174"/>
      <x:c r="X12" s="174"/>
    </x:row>
    <x:row r="13" spans="1:25" ht="38.5" customHeight="1" x14ac:dyDescent="0.25">
      <x:c r="A13" s="194">
        <x:v>B/W Laser Prints</x:v>
      </x:c>
    </x:row>
    <x:row r="14" spans="1:25" s="12" customFormat="1" ht="37.35" customHeight="1" x14ac:dyDescent="0.25">
      <x:c r="A14" s="47" t="str">
        <x:v>Line #</x:v>
      </x:c>
      <x:c r="B14" s="45" t="str">
        <x:v>Device ID</x:v>
      </x:c>
      <x:c r="C14" s="45" t="str">
        <x:v>Model </x:v>
      </x:c>
      <x:c r="D14" s="45" t="str">
        <x:v>Meter Type</x:v>
      </x:c>
      <x:c r="E14" s="45" t="str">
        <x:v>Serial Number</x:v>
      </x:c>
      <x:c r="F14" s="45" t="str">
        <x:v>Device Status</x:v>
      </x:c>
      <x:c r="G14" s="45" t="str">
        <x:v>Location</x:v>
      </x:c>
      <x:c r="H14" s="45" t="str">
        <x:v>Bldg</x:v>
      </x:c>
      <x:c r="I14" s="45" t="str">
        <x:v>Dept.</x:v>
      </x:c>
      <x:c r="J14" s="45" t="str">
        <x:v>Floor</x:v>
      </x:c>
      <x:c r="K14" s="45" t="str">
        <x:v>User</x:v>
      </x:c>
      <x:c r="L14" s="45" t="str">
        <x:v>Cost Center</x:v>
      </x:c>
      <x:c r="M14" s="45" t="str">
        <x:v>Start Date</x:v>
      </x:c>
      <x:c r="N14" s="45" t="str">
        <x:v>Start Meter</x:v>
      </x:c>
      <x:c r="O14" s="45" t="str">
        <x:v>End Date</x:v>
      </x:c>
      <x:c r="P14" s="45" t="str">
        <x:v>End Meter</x:v>
      </x:c>
      <x:c r="Q14" s="45" t="str">
        <x:v>% of Total Usage</x:v>
      </x:c>
      <x:c r="R14" s="45" t="str">
        <x:v>% Usage By Meter Group</x:v>
      </x:c>
      <x:c r="S14" s="45" t="str">
        <x:v>Volume Last Period</x:v>
      </x:c>
      <x:c r="T14" s="45" t="str">
        <x:v>% Change</x:v>
      </x:c>
      <x:c r="U14" s="45" t="str">
        <x:v>Volume Current Period</x:v>
      </x:c>
      <x:c r="V14" s="45" t="str">
        <x:v>Avg. Monthly Vol.</x:v>
      </x:c>
      <x:c r="W14" s="45"/>
      <x:c r="X14" s="46" t="str">
        <x:v>Comments</x:v>
      </x:c>
    </x:row>
    <x:row r="15" spans="1:25" s="12" x14ac:dyDescent="0.25">
      <x:c r="A15" s="90" t="str">
        <x:v>7</x:v>
      </x:c>
      <x:c r="B15" s="191" t="str">
        <x:v>FPR50070</x:v>
      </x:c>
      <x:c r="C15" s="191" t="str">
        <x:v>HP LJ 4015</x:v>
      </x:c>
      <x:c r="D15" s="191" t="str">
        <x:v>B/W Laser Prints</x:v>
      </x:c>
      <x:c r="E15" s="191" t="str">
        <x:v>CNDY177779</x:v>
      </x:c>
      <x:c r="F15" s="191" t="str">
        <x:v>Active</x:v>
      </x:c>
      <x:c r="G15" s="191" t="str">
        <x:v>MMH</x:v>
      </x:c>
      <x:c r="H15" s="191" t="str">
        <x:v/>
      </x:c>
      <x:c r="I15" s="191" t="str">
        <x:v>Reception</x:v>
      </x:c>
      <x:c r="J15" s="191" t="str">
        <x:v>4</x:v>
      </x:c>
      <x:c r="K15" s="191" t="str">
        <x:v/>
      </x:c>
      <x:c r="L15" s="191" t="str">
        <x:v/>
      </x:c>
      <x:c r="M15" s="191" t="str">
        <x:v>7/27/2018</x:v>
      </x:c>
      <x:c r="N15" s="189" t="n">
        <x:v>461081.00</x:v>
      </x:c>
      <x:c r="O15" s="191" t="str">
        <x:v>10/25/2018</x:v>
      </x:c>
      <x:c r="P15" s="189" t="n">
        <x:v>493627.00</x:v>
      </x:c>
      <x:c r="Q15" s="206" t="n">
        <x:v>0.0564</x:v>
      </x:c>
      <x:c r="R15" s="206" t="n">
        <x:v>0.0857</x:v>
      </x:c>
      <x:c r="S15" s="189" t="n">
        <x:v>29760.00</x:v>
      </x:c>
      <x:c r="T15" s="187" t="n">
        <x:f ca="1">=IF(AND(U15=0,S15&gt;0),-100%,IF(OR(S15=0,S15="-"),"-",IF(AND(S15=0,U15=0),0%,IF(S15&lt;U15,SUM(U15-S15)/S15,IF(S15&gt;U15,SUM(-1*(S15-U15)/S15),"")))))</x:f>
        <x:v/>
      </x:c>
      <x:c r="U15" s="189" t="n">
        <x:v>32546.00</x:v>
      </x:c>
      <x:c r="V15" s="189" t="n">
        <x:f ca="1">=SUM(U15/ ((O15- M15)/30.42))</x:f>
        <x:v/>
      </x:c>
      <x:c r="W15" s="195">
        <x:f ca="1">=IF(T15="","",IF(T15="-","",IF(U15=0,"",IF(OR(T15&gt; AA4 ,T15&lt;-AA4),"*",""))))</x:f>
        <x:v/>
      </x:c>
      <x:c r="X15" s="91" t="str">
        <x:v/>
      </x:c>
    </x:row>
    <x:row r="16" spans="1:25" s="12" x14ac:dyDescent="0.25">
      <x:c r="A16" s="90" t="str">
        <x:v>8</x:v>
      </x:c>
      <x:c r="B16" s="191" t="str">
        <x:v>FPR50126</x:v>
      </x:c>
      <x:c r="C16" s="191" t="str">
        <x:v>Ricoh SP 5210SF</x:v>
      </x:c>
      <x:c r="D16" s="191" t="str">
        <x:v>B/W Laser Prints</x:v>
      </x:c>
      <x:c r="E16" s="191" t="str">
        <x:v>S9149200315</x:v>
      </x:c>
      <x:c r="F16" s="191" t="str">
        <x:v>Active</x:v>
      </x:c>
      <x:c r="G16" s="191" t="str">
        <x:v>Craig Ranch Surgery Center</x:v>
      </x:c>
      <x:c r="H16" s="191" t="str">
        <x:v/>
      </x:c>
      <x:c r="I16" s="191" t="str">
        <x:v>Medical Staffing Services and Accounting</x:v>
      </x:c>
      <x:c r="J16" s="191" t="str">
        <x:v>2</x:v>
      </x:c>
      <x:c r="K16" s="191" t="str">
        <x:v/>
      </x:c>
      <x:c r="L16" s="191" t="str">
        <x:v/>
      </x:c>
      <x:c r="M16" s="191" t="str">
        <x:v>7/27/2018</x:v>
      </x:c>
      <x:c r="N16" s="189" t="n">
        <x:v>255260.00</x:v>
      </x:c>
      <x:c r="O16" s="191" t="str">
        <x:v>10/24/2018</x:v>
      </x:c>
      <x:c r="P16" s="189" t="n">
        <x:v>284939.00</x:v>
      </x:c>
      <x:c r="Q16" s="206" t="n">
        <x:v>0.0514</x:v>
      </x:c>
      <x:c r="R16" s="206" t="n">
        <x:v>0.0782</x:v>
      </x:c>
      <x:c r="S16" s="189" t="n">
        <x:v>20871.00</x:v>
      </x:c>
      <x:c r="T16" s="187" t="n">
        <x:f ca="1">=IF(AND(U16=0,S16&gt;0),-100%,IF(OR(S16=0,S16="-"),"-",IF(AND(S16=0,U16=0),0%,IF(S16&lt;U16,SUM(U16-S16)/S16,IF(S16&gt;U16,SUM(-1*(S16-U16)/S16),"")))))</x:f>
        <x:v/>
      </x:c>
      <x:c r="U16" s="189" t="n">
        <x:v>29679.00</x:v>
      </x:c>
      <x:c r="V16" s="189" t="n">
        <x:f ca="1">=SUM(U16/ ((O16- M16)/30.42))</x:f>
        <x:v/>
      </x:c>
      <x:c r="W16" s="195">
        <x:f ca="1">=IF(T16="","",IF(T16="-","",IF(U16=0,"",IF(OR(T16&gt;AA4,T16&lt;-AA4),"*",""))))</x:f>
        <x:v/>
      </x:c>
      <x:c r="X16" s="91" t="str">
        <x:v/>
      </x:c>
    </x:row>
    <x:row r="17" spans="1:25" s="12" x14ac:dyDescent="0.25">
      <x:c r="A17" s="96" t="str">
        <x:v>9</x:v>
      </x:c>
      <x:c r="B17" s="192" t="str">
        <x:v>FPR50073</x:v>
      </x:c>
      <x:c r="C17" s="192" t="str">
        <x:v>HP LJ P4014</x:v>
      </x:c>
      <x:c r="D17" s="192" t="str">
        <x:v>B/W Laser Prints</x:v>
      </x:c>
      <x:c r="E17" s="192" t="str">
        <x:v>JPDF233814</x:v>
      </x:c>
      <x:c r="F17" s="192" t="str">
        <x:v>Active</x:v>
      </x:c>
      <x:c r="G17" s="192" t="str">
        <x:v>Craig Ranch Surgery Center</x:v>
      </x:c>
      <x:c r="H17" s="192" t="str">
        <x:v/>
      </x:c>
      <x:c r="I17" s="192" t="str">
        <x:v>Business Office</x:v>
      </x:c>
      <x:c r="J17" s="192" t="str">
        <x:v>1</x:v>
      </x:c>
      <x:c r="K17" s="192" t="str">
        <x:v/>
      </x:c>
      <x:c r="L17" s="192" t="str">
        <x:v/>
      </x:c>
      <x:c r="M17" s="192" t="str">
        <x:v>7/27/2018</x:v>
      </x:c>
      <x:c r="N17" s="183" t="n">
        <x:v>178638.00</x:v>
      </x:c>
      <x:c r="O17" s="192" t="str">
        <x:v>10/24/2018</x:v>
      </x:c>
      <x:c r="P17" s="183" t="n">
        <x:v>205720.00</x:v>
      </x:c>
      <x:c r="Q17" s="207" t="n">
        <x:v>0.0469</x:v>
      </x:c>
      <x:c r="R17" s="207" t="n">
        <x:v>0.0713</x:v>
      </x:c>
      <x:c r="S17" s="183" t="n">
        <x:v>26873.00</x:v>
      </x:c>
      <x:c r="T17" s="182" t="n">
        <x:f ca="1">=IF(AND(U17=0,S17&gt;0),-100%,IF(OR(S17=0,S17="-"),"-",IF(AND(S17=0,U17=0),0%,IF(S17&lt;U17,SUM(U17-S17)/S17,IF(S17&gt;U17,SUM(-1*(S17-U17)/S17),"")))))</x:f>
        <x:v/>
      </x:c>
      <x:c r="U17" s="183" t="n">
        <x:v>27082.00</x:v>
      </x:c>
      <x:c r="V17" s="183" t="n">
        <x:f ca="1">=SUM(U17/ ((O17- M17)/30.42))</x:f>
        <x:v/>
      </x:c>
      <x:c r="W17" s="196">
        <x:f ca="1">=IF(T17="","",IF(T17="-","",IF(U17=0,"",IF(OR(T17&gt;AA4,T17&lt;-AA4),"*",""))))</x:f>
        <x:v/>
      </x:c>
      <x:c r="X17" s="98" t="str">
        <x:v/>
      </x:c>
    </x:row>
    <x:row r="18" spans="1:25" s="12" x14ac:dyDescent="0.25">
      <x:c r="A18" s="90" t="str">
        <x:v>10</x:v>
      </x:c>
      <x:c r="B18" s="191" t="str">
        <x:v>FPR50069</x:v>
      </x:c>
      <x:c r="C18" s="191" t="str">
        <x:v>HP LJ 4015</x:v>
      </x:c>
      <x:c r="D18" s="191" t="str">
        <x:v>B/W Laser Prints</x:v>
      </x:c>
      <x:c r="E18" s="191" t="str">
        <x:v>CNDY352436</x:v>
      </x:c>
      <x:c r="F18" s="191" t="str">
        <x:v>Active</x:v>
      </x:c>
      <x:c r="G18" s="191" t="str">
        <x:v>Craig Ranch Surgery Center</x:v>
      </x:c>
      <x:c r="H18" s="191" t="str">
        <x:v/>
      </x:c>
      <x:c r="I18" s="191" t="str">
        <x:v>Scheduling</x:v>
      </x:c>
      <x:c r="J18" s="191" t="str">
        <x:v>1</x:v>
      </x:c>
      <x:c r="K18" s="191" t="str">
        <x:v/>
      </x:c>
      <x:c r="L18" s="191" t="str">
        <x:v/>
      </x:c>
      <x:c r="M18" s="191" t="str">
        <x:v>7/27/2018</x:v>
      </x:c>
      <x:c r="N18" s="189" t="n">
        <x:v>383809.00</x:v>
      </x:c>
      <x:c r="O18" s="191" t="str">
        <x:v>10/24/2018</x:v>
      </x:c>
      <x:c r="P18" s="189" t="n">
        <x:v>408168.00</x:v>
      </x:c>
      <x:c r="Q18" s="206" t="n">
        <x:v>0.0422</x:v>
      </x:c>
      <x:c r="R18" s="206" t="n">
        <x:v>0.0641</x:v>
      </x:c>
      <x:c r="S18" s="189" t="n">
        <x:v>19052.00</x:v>
      </x:c>
      <x:c r="T18" s="187" t="n">
        <x:f ca="1">=IF(AND(U18=0,S18&gt;0),-100%,IF(OR(S18=0,S18="-"),"-",IF(AND(S18=0,U18=0),0%,IF(S18&lt;U18,SUM(U18-S18)/S18,IF(S18&gt;U18,SUM(-1*(S18-U18)/S18),"")))))</x:f>
        <x:v/>
      </x:c>
      <x:c r="U18" s="189" t="n">
        <x:v>24359.00</x:v>
      </x:c>
      <x:c r="V18" s="189" t="n">
        <x:f ca="1">=SUM(U18/ ((O18- M18)/30.42))</x:f>
        <x:v/>
      </x:c>
      <x:c r="W18" s="195">
        <x:f ca="1">=IF(T18="","",IF(T18="-","",IF(U18=0,"",IF(OR(T18&gt;AA4,T18&lt;-AA4),"*",""))))</x:f>
        <x:v/>
      </x:c>
      <x:c r="X18" s="91" t="str">
        <x:v/>
      </x:c>
    </x:row>
    <x:row r="19" spans="1:25" s="12" x14ac:dyDescent="0.25">
      <x:c r="A19" s="96" t="str">
        <x:v>11</x:v>
      </x:c>
      <x:c r="B19" s="192" t="str">
        <x:v>FPR50087</x:v>
      </x:c>
      <x:c r="C19" s="192" t="str">
        <x:v>HP LJ 4015</x:v>
      </x:c>
      <x:c r="D19" s="192" t="str">
        <x:v>B/W Laser Prints</x:v>
      </x:c>
      <x:c r="E19" s="192" t="str">
        <x:v>CNDY385882</x:v>
      </x:c>
      <x:c r="F19" s="192" t="str">
        <x:v>Active</x:v>
      </x:c>
      <x:c r="G19" s="192" t="str">
        <x:v>MMH</x:v>
      </x:c>
      <x:c r="H19" s="192" t="str">
        <x:v/>
      </x:c>
      <x:c r="I19" s="192" t="str">
        <x:v/>
      </x:c>
      <x:c r="J19" s="192" t="str">
        <x:v>4</x:v>
      </x:c>
      <x:c r="K19" s="192" t="str">
        <x:v>Pat</x:v>
      </x:c>
      <x:c r="L19" s="192" t="str">
        <x:v/>
      </x:c>
      <x:c r="M19" s="192" t="str">
        <x:v>7/27/2018</x:v>
      </x:c>
      <x:c r="N19" s="183" t="n">
        <x:v>260389.00</x:v>
      </x:c>
      <x:c r="O19" s="192" t="str">
        <x:v>10/25/2018</x:v>
      </x:c>
      <x:c r="P19" s="183" t="n">
        <x:v>280970.00</x:v>
      </x:c>
      <x:c r="Q19" s="207" t="n">
        <x:v>0.0357</x:v>
      </x:c>
      <x:c r="R19" s="207" t="n">
        <x:v>0.0542</x:v>
      </x:c>
      <x:c r="S19" s="183" t="n">
        <x:v>19704.00</x:v>
      </x:c>
      <x:c r="T19" s="182" t="n">
        <x:f ca="1">=IF(AND(U19=0,S19&gt;0),-100%,IF(OR(S19=0,S19="-"),"-",IF(AND(S19=0,U19=0),0%,IF(S19&lt;U19,SUM(U19-S19)/S19,IF(S19&gt;U19,SUM(-1*(S19-U19)/S19),"")))))</x:f>
        <x:v/>
      </x:c>
      <x:c r="U19" s="183" t="n">
        <x:v>20581.00</x:v>
      </x:c>
      <x:c r="V19" s="183" t="n">
        <x:f ca="1">=SUM(U19/ ((O19- M19)/30.42))</x:f>
        <x:v/>
      </x:c>
      <x:c r="W19" s="196">
        <x:f ca="1">=IF(T19="","",IF(T19="-","",IF(U19=0,"",IF(OR(T19&gt;AA4,T19&lt;-AA4),"*",""))))</x:f>
        <x:v/>
      </x:c>
      <x:c r="X19" s="98" t="str">
        <x:v/>
      </x:c>
    </x:row>
    <x:row r="20" spans="1:25" s="12" x14ac:dyDescent="0.25">
      <x:c r="A20" s="90" t="str">
        <x:v>12</x:v>
      </x:c>
      <x:c r="B20" s="191" t="str">
        <x:v>FPR50084</x:v>
      </x:c>
      <x:c r="C20" s="191" t="str">
        <x:v>HP LJ 4015</x:v>
      </x:c>
      <x:c r="D20" s="191" t="str">
        <x:v>B/W Laser Prints</x:v>
      </x:c>
      <x:c r="E20" s="191" t="str">
        <x:v>CNDY430749</x:v>
      </x:c>
      <x:c r="F20" s="191" t="str">
        <x:v>Active</x:v>
      </x:c>
      <x:c r="G20" s="191" t="str">
        <x:v>Craig Ranch Surgery Center</x:v>
      </x:c>
      <x:c r="H20" s="191" t="str">
        <x:v/>
      </x:c>
      <x:c r="I20" s="191" t="str">
        <x:v>Insurance Verification</x:v>
      </x:c>
      <x:c r="J20" s="191" t="str">
        <x:v>1</x:v>
      </x:c>
      <x:c r="K20" s="191" t="str">
        <x:v/>
      </x:c>
      <x:c r="L20" s="191" t="str">
        <x:v/>
      </x:c>
      <x:c r="M20" s="191" t="str">
        <x:v>7/27/2018</x:v>
      </x:c>
      <x:c r="N20" s="189" t="n">
        <x:v>379741.00</x:v>
      </x:c>
      <x:c r="O20" s="191" t="str">
        <x:v>10/24/2018</x:v>
      </x:c>
      <x:c r="P20" s="189" t="n">
        <x:v>400069.00</x:v>
      </x:c>
      <x:c r="Q20" s="206" t="n">
        <x:v>0.0352</x:v>
      </x:c>
      <x:c r="R20" s="206" t="n">
        <x:v>0.0535</x:v>
      </x:c>
      <x:c r="S20" s="189" t="n">
        <x:v>21842.00</x:v>
      </x:c>
      <x:c r="T20" s="187" t="n">
        <x:f ca="1">=IF(AND(U20=0,S20&gt;0),-100%,IF(OR(S20=0,S20="-"),"-",IF(AND(S20=0,U20=0),0%,IF(S20&lt;U20,SUM(U20-S20)/S20,IF(S20&gt;U20,SUM(-1*(S20-U20)/S20),"")))))</x:f>
        <x:v/>
      </x:c>
      <x:c r="U20" s="189" t="n">
        <x:v>20328.00</x:v>
      </x:c>
      <x:c r="V20" s="189" t="n">
        <x:f ca="1">=SUM(U20/ ((O20- M20)/30.42))</x:f>
        <x:v/>
      </x:c>
      <x:c r="W20" s="195">
        <x:f ca="1">=IF(T20="","",IF(T20="-","",IF(U20=0,"",IF(OR(T20&gt;AA4,T20&lt;-AA4),"*",""))))</x:f>
        <x:v/>
      </x:c>
      <x:c r="X20" s="91" t="str">
        <x:v/>
      </x:c>
    </x:row>
    <x:row r="21" spans="1:25" s="12" x14ac:dyDescent="0.25">
      <x:c r="A21" s="96" t="str">
        <x:v>13</x:v>
      </x:c>
      <x:c r="B21" s="192" t="str">
        <x:v>FPR50115</x:v>
      </x:c>
      <x:c r="C21" s="192" t="str">
        <x:v>HP LJ M425</x:v>
      </x:c>
      <x:c r="D21" s="192" t="str">
        <x:v>B/W Laser Prints</x:v>
      </x:c>
      <x:c r="E21" s="192" t="str">
        <x:v>CNF8G88JTG</x:v>
      </x:c>
      <x:c r="F21" s="192" t="str">
        <x:v>Active</x:v>
      </x:c>
      <x:c r="G21" s="192" t="str">
        <x:v>MMH</x:v>
      </x:c>
      <x:c r="H21" s="192" t="str">
        <x:v/>
      </x:c>
      <x:c r="I21" s="192" t="str">
        <x:v>PACU</x:v>
      </x:c>
      <x:c r="J21" s="192" t="str">
        <x:v>5</x:v>
      </x:c>
      <x:c r="K21" s="192" t="str">
        <x:v/>
      </x:c>
      <x:c r="L21" s="192" t="str">
        <x:v/>
      </x:c>
      <x:c r="M21" s="192" t="str">
        <x:v>7/27/2018</x:v>
      </x:c>
      <x:c r="N21" s="183" t="n">
        <x:v>184365.00</x:v>
      </x:c>
      <x:c r="O21" s="192" t="str">
        <x:v>10/25/2018</x:v>
      </x:c>
      <x:c r="P21" s="183" t="n">
        <x:v>198420.00</x:v>
      </x:c>
      <x:c r="Q21" s="207" t="n">
        <x:v>0.0244</x:v>
      </x:c>
      <x:c r="R21" s="207" t="n">
        <x:v>0.037</x:v>
      </x:c>
      <x:c r="S21" s="183" t="n">
        <x:v>14732.00</x:v>
      </x:c>
      <x:c r="T21" s="182" t="n">
        <x:f ca="1">=IF(AND(U21=0,S21&gt;0),-100%,IF(OR(S21=0,S21="-"),"-",IF(AND(S21=0,U21=0),0%,IF(S21&lt;U21,SUM(U21-S21)/S21,IF(S21&gt;U21,SUM(-1*(S21-U21)/S21),"")))))</x:f>
        <x:v/>
      </x:c>
      <x:c r="U21" s="183" t="n">
        <x:v>14055.00</x:v>
      </x:c>
      <x:c r="V21" s="183" t="n">
        <x:f ca="1">=SUM(U21/ ((O21- M21)/30.42))</x:f>
        <x:v/>
      </x:c>
      <x:c r="W21" s="196">
        <x:f ca="1">=IF(T21="","",IF(T21="-","",IF(U21=0,"",IF(OR(T21&gt;AA4,T21&lt;-AA4),"*",""))))</x:f>
        <x:v/>
      </x:c>
      <x:c r="X21" s="98" t="str">
        <x:v/>
      </x:c>
    </x:row>
    <x:row r="22" spans="1:25" s="12" x14ac:dyDescent="0.25">
      <x:c r="A22" s="90" t="str">
        <x:v>14</x:v>
      </x:c>
      <x:c r="B22" s="191" t="str">
        <x:v>FPR50077</x:v>
      </x:c>
      <x:c r="C22" s="191" t="str">
        <x:v>HP LJ M601</x:v>
      </x:c>
      <x:c r="D22" s="191" t="str">
        <x:v>B/W Laser Prints</x:v>
      </x:c>
      <x:c r="E22" s="191" t="str">
        <x:v>CNCCF6F28H</x:v>
      </x:c>
      <x:c r="F22" s="191" t="str">
        <x:v>Active</x:v>
      </x:c>
      <x:c r="G22" s="191" t="str">
        <x:v>MMH</x:v>
      </x:c>
      <x:c r="H22" s="191" t="str">
        <x:v/>
      </x:c>
      <x:c r="I22" s="191" t="str">
        <x:v>Inpatient Nurse Desk</x:v>
      </x:c>
      <x:c r="J22" s="191" t="str">
        <x:v>5</x:v>
      </x:c>
      <x:c r="K22" s="191" t="str">
        <x:v/>
      </x:c>
      <x:c r="L22" s="191" t="str">
        <x:v/>
      </x:c>
      <x:c r="M22" s="191" t="str">
        <x:v>7/27/2018</x:v>
      </x:c>
      <x:c r="N22" s="189" t="n">
        <x:v>248927.00</x:v>
      </x:c>
      <x:c r="O22" s="191" t="str">
        <x:v>10/25/2018</x:v>
      </x:c>
      <x:c r="P22" s="189" t="n">
        <x:v>262313.00</x:v>
      </x:c>
      <x:c r="Q22" s="206" t="n">
        <x:v>0.0232</x:v>
      </x:c>
      <x:c r="R22" s="206" t="n">
        <x:v>0.0352</x:v>
      </x:c>
      <x:c r="S22" s="189" t="n">
        <x:v>12578.00</x:v>
      </x:c>
      <x:c r="T22" s="187" t="n">
        <x:f ca="1">=IF(AND(U22=0,S22&gt;0),-100%,IF(OR(S22=0,S22="-"),"-",IF(AND(S22=0,U22=0),0%,IF(S22&lt;U22,SUM(U22-S22)/S22,IF(S22&gt;U22,SUM(-1*(S22-U22)/S22),"")))))</x:f>
        <x:v/>
      </x:c>
      <x:c r="U22" s="189" t="n">
        <x:v>13386.00</x:v>
      </x:c>
      <x:c r="V22" s="189" t="n">
        <x:f ca="1">=SUM(U22/ ((O22- M22)/30.42))</x:f>
        <x:v/>
      </x:c>
      <x:c r="W22" s="195">
        <x:f ca="1">=IF(T22="","",IF(T22="-","",IF(U22=0,"",IF(OR(T22&gt;AA4,T22&lt;-AA4),"*",""))))</x:f>
        <x:v/>
      </x:c>
      <x:c r="X22" s="91" t="str">
        <x:v/>
      </x:c>
    </x:row>
    <x:row r="23" spans="1:25" s="12" x14ac:dyDescent="0.25">
      <x:c r="A23" s="96" t="str">
        <x:v>15</x:v>
      </x:c>
      <x:c r="B23" s="192" t="str">
        <x:v>FPR50052</x:v>
      </x:c>
      <x:c r="C23" s="192" t="str">
        <x:v>Ricoh MP301SP</x:v>
      </x:c>
      <x:c r="D23" s="192" t="str">
        <x:v>B/W Laser Prints</x:v>
      </x:c>
      <x:c r="E23" s="192" t="str">
        <x:v>W912PB05703</x:v>
      </x:c>
      <x:c r="F23" s="192" t="str">
        <x:v>Active</x:v>
      </x:c>
      <x:c r="G23" s="192" t="str">
        <x:v>MMH</x:v>
      </x:c>
      <x:c r="H23" s="192" t="str">
        <x:v/>
      </x:c>
      <x:c r="I23" s="192" t="str">
        <x:v>Nurse's Station</x:v>
      </x:c>
      <x:c r="J23" s="192" t="str">
        <x:v>2</x:v>
      </x:c>
      <x:c r="K23" s="192" t="str">
        <x:v/>
      </x:c>
      <x:c r="L23" s="192" t="str">
        <x:v/>
      </x:c>
      <x:c r="M23" s="192" t="str">
        <x:v>7/27/2018</x:v>
      </x:c>
      <x:c r="N23" s="183" t="n">
        <x:v>165128.00</x:v>
      </x:c>
      <x:c r="O23" s="192" t="str">
        <x:v>10/25/2018</x:v>
      </x:c>
      <x:c r="P23" s="183" t="n">
        <x:v>177518.00</x:v>
      </x:c>
      <x:c r="Q23" s="207" t="n">
        <x:v>0.0215</x:v>
      </x:c>
      <x:c r="R23" s="207" t="n">
        <x:v>0.0326</x:v>
      </x:c>
      <x:c r="S23" s="183" t="n">
        <x:v>13071.00</x:v>
      </x:c>
      <x:c r="T23" s="182" t="n">
        <x:f ca="1">=IF(AND(U23=0,S23&gt;0),-100%,IF(OR(S23=0,S23="-"),"-",IF(AND(S23=0,U23=0),0%,IF(S23&lt;U23,SUM(U23-S23)/S23,IF(S23&gt;U23,SUM(-1*(S23-U23)/S23),"")))))</x:f>
        <x:v/>
      </x:c>
      <x:c r="U23" s="183" t="n">
        <x:v>12390.00</x:v>
      </x:c>
      <x:c r="V23" s="183" t="n">
        <x:f ca="1">=SUM(U23/ ((O23- M23)/30.42))</x:f>
        <x:v/>
      </x:c>
      <x:c r="W23" s="196">
        <x:f ca="1">=IF(T23="","",IF(T23="-","",IF(U23=0,"",IF(OR(T23&gt;AA4,T23&lt;-AA4),"*",""))))</x:f>
        <x:v/>
      </x:c>
      <x:c r="X23" s="98" t="str">
        <x:v/>
      </x:c>
    </x:row>
    <x:row r="24" spans="1:25" s="12" x14ac:dyDescent="0.25">
      <x:c r="A24" s="90" t="str">
        <x:v>16</x:v>
      </x:c>
      <x:c r="B24" s="191" t="str">
        <x:v>FPR50081</x:v>
      </x:c>
      <x:c r="C24" s="191" t="str">
        <x:v>HP LJ 4015</x:v>
      </x:c>
      <x:c r="D24" s="191" t="str">
        <x:v>B/W Laser Prints</x:v>
      </x:c>
      <x:c r="E24" s="191" t="str">
        <x:v>CNDY743746</x:v>
      </x:c>
      <x:c r="F24" s="191" t="str">
        <x:v>Active</x:v>
      </x:c>
      <x:c r="G24" s="191" t="str">
        <x:v>MMH</x:v>
      </x:c>
      <x:c r="H24" s="191" t="str">
        <x:v/>
      </x:c>
      <x:c r="I24" s="191" t="str">
        <x:v>Pharmacy</x:v>
      </x:c>
      <x:c r="J24" s="191" t="str">
        <x:v>5</x:v>
      </x:c>
      <x:c r="K24" s="191" t="str">
        <x:v/>
      </x:c>
      <x:c r="L24" s="191" t="str">
        <x:v/>
      </x:c>
      <x:c r="M24" s="191" t="str">
        <x:v>7/27/2018</x:v>
      </x:c>
      <x:c r="N24" s="189" t="n">
        <x:v>336304.00</x:v>
      </x:c>
      <x:c r="O24" s="191" t="str">
        <x:v>10/25/2018</x:v>
      </x:c>
      <x:c r="P24" s="189" t="n">
        <x:v>347545.00</x:v>
      </x:c>
      <x:c r="Q24" s="206" t="n">
        <x:v>0.0195</x:v>
      </x:c>
      <x:c r="R24" s="206" t="n">
        <x:v>0.0296</x:v>
      </x:c>
      <x:c r="S24" s="189" t="n">
        <x:v>12488.00</x:v>
      </x:c>
      <x:c r="T24" s="187" t="n">
        <x:f ca="1">=IF(AND(U24=0,S24&gt;0),-100%,IF(OR(S24=0,S24="-"),"-",IF(AND(S24=0,U24=0),0%,IF(S24&lt;U24,SUM(U24-S24)/S24,IF(S24&gt;U24,SUM(-1*(S24-U24)/S24),"")))))</x:f>
        <x:v/>
      </x:c>
      <x:c r="U24" s="189" t="n">
        <x:v>11241.00</x:v>
      </x:c>
      <x:c r="V24" s="189" t="n">
        <x:f ca="1">=SUM(U24/ ((O24- M24)/30.42))</x:f>
        <x:v/>
      </x:c>
      <x:c r="W24" s="195">
        <x:f ca="1">=IF(T24="","",IF(T24="-","",IF(U24=0,"",IF(OR(T24&gt;AA4,T24&lt;-AA4),"*",""))))</x:f>
        <x:v/>
      </x:c>
      <x:c r="X24" s="91" t="str">
        <x:v/>
      </x:c>
    </x:row>
    <x:row r="25" spans="1:25" s="12" x14ac:dyDescent="0.25">
      <x:c r="A25" s="96" t="str">
        <x:v>17</x:v>
      </x:c>
      <x:c r="B25" s="192" t="str">
        <x:v>FPR50117</x:v>
      </x:c>
      <x:c r="C25" s="192" t="str">
        <x:v>HP LJ M425</x:v>
      </x:c>
      <x:c r="D25" s="192" t="str">
        <x:v>B/W Laser Prints</x:v>
      </x:c>
      <x:c r="E25" s="192" t="str">
        <x:v>CNF8G88JSJ</x:v>
      </x:c>
      <x:c r="F25" s="192" t="str">
        <x:v>Active</x:v>
      </x:c>
      <x:c r="G25" s="192" t="str">
        <x:v>MMH</x:v>
      </x:c>
      <x:c r="H25" s="192" t="str">
        <x:v/>
      </x:c>
      <x:c r="I25" s="192" t="str">
        <x:v>Materials Manager</x:v>
      </x:c>
      <x:c r="J25" s="192" t="str">
        <x:v>4</x:v>
      </x:c>
      <x:c r="K25" s="192" t="str">
        <x:v/>
      </x:c>
      <x:c r="L25" s="192" t="str">
        <x:v/>
      </x:c>
      <x:c r="M25" s="192" t="str">
        <x:v>7/27/2018</x:v>
      </x:c>
      <x:c r="N25" s="183" t="n">
        <x:v>128924.00</x:v>
      </x:c>
      <x:c r="O25" s="192" t="str">
        <x:v>10/25/2018</x:v>
      </x:c>
      <x:c r="P25" s="183" t="n">
        <x:v>139874.00</x:v>
      </x:c>
      <x:c r="Q25" s="207" t="n">
        <x:v>0.019</x:v>
      </x:c>
      <x:c r="R25" s="207" t="n">
        <x:v>0.0288</x:v>
      </x:c>
      <x:c r="S25" s="183" t="n">
        <x:v>11829.00</x:v>
      </x:c>
      <x:c r="T25" s="182" t="n">
        <x:f ca="1">=IF(AND(U25=0,S25&gt;0),-100%,IF(OR(S25=0,S25="-"),"-",IF(AND(S25=0,U25=0),0%,IF(S25&lt;U25,SUM(U25-S25)/S25,IF(S25&gt;U25,SUM(-1*(S25-U25)/S25),"")))))</x:f>
        <x:v/>
      </x:c>
      <x:c r="U25" s="183" t="n">
        <x:v>10950.00</x:v>
      </x:c>
      <x:c r="V25" s="183" t="n">
        <x:f ca="1">=SUM(U25/ ((O25- M25)/30.42))</x:f>
        <x:v/>
      </x:c>
      <x:c r="W25" s="196">
        <x:f ca="1">=IF(T25="","",IF(T25="-","",IF(U25=0,"",IF(OR(T25&gt;AA4,T25&lt;-AA4),"*",""))))</x:f>
        <x:v/>
      </x:c>
      <x:c r="X25" s="98" t="str">
        <x:v/>
      </x:c>
    </x:row>
    <x:row r="26" spans="1:25" s="12" x14ac:dyDescent="0.25">
      <x:c r="A26" s="90" t="str">
        <x:v>18</x:v>
      </x:c>
      <x:c r="B26" s="191" t="str">
        <x:v>FPR57740</x:v>
      </x:c>
      <x:c r="C26" s="191" t="str">
        <x:v>HP LJ M426fdn</x:v>
      </x:c>
      <x:c r="D26" s="191" t="str">
        <x:v>B/W Laser Prints</x:v>
      </x:c>
      <x:c r="E26" s="191" t="str">
        <x:v>PHB8J6Y45C</x:v>
      </x:c>
      <x:c r="F26" s="191" t="str">
        <x:v>Active</x:v>
      </x:c>
      <x:c r="G26" s="191" t="str">
        <x:v>PT Clinic Frisco</x:v>
      </x:c>
      <x:c r="H26" s="191" t="str">
        <x:v/>
      </x:c>
      <x:c r="I26" s="191" t="str">
        <x:v/>
      </x:c>
      <x:c r="J26" s="191" t="str">
        <x:v>1</x:v>
      </x:c>
      <x:c r="K26" s="191" t="str">
        <x:v/>
      </x:c>
      <x:c r="L26" s="191" t="str">
        <x:v/>
      </x:c>
      <x:c r="M26" s="191" t="str">
        <x:v>7/20/2018</x:v>
      </x:c>
      <x:c r="N26" s="189" t="n">
        <x:v>64089.00</x:v>
      </x:c>
      <x:c r="O26" s="191" t="str">
        <x:v>10/25/2018</x:v>
      </x:c>
      <x:c r="P26" s="189" t="n">
        <x:v>73892.00</x:v>
      </x:c>
      <x:c r="Q26" s="206" t="n">
        <x:v>0.017</x:v>
      </x:c>
      <x:c r="R26" s="206" t="n">
        <x:v>0.0258</x:v>
      </x:c>
      <x:c r="S26" s="189" t="n">
        <x:v>8907.00</x:v>
      </x:c>
      <x:c r="T26" s="187" t="n">
        <x:f ca="1">=IF(AND(U26=0,S26&gt;0),-100%,IF(OR(S26=0,S26="-"),"-",IF(AND(S26=0,U26=0),0%,IF(S26&lt;U26,SUM(U26-S26)/S26,IF(S26&gt;U26,SUM(-1*(S26-U26)/S26),"")))))</x:f>
        <x:v/>
      </x:c>
      <x:c r="U26" s="189" t="n">
        <x:v>9803.00</x:v>
      </x:c>
      <x:c r="V26" s="189" t="n">
        <x:f ca="1">=SUM(U26/ ((O26- M26)/30.42))</x:f>
        <x:v/>
      </x:c>
      <x:c r="W26" s="195">
        <x:f ca="1">=IF(T26="","",IF(T26="-","",IF(U26=0,"",IF(OR(T26&gt;AA4,T26&lt;-AA4),"*",""))))</x:f>
        <x:v/>
      </x:c>
      <x:c r="X26" s="91" t="str">
        <x:v/>
      </x:c>
    </x:row>
    <x:row r="27" spans="1:25" s="12" x14ac:dyDescent="0.25">
      <x:c r="A27" s="96" t="str">
        <x:v>19</x:v>
      </x:c>
      <x:c r="B27" s="192" t="str">
        <x:v>FPR50125</x:v>
      </x:c>
      <x:c r="C27" s="192" t="str">
        <x:v>Ricoh SP 5210SF</x:v>
      </x:c>
      <x:c r="D27" s="192" t="str">
        <x:v>B/W Laser Prints</x:v>
      </x:c>
      <x:c r="E27" s="192" t="str">
        <x:v>S9149100251</x:v>
      </x:c>
      <x:c r="F27" s="192" t="str">
        <x:v>Active</x:v>
      </x:c>
      <x:c r="G27" s="192" t="str">
        <x:v>ASC</x:v>
      </x:c>
      <x:c r="H27" s="192" t="str">
        <x:v/>
      </x:c>
      <x:c r="I27" s="192" t="str">
        <x:v>Front Desk</x:v>
      </x:c>
      <x:c r="J27" s="192" t="str">
        <x:v/>
      </x:c>
      <x:c r="K27" s="192" t="str">
        <x:v/>
      </x:c>
      <x:c r="L27" s="192" t="str">
        <x:v/>
      </x:c>
      <x:c r="M27" s="192" t="str">
        <x:v>7/27/2018</x:v>
      </x:c>
      <x:c r="N27" s="183" t="n">
        <x:v>189781.00</x:v>
      </x:c>
      <x:c r="O27" s="192" t="str">
        <x:v>10/25/2018</x:v>
      </x:c>
      <x:c r="P27" s="183" t="n">
        <x:v>199287.00</x:v>
      </x:c>
      <x:c r="Q27" s="207" t="n">
        <x:v>0.0165</x:v>
      </x:c>
      <x:c r="R27" s="207" t="n">
        <x:v>0.025</x:v>
      </x:c>
      <x:c r="S27" s="183" t="n">
        <x:v>18783.00</x:v>
      </x:c>
      <x:c r="T27" s="182" t="n">
        <x:f ca="1">=IF(AND(U27=0,S27&gt;0),-100%,IF(OR(S27=0,S27="-"),"-",IF(AND(S27=0,U27=0),0%,IF(S27&lt;U27,SUM(U27-S27)/S27,IF(S27&gt;U27,SUM(-1*(S27-U27)/S27),"")))))</x:f>
        <x:v/>
      </x:c>
      <x:c r="U27" s="183" t="n">
        <x:v>9506.00</x:v>
      </x:c>
      <x:c r="V27" s="183" t="n">
        <x:f ca="1">=SUM(U27/ ((O27- M27)/30.42))</x:f>
        <x:v/>
      </x:c>
      <x:c r="W27" s="196">
        <x:f ca="1">=IF(T27="","",IF(T27="-","",IF(U27=0,"",IF(OR(T27&gt;AA4,T27&lt;-AA4),"*",""))))</x:f>
        <x:v/>
      </x:c>
      <x:c r="X27" s="98" t="str">
        <x:v/>
      </x:c>
    </x:row>
    <x:row r="28" spans="1:25" s="12" x14ac:dyDescent="0.25">
      <x:c r="A28" s="90" t="str">
        <x:v>20</x:v>
      </x:c>
      <x:c r="B28" s="191" t="str">
        <x:v>FPR50098</x:v>
      </x:c>
      <x:c r="C28" s="191" t="str">
        <x:v>Ricoh MP201 SPF</x:v>
      </x:c>
      <x:c r="D28" s="191" t="str">
        <x:v>B/W Laser Prints</x:v>
      </x:c>
      <x:c r="E28" s="191" t="str">
        <x:v>W3028904553</x:v>
      </x:c>
      <x:c r="F28" s="191" t="str">
        <x:v>Active</x:v>
      </x:c>
      <x:c r="G28" s="191" t="str">
        <x:v>PT Clinic McKinney</x:v>
      </x:c>
      <x:c r="H28" s="191" t="str">
        <x:v/>
      </x:c>
      <x:c r="I28" s="191" t="str">
        <x:v>Front Desk</x:v>
      </x:c>
      <x:c r="J28" s="191" t="str">
        <x:v/>
      </x:c>
      <x:c r="K28" s="191" t="str">
        <x:v/>
      </x:c>
      <x:c r="L28" s="191" t="str">
        <x:v/>
      </x:c>
      <x:c r="M28" s="191" t="str">
        <x:v>7/27/2018</x:v>
      </x:c>
      <x:c r="N28" s="189" t="n">
        <x:v>202095.00</x:v>
      </x:c>
      <x:c r="O28" s="191" t="str">
        <x:v>10/24/2018</x:v>
      </x:c>
      <x:c r="P28" s="189" t="n">
        <x:v>211517.00</x:v>
      </x:c>
      <x:c r="Q28" s="206" t="n">
        <x:v>0.0163</x:v>
      </x:c>
      <x:c r="R28" s="206" t="n">
        <x:v>0.0248</x:v>
      </x:c>
      <x:c r="S28" s="189" t="n">
        <x:v>9256.00</x:v>
      </x:c>
      <x:c r="T28" s="187" t="n">
        <x:f ca="1">=IF(AND(U28=0,S28&gt;0),-100%,IF(OR(S28=0,S28="-"),"-",IF(AND(S28=0,U28=0),0%,IF(S28&lt;U28,SUM(U28-S28)/S28,IF(S28&gt;U28,SUM(-1*(S28-U28)/S28),"")))))</x:f>
        <x:v/>
      </x:c>
      <x:c r="U28" s="189" t="n">
        <x:v>9422.00</x:v>
      </x:c>
      <x:c r="V28" s="189" t="n">
        <x:f ca="1">=SUM(U28/ ((O28- M28)/30.42))</x:f>
        <x:v/>
      </x:c>
      <x:c r="W28" s="195">
        <x:f ca="1">=IF(T28="","",IF(T28="-","",IF(U28=0,"",IF(OR(T28&gt;AA4,T28&lt;-AA4),"*",""))))</x:f>
        <x:v/>
      </x:c>
      <x:c r="X28" s="91" t="str">
        <x:v/>
      </x:c>
    </x:row>
    <x:row r="29" spans="1:25" s="12" x14ac:dyDescent="0.25">
      <x:c r="A29" s="96" t="str">
        <x:v>21</x:v>
      </x:c>
      <x:c r="B29" s="192" t="str">
        <x:v>FPR50076</x:v>
      </x:c>
      <x:c r="C29" s="192" t="str">
        <x:v>HP LJ P3015</x:v>
      </x:c>
      <x:c r="D29" s="192" t="str">
        <x:v>B/W Laser Prints</x:v>
      </x:c>
      <x:c r="E29" s="192" t="str">
        <x:v>VNB3S29713</x:v>
      </x:c>
      <x:c r="F29" s="192" t="str">
        <x:v>Active</x:v>
      </x:c>
      <x:c r="G29" s="192" t="str">
        <x:v>MMH</x:v>
      </x:c>
      <x:c r="H29" s="192" t="str">
        <x:v/>
      </x:c>
      <x:c r="I29" s="192" t="str">
        <x:v>OR Control Desk</x:v>
      </x:c>
      <x:c r="J29" s="192" t="str">
        <x:v>4</x:v>
      </x:c>
      <x:c r="K29" s="192" t="str">
        <x:v/>
      </x:c>
      <x:c r="L29" s="192" t="str">
        <x:v/>
      </x:c>
      <x:c r="M29" s="192" t="str">
        <x:v>7/27/2018</x:v>
      </x:c>
      <x:c r="N29" s="183" t="n">
        <x:v>59076.00</x:v>
      </x:c>
      <x:c r="O29" s="192" t="str">
        <x:v>10/25/2018</x:v>
      </x:c>
      <x:c r="P29" s="183" t="n">
        <x:v>66978.00</x:v>
      </x:c>
      <x:c r="Q29" s="207" t="n">
        <x:v>0.0137</x:v>
      </x:c>
      <x:c r="R29" s="207" t="n">
        <x:v>0.0208</x:v>
      </x:c>
      <x:c r="S29" s="183" t="n">
        <x:v>6807.00</x:v>
      </x:c>
      <x:c r="T29" s="182" t="n">
        <x:f ca="1">=IF(AND(U29=0,S29&gt;0),-100%,IF(OR(S29=0,S29="-"),"-",IF(AND(S29=0,U29=0),0%,IF(S29&lt;U29,SUM(U29-S29)/S29,IF(S29&gt;U29,SUM(-1*(S29-U29)/S29),"")))))</x:f>
        <x:v/>
      </x:c>
      <x:c r="U29" s="183" t="n">
        <x:v>7902.00</x:v>
      </x:c>
      <x:c r="V29" s="183" t="n">
        <x:f ca="1">=SUM(U29/ ((O29- M29)/30.42))</x:f>
        <x:v/>
      </x:c>
      <x:c r="W29" s="196">
        <x:f ca="1">=IF(T29="","",IF(T29="-","",IF(U29=0,"",IF(OR(T29&gt;AA4,T29&lt;-AA4),"*",""))))</x:f>
        <x:v/>
      </x:c>
      <x:c r="X29" s="98" t="str">
        <x:v/>
      </x:c>
    </x:row>
    <x:row r="30" spans="1:25" s="12" x14ac:dyDescent="0.25">
      <x:c r="A30" s="90" t="str">
        <x:v>22</x:v>
      </x:c>
      <x:c r="B30" s="191" t="str">
        <x:v>FPR57739</x:v>
      </x:c>
      <x:c r="C30" s="191" t="str">
        <x:v>HP LJ M426fdn</x:v>
      </x:c>
      <x:c r="D30" s="191" t="str">
        <x:v>B/W Laser Prints</x:v>
      </x:c>
      <x:c r="E30" s="191" t="str">
        <x:v>PHB8J6Y451</x:v>
      </x:c>
      <x:c r="F30" s="191" t="str">
        <x:v>Active</x:v>
      </x:c>
      <x:c r="G30" s="191" t="str">
        <x:v>PT Clinic McKinney (2)</x:v>
      </x:c>
      <x:c r="H30" s="191" t="str">
        <x:v/>
      </x:c>
      <x:c r="I30" s="191" t="str">
        <x:v/>
      </x:c>
      <x:c r="J30" s="191" t="str">
        <x:v/>
      </x:c>
      <x:c r="K30" s="191" t="str">
        <x:v/>
      </x:c>
      <x:c r="L30" s="191" t="str">
        <x:v/>
      </x:c>
      <x:c r="M30" s="191" t="str">
        <x:v>7/20/2018</x:v>
      </x:c>
      <x:c r="N30" s="189" t="n">
        <x:v>49048.00</x:v>
      </x:c>
      <x:c r="O30" s="191" t="str">
        <x:v>10/26/2018</x:v>
      </x:c>
      <x:c r="P30" s="189" t="n">
        <x:v>56498.00</x:v>
      </x:c>
      <x:c r="Q30" s="206" t="n">
        <x:v>0.0129</x:v>
      </x:c>
      <x:c r="R30" s="206" t="n">
        <x:v>0.0196</x:v>
      </x:c>
      <x:c r="S30" s="189" t="n">
        <x:v>7446.00</x:v>
      </x:c>
      <x:c r="T30" s="187" t="n">
        <x:f ca="1">=IF(AND(U30=0,S30&gt;0),-100%,IF(OR(S30=0,S30="-"),"-",IF(AND(S30=0,U30=0),0%,IF(S30&lt;U30,SUM(U30-S30)/S30,IF(S30&gt;U30,SUM(-1*(S30-U30)/S30),"")))))</x:f>
        <x:v/>
      </x:c>
      <x:c r="U30" s="189" t="n">
        <x:v>7450.00</x:v>
      </x:c>
      <x:c r="V30" s="189" t="n">
        <x:f ca="1">=SUM(U30/ ((O30- M30)/30.42))</x:f>
        <x:v/>
      </x:c>
      <x:c r="W30" s="195">
        <x:f ca="1">=IF(T30="","",IF(T30="-","",IF(U30=0,"",IF(OR(T30&gt;AA4,T30&lt;-AA4),"*",""))))</x:f>
        <x:v/>
      </x:c>
      <x:c r="X30" s="91" t="str">
        <x:v/>
      </x:c>
    </x:row>
    <x:row r="31" spans="1:25" s="12" x14ac:dyDescent="0.25">
      <x:c r="A31" s="96" t="str">
        <x:v>23</x:v>
      </x:c>
      <x:c r="B31" s="192" t="str">
        <x:v>FPR50622</x:v>
      </x:c>
      <x:c r="C31" s="192" t="str">
        <x:v>HP LJ M425</x:v>
      </x:c>
      <x:c r="D31" s="192" t="str">
        <x:v>B/W Laser Prints</x:v>
      </x:c>
      <x:c r="E31" s="192" t="str">
        <x:v>CNF8G88K22</x:v>
      </x:c>
      <x:c r="F31" s="192" t="str">
        <x:v>Active</x:v>
      </x:c>
      <x:c r="G31" s="192" t="str">
        <x:v>ASC</x:v>
      </x:c>
      <x:c r="H31" s="192" t="str">
        <x:v/>
      </x:c>
      <x:c r="I31" s="192" t="str">
        <x:v>Back Office / Nurse's Station</x:v>
      </x:c>
      <x:c r="J31" s="192" t="str">
        <x:v/>
      </x:c>
      <x:c r="K31" s="192" t="str">
        <x:v/>
      </x:c>
      <x:c r="L31" s="192" t="str">
        <x:v/>
      </x:c>
      <x:c r="M31" s="192" t="str">
        <x:v>7/27/2018</x:v>
      </x:c>
      <x:c r="N31" s="183" t="n">
        <x:v>106049.00</x:v>
      </x:c>
      <x:c r="O31" s="192" t="str">
        <x:v>10/25/2018</x:v>
      </x:c>
      <x:c r="P31" s="183" t="n">
        <x:v>113432.00</x:v>
      </x:c>
      <x:c r="Q31" s="207" t="n">
        <x:v>0.0128</x:v>
      </x:c>
      <x:c r="R31" s="207" t="n">
        <x:v>0.0194</x:v>
      </x:c>
      <x:c r="S31" s="183" t="n">
        <x:v>8831.00</x:v>
      </x:c>
      <x:c r="T31" s="182" t="n">
        <x:f ca="1">=IF(AND(U31=0,S31&gt;0),-100%,IF(OR(S31=0,S31="-"),"-",IF(AND(S31=0,U31=0),0%,IF(S31&lt;U31,SUM(U31-S31)/S31,IF(S31&gt;U31,SUM(-1*(S31-U31)/S31),"")))))</x:f>
        <x:v/>
      </x:c>
      <x:c r="U31" s="183" t="n">
        <x:v>7383.00</x:v>
      </x:c>
      <x:c r="V31" s="183" t="n">
        <x:f ca="1">=SUM(U31/ ((O31- M31)/30.42))</x:f>
        <x:v/>
      </x:c>
      <x:c r="W31" s="196">
        <x:f ca="1">=IF(T31="","",IF(T31="-","",IF(U31=0,"",IF(OR(T31&gt;AA4,T31&lt;-AA4),"*",""))))</x:f>
        <x:v/>
      </x:c>
      <x:c r="X31" s="98" t="str">
        <x:v/>
      </x:c>
    </x:row>
    <x:row r="32" spans="1:25" s="12" x14ac:dyDescent="0.25">
      <x:c r="A32" s="90" t="str">
        <x:v>24</x:v>
      </x:c>
      <x:c r="B32" s="191" t="str">
        <x:v>FPR50100</x:v>
      </x:c>
      <x:c r="C32" s="191" t="str">
        <x:v>HP LJ M425</x:v>
      </x:c>
      <x:c r="D32" s="191" t="str">
        <x:v>B/W Laser Prints</x:v>
      </x:c>
      <x:c r="E32" s="191" t="str">
        <x:v>CNF8GCMGFB</x:v>
      </x:c>
      <x:c r="F32" s="191" t="str">
        <x:v>Active</x:v>
      </x:c>
      <x:c r="G32" s="191" t="str">
        <x:v>MMH</x:v>
      </x:c>
      <x:c r="H32" s="191" t="str">
        <x:v/>
      </x:c>
      <x:c r="I32" s="191" t="str">
        <x:v>RX</x:v>
      </x:c>
      <x:c r="J32" s="191" t="str">
        <x:v>4</x:v>
      </x:c>
      <x:c r="K32" s="191" t="str">
        <x:v/>
      </x:c>
      <x:c r="L32" s="191" t="str">
        <x:v/>
      </x:c>
      <x:c r="M32" s="191" t="str">
        <x:v>7/27/2018</x:v>
      </x:c>
      <x:c r="N32" s="189" t="n">
        <x:v>81751.00</x:v>
      </x:c>
      <x:c r="O32" s="191" t="str">
        <x:v>10/25/2018</x:v>
      </x:c>
      <x:c r="P32" s="189" t="n">
        <x:v>88787.00</x:v>
      </x:c>
      <x:c r="Q32" s="206" t="n">
        <x:v>0.0122</x:v>
      </x:c>
      <x:c r="R32" s="206" t="n">
        <x:v>0.0185</x:v>
      </x:c>
      <x:c r="S32" s="189" t="n">
        <x:v>6949.00</x:v>
      </x:c>
      <x:c r="T32" s="187" t="n">
        <x:f ca="1">=IF(AND(U32=0,S32&gt;0),-100%,IF(OR(S32=0,S32="-"),"-",IF(AND(S32=0,U32=0),0%,IF(S32&lt;U32,SUM(U32-S32)/S32,IF(S32&gt;U32,SUM(-1*(S32-U32)/S32),"")))))</x:f>
        <x:v/>
      </x:c>
      <x:c r="U32" s="189" t="n">
        <x:v>7036.00</x:v>
      </x:c>
      <x:c r="V32" s="189" t="n">
        <x:f ca="1">=SUM(U32/ ((O32- M32)/30.42))</x:f>
        <x:v/>
      </x:c>
      <x:c r="W32" s="195">
        <x:f ca="1">=IF(T32="","",IF(T32="-","",IF(U32=0,"",IF(OR(T32&gt;AA4,T32&lt;-AA4),"*",""))))</x:f>
        <x:v/>
      </x:c>
      <x:c r="X32" s="91" t="str">
        <x:v/>
      </x:c>
    </x:row>
    <x:row r="33" spans="1:25" s="12" x14ac:dyDescent="0.25">
      <x:c r="A33" s="96" t="str">
        <x:v>25</x:v>
      </x:c>
      <x:c r="B33" s="192" t="str">
        <x:v>FPR50066</x:v>
      </x:c>
      <x:c r="C33" s="192" t="str">
        <x:v>HP LJ 4015</x:v>
      </x:c>
      <x:c r="D33" s="192" t="str">
        <x:v>B/W Laser Prints</x:v>
      </x:c>
      <x:c r="E33" s="192" t="str">
        <x:v>CNDY313228</x:v>
      </x:c>
      <x:c r="F33" s="192" t="str">
        <x:v>Active</x:v>
      </x:c>
      <x:c r="G33" s="192" t="str">
        <x:v>MMH</x:v>
      </x:c>
      <x:c r="H33" s="192" t="str">
        <x:v/>
      </x:c>
      <x:c r="I33" s="192" t="str">
        <x:v>Reception</x:v>
      </x:c>
      <x:c r="J33" s="192" t="str">
        <x:v>2</x:v>
      </x:c>
      <x:c r="K33" s="192" t="str">
        <x:v/>
      </x:c>
      <x:c r="L33" s="192" t="str">
        <x:v/>
      </x:c>
      <x:c r="M33" s="192" t="str">
        <x:v>7/27/2018</x:v>
      </x:c>
      <x:c r="N33" s="183" t="n">
        <x:v>327233.00</x:v>
      </x:c>
      <x:c r="O33" s="192" t="str">
        <x:v>10/25/2018</x:v>
      </x:c>
      <x:c r="P33" s="183" t="n">
        <x:v>333610.00</x:v>
      </x:c>
      <x:c r="Q33" s="207" t="n">
        <x:v>0.0111</x:v>
      </x:c>
      <x:c r="R33" s="207" t="n">
        <x:v>0.0168</x:v>
      </x:c>
      <x:c r="S33" s="183" t="n">
        <x:v>13837.00</x:v>
      </x:c>
      <x:c r="T33" s="182" t="n">
        <x:f ca="1">=IF(AND(U33=0,S33&gt;0),-100%,IF(OR(S33=0,S33="-"),"-",IF(AND(S33=0,U33=0),0%,IF(S33&lt;U33,SUM(U33-S33)/S33,IF(S33&gt;U33,SUM(-1*(S33-U33)/S33),"")))))</x:f>
        <x:v/>
      </x:c>
      <x:c r="U33" s="183" t="n">
        <x:v>6377.00</x:v>
      </x:c>
      <x:c r="V33" s="183" t="n">
        <x:f ca="1">=SUM(U33/ ((O33- M33)/30.42))</x:f>
        <x:v/>
      </x:c>
      <x:c r="W33" s="196">
        <x:f ca="1">=IF(T33="","",IF(T33="-","",IF(U33=0,"",IF(OR(T33&gt;AA4,T33&lt;-AA4),"*",""))))</x:f>
        <x:v/>
      </x:c>
      <x:c r="X33" s="98" t="str">
        <x:v/>
      </x:c>
    </x:row>
    <x:row r="34" spans="1:25" s="12" x14ac:dyDescent="0.25">
      <x:c r="A34" s="90" t="str">
        <x:v>26</x:v>
      </x:c>
      <x:c r="B34" s="191" t="str">
        <x:v>FPR55051</x:v>
      </x:c>
      <x:c r="C34" s="191" t="str">
        <x:v>HP LJ M506</x:v>
      </x:c>
      <x:c r="D34" s="191" t="str">
        <x:v>B/W Laser Prints</x:v>
      </x:c>
      <x:c r="E34" s="191" t="str">
        <x:v>PHBBR25738</x:v>
      </x:c>
      <x:c r="F34" s="191" t="str">
        <x:v>Active</x:v>
      </x:c>
      <x:c r="G34" s="191" t="str">
        <x:v>ASC</x:v>
      </x:c>
      <x:c r="H34" s="191" t="str">
        <x:v/>
      </x:c>
      <x:c r="I34" s="191" t="str">
        <x:v>Registration / Insurance Verification</x:v>
      </x:c>
      <x:c r="J34" s="191" t="str">
        <x:v/>
      </x:c>
      <x:c r="K34" s="191" t="str">
        <x:v/>
      </x:c>
      <x:c r="L34" s="191" t="str">
        <x:v/>
      </x:c>
      <x:c r="M34" s="191" t="str">
        <x:v>7/27/2018</x:v>
      </x:c>
      <x:c r="N34" s="189" t="n">
        <x:v>15740.00</x:v>
      </x:c>
      <x:c r="O34" s="191" t="str">
        <x:v>10/25/2018</x:v>
      </x:c>
      <x:c r="P34" s="189" t="n">
        <x:v>21940.00</x:v>
      </x:c>
      <x:c r="Q34" s="206" t="n">
        <x:v>0.0107</x:v>
      </x:c>
      <x:c r="R34" s="206" t="n">
        <x:v>0.0163</x:v>
      </x:c>
      <x:c r="S34" s="189" t="n">
        <x:v>1033.00</x:v>
      </x:c>
      <x:c r="T34" s="187" t="n">
        <x:f ca="1">=IF(AND(U34=0,S34&gt;0),-100%,IF(OR(S34=0,S34="-"),"-",IF(AND(S34=0,U34=0),0%,IF(S34&lt;U34,SUM(U34-S34)/S34,IF(S34&gt;U34,SUM(-1*(S34-U34)/S34),"")))))</x:f>
        <x:v/>
      </x:c>
      <x:c r="U34" s="189" t="n">
        <x:v>6200.00</x:v>
      </x:c>
      <x:c r="V34" s="189" t="n">
        <x:f ca="1">=SUM(U34/ ((O34- M34)/30.42))</x:f>
        <x:v/>
      </x:c>
      <x:c r="W34" s="195">
        <x:f ca="1">=IF(T34="","",IF(T34="-","",IF(U34=0,"",IF(OR(T34&gt;AA4,T34&lt;-AA4),"*",""))))</x:f>
        <x:v/>
      </x:c>
      <x:c r="X34" s="91" t="str">
        <x:v/>
      </x:c>
    </x:row>
    <x:row r="35" spans="1:25" s="12" x14ac:dyDescent="0.25">
      <x:c r="A35" s="96" t="str">
        <x:v>27</x:v>
      </x:c>
      <x:c r="B35" s="192" t="str">
        <x:v>FPR50057</x:v>
      </x:c>
      <x:c r="C35" s="192" t="str">
        <x:v>HP LJ M401dn</x:v>
      </x:c>
      <x:c r="D35" s="192" t="str">
        <x:v>B/W Laser Prints</x:v>
      </x:c>
      <x:c r="E35" s="192" t="str">
        <x:v>PHGFC42549</x:v>
      </x:c>
      <x:c r="F35" s="192" t="str">
        <x:v>Active</x:v>
      </x:c>
      <x:c r="G35" s="192" t="str">
        <x:v>Craig Ranch Surgery Center</x:v>
      </x:c>
      <x:c r="H35" s="192" t="str">
        <x:v/>
      </x:c>
      <x:c r="I35" s="192" t="str">
        <x:v>Medical Staffing Services and Accounting</x:v>
      </x:c>
      <x:c r="J35" s="192" t="str">
        <x:v>2</x:v>
      </x:c>
      <x:c r="K35" s="192" t="str">
        <x:v/>
      </x:c>
      <x:c r="L35" s="192" t="str">
        <x:v/>
      </x:c>
      <x:c r="M35" s="192" t="str">
        <x:v>7/27/2018</x:v>
      </x:c>
      <x:c r="N35" s="183" t="n">
        <x:v>83144.00</x:v>
      </x:c>
      <x:c r="O35" s="192" t="str">
        <x:v>10/24/2018</x:v>
      </x:c>
      <x:c r="P35" s="183" t="n">
        <x:v>88879.00</x:v>
      </x:c>
      <x:c r="Q35" s="207" t="n">
        <x:v>0.0099</x:v>
      </x:c>
      <x:c r="R35" s="207" t="n">
        <x:v>0.0151</x:v>
      </x:c>
      <x:c r="S35" s="183" t="n">
        <x:v>8323.00</x:v>
      </x:c>
      <x:c r="T35" s="182" t="n">
        <x:f ca="1">=IF(AND(U35=0,S35&gt;0),-100%,IF(OR(S35=0,S35="-"),"-",IF(AND(S35=0,U35=0),0%,IF(S35&lt;U35,SUM(U35-S35)/S35,IF(S35&gt;U35,SUM(-1*(S35-U35)/S35),"")))))</x:f>
        <x:v/>
      </x:c>
      <x:c r="U35" s="183" t="n">
        <x:v>5735.00</x:v>
      </x:c>
      <x:c r="V35" s="183" t="n">
        <x:f ca="1">=SUM(U35/ ((O35- M35)/30.42))</x:f>
        <x:v/>
      </x:c>
      <x:c r="W35" s="196">
        <x:f ca="1">=IF(T35="","",IF(T35="-","",IF(U35=0,"",IF(OR(T35&gt;AA4,T35&lt;-AA4),"*",""))))</x:f>
        <x:v/>
      </x:c>
      <x:c r="X35" s="98" t="str">
        <x:v/>
      </x:c>
    </x:row>
    <x:row r="36" spans="1:25" s="12" x14ac:dyDescent="0.25">
      <x:c r="A36" s="90" t="str">
        <x:v>28</x:v>
      </x:c>
      <x:c r="B36" s="191" t="str">
        <x:v>FPR55062</x:v>
      </x:c>
      <x:c r="C36" s="191" t="str">
        <x:v>HP LJ M426fdn</x:v>
      </x:c>
      <x:c r="D36" s="191" t="str">
        <x:v>B/W Laser Prints</x:v>
      </x:c>
      <x:c r="E36" s="191" t="str">
        <x:v>PHBLK8K144</x:v>
      </x:c>
      <x:c r="F36" s="191" t="str">
        <x:v>Active</x:v>
      </x:c>
      <x:c r="G36" s="191" t="str">
        <x:v>PT Clinic - Legacy</x:v>
      </x:c>
      <x:c r="H36" s="191" t="str">
        <x:v/>
      </x:c>
      <x:c r="I36" s="191" t="str">
        <x:v>PT Clinic</x:v>
      </x:c>
      <x:c r="J36" s="191" t="str">
        <x:v>2</x:v>
      </x:c>
      <x:c r="K36" s="191" t="str">
        <x:v/>
      </x:c>
      <x:c r="L36" s="191" t="str">
        <x:v/>
      </x:c>
      <x:c r="M36" s="191" t="str">
        <x:v>7/20/2018</x:v>
      </x:c>
      <x:c r="N36" s="189" t="n">
        <x:v>11485.00</x:v>
      </x:c>
      <x:c r="O36" s="191" t="str">
        <x:v>10/30/2018</x:v>
      </x:c>
      <x:c r="P36" s="189" t="n">
        <x:v>17006.00</x:v>
      </x:c>
      <x:c r="Q36" s="206" t="n">
        <x:v>0.0096</x:v>
      </x:c>
      <x:c r="R36" s="206" t="n">
        <x:v>0.0145</x:v>
      </x:c>
      <x:c r="S36" s="189" t="n">
        <x:v>4524.00</x:v>
      </x:c>
      <x:c r="T36" s="187" t="n">
        <x:f ca="1">=IF(AND(U36=0,S36&gt;0),-100%,IF(OR(S36=0,S36="-"),"-",IF(AND(S36=0,U36=0),0%,IF(S36&lt;U36,SUM(U36-S36)/S36,IF(S36&gt;U36,SUM(-1*(S36-U36)/S36),"")))))</x:f>
        <x:v/>
      </x:c>
      <x:c r="U36" s="189" t="n">
        <x:v>5521.00</x:v>
      </x:c>
      <x:c r="V36" s="189" t="n">
        <x:f ca="1">=SUM(U36/ ((O36- M36)/30.42))</x:f>
        <x:v/>
      </x:c>
      <x:c r="W36" s="195">
        <x:f ca="1">=IF(T36="","",IF(T36="-","",IF(U36=0,"",IF(OR(T36&gt;AA4,T36&lt;-AA4),"*",""))))</x:f>
        <x:v/>
      </x:c>
      <x:c r="X36" s="91" t="str">
        <x:v/>
      </x:c>
    </x:row>
    <x:row r="37" spans="1:25" s="12" x14ac:dyDescent="0.25">
      <x:c r="A37" s="96" t="str">
        <x:v>29</x:v>
      </x:c>
      <x:c r="B37" s="192" t="str">
        <x:v>FPR50103</x:v>
      </x:c>
      <x:c r="C37" s="192" t="str">
        <x:v>Savin 917</x:v>
      </x:c>
      <x:c r="D37" s="192" t="str">
        <x:v>B/W Laser Prints</x:v>
      </x:c>
      <x:c r="E37" s="192" t="str">
        <x:v>V4498600655</x:v>
      </x:c>
      <x:c r="F37" s="192" t="str">
        <x:v>Active</x:v>
      </x:c>
      <x:c r="G37" s="192" t="str">
        <x:v>MMH</x:v>
      </x:c>
      <x:c r="H37" s="192" t="str">
        <x:v/>
      </x:c>
      <x:c r="I37" s="192" t="str">
        <x:v>Lab</x:v>
      </x:c>
      <x:c r="J37" s="192" t="str">
        <x:v>4</x:v>
      </x:c>
      <x:c r="K37" s="192" t="str">
        <x:v/>
      </x:c>
      <x:c r="L37" s="192" t="str">
        <x:v/>
      </x:c>
      <x:c r="M37" s="192" t="str">
        <x:v>7/27/2018</x:v>
      </x:c>
      <x:c r="N37" s="183" t="n">
        <x:v>129192.00</x:v>
      </x:c>
      <x:c r="O37" s="192" t="str">
        <x:v>10/25/2018</x:v>
      </x:c>
      <x:c r="P37" s="183" t="n">
        <x:v>134540.00</x:v>
      </x:c>
      <x:c r="Q37" s="207" t="n">
        <x:v>0.0093</x:v>
      </x:c>
      <x:c r="R37" s="207" t="n">
        <x:v>0.0141</x:v>
      </x:c>
      <x:c r="S37" s="183" t="n">
        <x:v>5745.00</x:v>
      </x:c>
      <x:c r="T37" s="182" t="n">
        <x:f ca="1">=IF(AND(U37=0,S37&gt;0),-100%,IF(OR(S37=0,S37="-"),"-",IF(AND(S37=0,U37=0),0%,IF(S37&lt;U37,SUM(U37-S37)/S37,IF(S37&gt;U37,SUM(-1*(S37-U37)/S37),"")))))</x:f>
        <x:v/>
      </x:c>
      <x:c r="U37" s="183" t="n">
        <x:v>5348.00</x:v>
      </x:c>
      <x:c r="V37" s="183" t="n">
        <x:f ca="1">=SUM(U37/ ((O37- M37)/30.42))</x:f>
        <x:v/>
      </x:c>
      <x:c r="W37" s="196">
        <x:f ca="1">=IF(T37="","",IF(T37="-","",IF(U37=0,"",IF(OR(T37&gt;AA4,T37&lt;-AA4),"*",""))))</x:f>
        <x:v/>
      </x:c>
      <x:c r="X37" s="98" t="str">
        <x:v/>
      </x:c>
    </x:row>
    <x:row r="38" spans="1:25" s="12" x14ac:dyDescent="0.25">
      <x:c r="A38" s="90" t="str">
        <x:v>30</x:v>
      </x:c>
      <x:c r="B38" s="191" t="str">
        <x:v>FPR50123</x:v>
      </x:c>
      <x:c r="C38" s="191" t="str">
        <x:v>HP LJ M401dn</x:v>
      </x:c>
      <x:c r="D38" s="191" t="str">
        <x:v>B/W Laser Prints</x:v>
      </x:c>
      <x:c r="E38" s="191" t="str">
        <x:v>PHGDG26865</x:v>
      </x:c>
      <x:c r="F38" s="191" t="str">
        <x:v>Active</x:v>
      </x:c>
      <x:c r="G38" s="191" t="str">
        <x:v>Craig Ranch Surgery Center</x:v>
      </x:c>
      <x:c r="H38" s="191" t="str">
        <x:v/>
      </x:c>
      <x:c r="I38" s="191" t="str">
        <x:v>Scheduling</x:v>
      </x:c>
      <x:c r="J38" s="191" t="str">
        <x:v>1</x:v>
      </x:c>
      <x:c r="K38" s="191" t="str">
        <x:v>Mandy</x:v>
      </x:c>
      <x:c r="L38" s="191" t="str">
        <x:v/>
      </x:c>
      <x:c r="M38" s="191" t="str">
        <x:v>7/27/2018</x:v>
      </x:c>
      <x:c r="N38" s="189" t="n">
        <x:v>28222.00</x:v>
      </x:c>
      <x:c r="O38" s="191" t="str">
        <x:v>10/24/2018</x:v>
      </x:c>
      <x:c r="P38" s="189" t="n">
        <x:v>33398.00</x:v>
      </x:c>
      <x:c r="Q38" s="206" t="n">
        <x:v>0.009</x:v>
      </x:c>
      <x:c r="R38" s="206" t="n">
        <x:v>0.0136</x:v>
      </x:c>
      <x:c r="S38" s="189" t="n">
        <x:v>4091.00</x:v>
      </x:c>
      <x:c r="T38" s="187" t="n">
        <x:f ca="1">=IF(AND(U38=0,S38&gt;0),-100%,IF(OR(S38=0,S38="-"),"-",IF(AND(S38=0,U38=0),0%,IF(S38&lt;U38,SUM(U38-S38)/S38,IF(S38&gt;U38,SUM(-1*(S38-U38)/S38),"")))))</x:f>
        <x:v/>
      </x:c>
      <x:c r="U38" s="189" t="n">
        <x:v>5176.00</x:v>
      </x:c>
      <x:c r="V38" s="189" t="n">
        <x:f ca="1">=SUM(U38/ ((O38- M38)/30.42))</x:f>
        <x:v/>
      </x:c>
      <x:c r="W38" s="195">
        <x:f ca="1">=IF(T38="","",IF(T38="-","",IF(U38=0,"",IF(OR(T38&gt;AA4,T38&lt;-AA4),"*",""))))</x:f>
        <x:v/>
      </x:c>
      <x:c r="X38" s="91" t="str">
        <x:v/>
      </x:c>
    </x:row>
    <x:row r="39" spans="1:25" s="12" x14ac:dyDescent="0.25">
      <x:c r="A39" s="96" t="str">
        <x:v>31</x:v>
      </x:c>
      <x:c r="B39" s="192" t="str">
        <x:v>FPR50120</x:v>
      </x:c>
      <x:c r="C39" s="192" t="str">
        <x:v>HP LJ M425</x:v>
      </x:c>
      <x:c r="D39" s="192" t="str">
        <x:v>B/W Laser Prints</x:v>
      </x:c>
      <x:c r="E39" s="192" t="str">
        <x:v>CNF8G88JQV</x:v>
      </x:c>
      <x:c r="F39" s="192" t="str">
        <x:v>Active</x:v>
      </x:c>
      <x:c r="G39" s="192" t="str">
        <x:v>MMH</x:v>
      </x:c>
      <x:c r="H39" s="192" t="str">
        <x:v/>
      </x:c>
      <x:c r="I39" s="192" t="str">
        <x:v>HIM (Medical Records)</x:v>
      </x:c>
      <x:c r="J39" s="192" t="str">
        <x:v>4</x:v>
      </x:c>
      <x:c r="K39" s="192" t="str">
        <x:v/>
      </x:c>
      <x:c r="L39" s="192" t="str">
        <x:v/>
      </x:c>
      <x:c r="M39" s="192" t="str">
        <x:v>7/27/2018</x:v>
      </x:c>
      <x:c r="N39" s="183" t="n">
        <x:v>104264.00</x:v>
      </x:c>
      <x:c r="O39" s="192" t="str">
        <x:v>10/25/2018</x:v>
      </x:c>
      <x:c r="P39" s="183" t="n">
        <x:v>109136.00</x:v>
      </x:c>
      <x:c r="Q39" s="207" t="n">
        <x:v>0.0084</x:v>
      </x:c>
      <x:c r="R39" s="207" t="n">
        <x:v>0.0128</x:v>
      </x:c>
      <x:c r="S39" s="183" t="n">
        <x:v>4323.00</x:v>
      </x:c>
      <x:c r="T39" s="182" t="n">
        <x:f ca="1">=IF(AND(U39=0,S39&gt;0),-100%,IF(OR(S39=0,S39="-"),"-",IF(AND(S39=0,U39=0),0%,IF(S39&lt;U39,SUM(U39-S39)/S39,IF(S39&gt;U39,SUM(-1*(S39-U39)/S39),"")))))</x:f>
        <x:v/>
      </x:c>
      <x:c r="U39" s="183" t="n">
        <x:v>4872.00</x:v>
      </x:c>
      <x:c r="V39" s="183" t="n">
        <x:f ca="1">=SUM(U39/ ((O39- M39)/30.42))</x:f>
        <x:v/>
      </x:c>
      <x:c r="W39" s="196">
        <x:f ca="1">=IF(T39="","",IF(T39="-","",IF(U39=0,"",IF(OR(T39&gt;AA4,T39&lt;-AA4),"*",""))))</x:f>
        <x:v/>
      </x:c>
      <x:c r="X39" s="98" t="str">
        <x:v/>
      </x:c>
    </x:row>
    <x:row r="40" spans="1:25" s="12" x14ac:dyDescent="0.25">
      <x:c r="A40" s="90" t="str">
        <x:v>32</x:v>
      </x:c>
      <x:c r="B40" s="191" t="str">
        <x:v>FPR50113</x:v>
      </x:c>
      <x:c r="C40" s="191" t="str">
        <x:v>HP LJ M425</x:v>
      </x:c>
      <x:c r="D40" s="191" t="str">
        <x:v>B/W Laser Prints</x:v>
      </x:c>
      <x:c r="E40" s="191" t="str">
        <x:v>CNF8G8P64F</x:v>
      </x:c>
      <x:c r="F40" s="191" t="str">
        <x:v>Active</x:v>
      </x:c>
      <x:c r="G40" s="191" t="str">
        <x:v>MMH</x:v>
      </x:c>
      <x:c r="H40" s="191" t="str">
        <x:v/>
      </x:c>
      <x:c r="I40" s="191" t="str">
        <x:v>Pain</x:v>
      </x:c>
      <x:c r="J40" s="191" t="str">
        <x:v>4</x:v>
      </x:c>
      <x:c r="K40" s="191" t="str">
        <x:v/>
      </x:c>
      <x:c r="L40" s="191" t="str">
        <x:v/>
      </x:c>
      <x:c r="M40" s="191" t="str">
        <x:v>7/27/2018</x:v>
      </x:c>
      <x:c r="N40" s="189" t="n">
        <x:v>43612.00</x:v>
      </x:c>
      <x:c r="O40" s="191" t="str">
        <x:v>10/25/2018</x:v>
      </x:c>
      <x:c r="P40" s="189" t="n">
        <x:v>48467.00</x:v>
      </x:c>
      <x:c r="Q40" s="206" t="n">
        <x:v>0.0084</x:v>
      </x:c>
      <x:c r="R40" s="206" t="n">
        <x:v>0.0128</x:v>
      </x:c>
      <x:c r="S40" s="189" t="n">
        <x:v>4372.00</x:v>
      </x:c>
      <x:c r="T40" s="187" t="n">
        <x:f ca="1">=IF(AND(U40=0,S40&gt;0),-100%,IF(OR(S40=0,S40="-"),"-",IF(AND(S40=0,U40=0),0%,IF(S40&lt;U40,SUM(U40-S40)/S40,IF(S40&gt;U40,SUM(-1*(S40-U40)/S40),"")))))</x:f>
        <x:v/>
      </x:c>
      <x:c r="U40" s="189" t="n">
        <x:v>4855.00</x:v>
      </x:c>
      <x:c r="V40" s="189" t="n">
        <x:f ca="1">=SUM(U40/ ((O40- M40)/30.42))</x:f>
        <x:v/>
      </x:c>
      <x:c r="W40" s="195">
        <x:f ca="1">=IF(T40="","",IF(T40="-","",IF(U40=0,"",IF(OR(T40&gt;AA4,T40&lt;-AA4),"*",""))))</x:f>
        <x:v/>
      </x:c>
      <x:c r="X40" s="91" t="str">
        <x:v/>
      </x:c>
    </x:row>
    <x:row r="41" spans="1:25" s="12" x14ac:dyDescent="0.25">
      <x:c r="A41" s="96" t="str">
        <x:v>33</x:v>
      </x:c>
      <x:c r="B41" s="192" t="str">
        <x:v>FPR50085</x:v>
      </x:c>
      <x:c r="C41" s="192" t="str">
        <x:v>HP LJ 4015</x:v>
      </x:c>
      <x:c r="D41" s="192" t="str">
        <x:v>B/W Laser Prints</x:v>
      </x:c>
      <x:c r="E41" s="192" t="str">
        <x:v>CNDY390684</x:v>
      </x:c>
      <x:c r="F41" s="192" t="str">
        <x:v>Active</x:v>
      </x:c>
      <x:c r="G41" s="192" t="str">
        <x:v>MMH</x:v>
      </x:c>
      <x:c r="H41" s="192" t="str">
        <x:v/>
      </x:c>
      <x:c r="I41" s="192" t="str">
        <x:v>Back Office ER</x:v>
      </x:c>
      <x:c r="J41" s="192" t="str">
        <x:v>4</x:v>
      </x:c>
      <x:c r="K41" s="192" t="str">
        <x:v/>
      </x:c>
      <x:c r="L41" s="192" t="str">
        <x:v/>
      </x:c>
      <x:c r="M41" s="192" t="str">
        <x:v>7/27/2018</x:v>
      </x:c>
      <x:c r="N41" s="183" t="n">
        <x:v>277838.00</x:v>
      </x:c>
      <x:c r="O41" s="192" t="str">
        <x:v>10/25/2018</x:v>
      </x:c>
      <x:c r="P41" s="183" t="n">
        <x:v>282330.00</x:v>
      </x:c>
      <x:c r="Q41" s="207" t="n">
        <x:v>0.0078</x:v>
      </x:c>
      <x:c r="R41" s="207" t="n">
        <x:v>0.0118</x:v>
      </x:c>
      <x:c r="S41" s="183" t="n">
        <x:v>6623.00</x:v>
      </x:c>
      <x:c r="T41" s="182" t="n">
        <x:f ca="1">=IF(AND(U41=0,S41&gt;0),-100%,IF(OR(S41=0,S41="-"),"-",IF(AND(S41=0,U41=0),0%,IF(S41&lt;U41,SUM(U41-S41)/S41,IF(S41&gt;U41,SUM(-1*(S41-U41)/S41),"")))))</x:f>
        <x:v/>
      </x:c>
      <x:c r="U41" s="183" t="n">
        <x:v>4492.00</x:v>
      </x:c>
      <x:c r="V41" s="183" t="n">
        <x:f ca="1">=SUM(U41/ ((O41- M41)/30.42))</x:f>
        <x:v/>
      </x:c>
      <x:c r="W41" s="196">
        <x:f ca="1">=IF(T41="","",IF(T41="-","",IF(U41=0,"",IF(OR(T41&gt;AA4,T41&lt;-AA4),"*",""))))</x:f>
        <x:v/>
      </x:c>
      <x:c r="X41" s="98" t="str">
        <x:v/>
      </x:c>
    </x:row>
    <x:row r="42" spans="1:25" s="12" x14ac:dyDescent="0.25">
      <x:c r="A42" s="90" t="str">
        <x:v>34</x:v>
      </x:c>
      <x:c r="B42" s="191" t="str">
        <x:v>FPR50086</x:v>
      </x:c>
      <x:c r="C42" s="191" t="str">
        <x:v>HP LJ 4015</x:v>
      </x:c>
      <x:c r="D42" s="191" t="str">
        <x:v>B/W Laser Prints</x:v>
      </x:c>
      <x:c r="E42" s="191" t="str">
        <x:v>CNDY433251</x:v>
      </x:c>
      <x:c r="F42" s="191" t="str">
        <x:v>Active</x:v>
      </x:c>
      <x:c r="G42" s="191" t="str">
        <x:v>MMH</x:v>
      </x:c>
      <x:c r="H42" s="191" t="str">
        <x:v/>
      </x:c>
      <x:c r="I42" s="191" t="str">
        <x:v>ER Reception</x:v>
      </x:c>
      <x:c r="J42" s="191" t="str">
        <x:v>4</x:v>
      </x:c>
      <x:c r="K42" s="191" t="str">
        <x:v/>
      </x:c>
      <x:c r="L42" s="191" t="str">
        <x:v/>
      </x:c>
      <x:c r="M42" s="191" t="str">
        <x:v>7/27/2018</x:v>
      </x:c>
      <x:c r="N42" s="189" t="n">
        <x:v>178236.00</x:v>
      </x:c>
      <x:c r="O42" s="191" t="str">
        <x:v>10/25/2018</x:v>
      </x:c>
      <x:c r="P42" s="189" t="n">
        <x:v>182545.00</x:v>
      </x:c>
      <x:c r="Q42" s="206" t="n">
        <x:v>0.0075</x:v>
      </x:c>
      <x:c r="R42" s="206" t="n">
        <x:v>0.0113</x:v>
      </x:c>
      <x:c r="S42" s="189" t="n">
        <x:v>3412.00</x:v>
      </x:c>
      <x:c r="T42" s="187" t="n">
        <x:f ca="1">=IF(AND(U42=0,S42&gt;0),-100%,IF(OR(S42=0,S42="-"),"-",IF(AND(S42=0,U42=0),0%,IF(S42&lt;U42,SUM(U42-S42)/S42,IF(S42&gt;U42,SUM(-1*(S42-U42)/S42),"")))))</x:f>
        <x:v/>
      </x:c>
      <x:c r="U42" s="189" t="n">
        <x:v>4309.00</x:v>
      </x:c>
      <x:c r="V42" s="189" t="n">
        <x:f ca="1">=SUM(U42/ ((O42- M42)/30.42))</x:f>
        <x:v/>
      </x:c>
      <x:c r="W42" s="195">
        <x:f ca="1">=IF(T42="","",IF(T42="-","",IF(U42=0,"",IF(OR(T42&gt;AA4,T42&lt;-AA4),"*",""))))</x:f>
        <x:v/>
      </x:c>
      <x:c r="X42" s="91" t="str">
        <x:v/>
      </x:c>
    </x:row>
    <x:row r="43" spans="1:25" s="12" x14ac:dyDescent="0.25">
      <x:c r="A43" s="96" t="str">
        <x:v>35</x:v>
      </x:c>
      <x:c r="B43" s="192" t="str">
        <x:v>FPR50079</x:v>
      </x:c>
      <x:c r="C43" s="192" t="str">
        <x:v>HP LJ 4015</x:v>
      </x:c>
      <x:c r="D43" s="192" t="str">
        <x:v>B/W Laser Prints</x:v>
      </x:c>
      <x:c r="E43" s="192" t="str">
        <x:v>CNDY385603</x:v>
      </x:c>
      <x:c r="F43" s="192" t="str">
        <x:v>Active</x:v>
      </x:c>
      <x:c r="G43" s="192" t="str">
        <x:v>Craig Ranch Surgery Center</x:v>
      </x:c>
      <x:c r="H43" s="192" t="str">
        <x:v/>
      </x:c>
      <x:c r="I43" s="192" t="str">
        <x:v>Suite 208</x:v>
      </x:c>
      <x:c r="J43" s="192" t="str">
        <x:v>2</x:v>
      </x:c>
      <x:c r="K43" s="192" t="str">
        <x:v>Julie</x:v>
      </x:c>
      <x:c r="L43" s="192" t="str">
        <x:v/>
      </x:c>
      <x:c r="M43" s="192" t="str">
        <x:v>7/27/2018</x:v>
      </x:c>
      <x:c r="N43" s="183" t="n">
        <x:v>211375.00</x:v>
      </x:c>
      <x:c r="O43" s="192" t="str">
        <x:v>10/24/2018</x:v>
      </x:c>
      <x:c r="P43" s="183" t="n">
        <x:v>215421.00</x:v>
      </x:c>
      <x:c r="Q43" s="207" t="n">
        <x:v>0.007</x:v>
      </x:c>
      <x:c r="R43" s="207" t="n">
        <x:v>0.0107</x:v>
      </x:c>
      <x:c r="S43" s="183" t="n">
        <x:v>2640.00</x:v>
      </x:c>
      <x:c r="T43" s="182" t="n">
        <x:f ca="1">=IF(AND(U43=0,S43&gt;0),-100%,IF(OR(S43=0,S43="-"),"-",IF(AND(S43=0,U43=0),0%,IF(S43&lt;U43,SUM(U43-S43)/S43,IF(S43&gt;U43,SUM(-1*(S43-U43)/S43),"")))))</x:f>
        <x:v/>
      </x:c>
      <x:c r="U43" s="183" t="n">
        <x:v>4046.00</x:v>
      </x:c>
      <x:c r="V43" s="183" t="n">
        <x:f ca="1">=SUM(U43/ ((O43- M43)/30.42))</x:f>
        <x:v/>
      </x:c>
      <x:c r="W43" s="196">
        <x:f ca="1">=IF(T43="","",IF(T43="-","",IF(U43=0,"",IF(OR(T43&gt;AA4,T43&lt;-AA4),"*",""))))</x:f>
        <x:v/>
      </x:c>
      <x:c r="X43" s="98" t="str">
        <x:v/>
      </x:c>
    </x:row>
    <x:row r="44" spans="1:25" s="12" x14ac:dyDescent="0.25">
      <x:c r="A44" s="90" t="str">
        <x:v>36</x:v>
      </x:c>
      <x:c r="B44" s="191" t="str">
        <x:v>FPR50078</x:v>
      </x:c>
      <x:c r="C44" s="191" t="str">
        <x:v>HP LJ 4015</x:v>
      </x:c>
      <x:c r="D44" s="191" t="str">
        <x:v>B/W Laser Prints</x:v>
      </x:c>
      <x:c r="E44" s="191" t="str">
        <x:v>CNDY810934</x:v>
      </x:c>
      <x:c r="F44" s="191" t="str">
        <x:v>Active</x:v>
      </x:c>
      <x:c r="G44" s="191" t="str">
        <x:v>MMH</x:v>
      </x:c>
      <x:c r="H44" s="191" t="str">
        <x:v/>
      </x:c>
      <x:c r="I44" s="191" t="str">
        <x:v>Dietary Office</x:v>
      </x:c>
      <x:c r="J44" s="191" t="str">
        <x:v>4</x:v>
      </x:c>
      <x:c r="K44" s="191" t="str">
        <x:v/>
      </x:c>
      <x:c r="L44" s="191" t="str">
        <x:v/>
      </x:c>
      <x:c r="M44" s="191" t="str">
        <x:v>7/27/2018</x:v>
      </x:c>
      <x:c r="N44" s="189" t="n">
        <x:v>127079.00</x:v>
      </x:c>
      <x:c r="O44" s="191" t="str">
        <x:v>10/25/2018</x:v>
      </x:c>
      <x:c r="P44" s="189" t="n">
        <x:v>130810.00</x:v>
      </x:c>
      <x:c r="Q44" s="206" t="n">
        <x:v>0.0065</x:v>
      </x:c>
      <x:c r="R44" s="206" t="n">
        <x:v>0.0098</x:v>
      </x:c>
      <x:c r="S44" s="189" t="n">
        <x:v>4189.00</x:v>
      </x:c>
      <x:c r="T44" s="187" t="n">
        <x:f ca="1">=IF(AND(U44=0,S44&gt;0),-100%,IF(OR(S44=0,S44="-"),"-",IF(AND(S44=0,U44=0),0%,IF(S44&lt;U44,SUM(U44-S44)/S44,IF(S44&gt;U44,SUM(-1*(S44-U44)/S44),"")))))</x:f>
        <x:v/>
      </x:c>
      <x:c r="U44" s="189" t="n">
        <x:v>3731.00</x:v>
      </x:c>
      <x:c r="V44" s="189" t="n">
        <x:f ca="1">=SUM(U44/ ((O44- M44)/30.42))</x:f>
        <x:v/>
      </x:c>
      <x:c r="W44" s="195">
        <x:f ca="1">=IF(T44="","",IF(T44="-","",IF(U44=0,"",IF(OR(T44&gt;AA4,T44&lt;-AA4),"*",""))))</x:f>
        <x:v/>
      </x:c>
      <x:c r="X44" s="91" t="str">
        <x:v/>
      </x:c>
    </x:row>
    <x:row r="45" spans="1:25" s="12" x14ac:dyDescent="0.25">
      <x:c r="A45" s="96" t="str">
        <x:v>37</x:v>
      </x:c>
      <x:c r="B45" s="192" t="str">
        <x:v>FPR57736</x:v>
      </x:c>
      <x:c r="C45" s="192" t="str">
        <x:v>HP LJ M426fdn</x:v>
      </x:c>
      <x:c r="D45" s="192" t="str">
        <x:v>B/W Laser Prints</x:v>
      </x:c>
      <x:c r="E45" s="192" t="str">
        <x:v>PHB8J6Y3NG</x:v>
      </x:c>
      <x:c r="F45" s="192" t="str">
        <x:v>Active</x:v>
      </x:c>
      <x:c r="G45" s="192" t="str">
        <x:v>PT Clinic Plano</x:v>
      </x:c>
      <x:c r="H45" s="192" t="str">
        <x:v/>
      </x:c>
      <x:c r="I45" s="192" t="str">
        <x:v/>
      </x:c>
      <x:c r="J45" s="192" t="str">
        <x:v/>
      </x:c>
      <x:c r="K45" s="192" t="str">
        <x:v/>
      </x:c>
      <x:c r="L45" s="192" t="str">
        <x:v/>
      </x:c>
      <x:c r="M45" s="192" t="str">
        <x:v>7/20/2018</x:v>
      </x:c>
      <x:c r="N45" s="183" t="n">
        <x:v>29163.00</x:v>
      </x:c>
      <x:c r="O45" s="192" t="str">
        <x:v>10/25/2018</x:v>
      </x:c>
      <x:c r="P45" s="183" t="n">
        <x:v>32583.00</x:v>
      </x:c>
      <x:c r="Q45" s="207" t="n">
        <x:v>0.0059</x:v>
      </x:c>
      <x:c r="R45" s="207" t="n">
        <x:v>0.009</x:v>
      </x:c>
      <x:c r="S45" s="183" t="n">
        <x:v>4389.00</x:v>
      </x:c>
      <x:c r="T45" s="182" t="n">
        <x:f ca="1">=IF(AND(U45=0,S45&gt;0),-100%,IF(OR(S45=0,S45="-"),"-",IF(AND(S45=0,U45=0),0%,IF(S45&lt;U45,SUM(U45-S45)/S45,IF(S45&gt;U45,SUM(-1*(S45-U45)/S45),"")))))</x:f>
        <x:v/>
      </x:c>
      <x:c r="U45" s="183" t="n">
        <x:v>3420.00</x:v>
      </x:c>
      <x:c r="V45" s="183" t="n">
        <x:f ca="1">=SUM(U45/ ((O45- M45)/30.42))</x:f>
        <x:v/>
      </x:c>
      <x:c r="W45" s="196">
        <x:f ca="1">=IF(T45="","",IF(T45="-","",IF(U45=0,"",IF(OR(T45&gt;AA4,T45&lt;-AA4),"*",""))))</x:f>
        <x:v/>
      </x:c>
      <x:c r="X45" s="98" t="str">
        <x:v/>
      </x:c>
    </x:row>
    <x:row r="46" spans="1:25" s="12" x14ac:dyDescent="0.25">
      <x:c r="A46" s="90" t="str">
        <x:v>38</x:v>
      </x:c>
      <x:c r="B46" s="191" t="str">
        <x:v>FPR50068</x:v>
      </x:c>
      <x:c r="C46" s="191" t="str">
        <x:v>HP LJ M425</x:v>
      </x:c>
      <x:c r="D46" s="191" t="str">
        <x:v>B/W Laser Prints</x:v>
      </x:c>
      <x:c r="E46" s="191" t="str">
        <x:v>CNF8GDJMG8</x:v>
      </x:c>
      <x:c r="F46" s="191" t="str">
        <x:v>Active</x:v>
      </x:c>
      <x:c r="G46" s="191" t="str">
        <x:v>MMH</x:v>
      </x:c>
      <x:c r="H46" s="191" t="str">
        <x:v/>
      </x:c>
      <x:c r="I46" s="191" t="str">
        <x:v>HR</x:v>
      </x:c>
      <x:c r="J46" s="191" t="str">
        <x:v>4</x:v>
      </x:c>
      <x:c r="K46" s="191" t="str">
        <x:v/>
      </x:c>
      <x:c r="L46" s="191" t="str">
        <x:v/>
      </x:c>
      <x:c r="M46" s="191" t="str">
        <x:v>7/27/2018</x:v>
      </x:c>
      <x:c r="N46" s="189" t="n">
        <x:v>41592.00</x:v>
      </x:c>
      <x:c r="O46" s="191" t="str">
        <x:v>10/25/2018</x:v>
      </x:c>
      <x:c r="P46" s="189" t="n">
        <x:v>44902.00</x:v>
      </x:c>
      <x:c r="Q46" s="206" t="n">
        <x:v>0.0057</x:v>
      </x:c>
      <x:c r="R46" s="206" t="n">
        <x:v>0.0087</x:v>
      </x:c>
      <x:c r="S46" s="189" t="n">
        <x:v>4737.00</x:v>
      </x:c>
      <x:c r="T46" s="187" t="n">
        <x:f ca="1">=IF(AND(U46=0,S46&gt;0),-100%,IF(OR(S46=0,S46="-"),"-",IF(AND(S46=0,U46=0),0%,IF(S46&lt;U46,SUM(U46-S46)/S46,IF(S46&gt;U46,SUM(-1*(S46-U46)/S46),"")))))</x:f>
        <x:v/>
      </x:c>
      <x:c r="U46" s="189" t="n">
        <x:v>3310.00</x:v>
      </x:c>
      <x:c r="V46" s="189" t="n">
        <x:f ca="1">=SUM(U46/ ((O46- M46)/30.42))</x:f>
        <x:v/>
      </x:c>
      <x:c r="W46" s="195">
        <x:f ca="1">=IF(T46="","",IF(T46="-","",IF(U46=0,"",IF(OR(T46&gt;AA4,T46&lt;-AA4),"*",""))))</x:f>
        <x:v/>
      </x:c>
      <x:c r="X46" s="91" t="str">
        <x:v/>
      </x:c>
    </x:row>
    <x:row r="47" spans="1:25" s="12" x14ac:dyDescent="0.25">
      <x:c r="A47" s="96" t="str">
        <x:v>39</x:v>
      </x:c>
      <x:c r="B47" s="192" t="str">
        <x:v>FPR50089</x:v>
      </x:c>
      <x:c r="C47" s="192" t="str">
        <x:v>HP LJ 4015</x:v>
      </x:c>
      <x:c r="D47" s="192" t="str">
        <x:v>B/W Laser Prints</x:v>
      </x:c>
      <x:c r="E47" s="192" t="str">
        <x:v>CNDY432101</x:v>
      </x:c>
      <x:c r="F47" s="192" t="str">
        <x:v>Active</x:v>
      </x:c>
      <x:c r="G47" s="192" t="str">
        <x:v>MMH</x:v>
      </x:c>
      <x:c r="H47" s="192" t="str">
        <x:v/>
      </x:c>
      <x:c r="I47" s="192" t="str">
        <x:v>Control</x:v>
      </x:c>
      <x:c r="J47" s="192" t="str">
        <x:v>4</x:v>
      </x:c>
      <x:c r="K47" s="192" t="str">
        <x:v/>
      </x:c>
      <x:c r="L47" s="192" t="str">
        <x:v/>
      </x:c>
      <x:c r="M47" s="192" t="str">
        <x:v>7/27/2018</x:v>
      </x:c>
      <x:c r="N47" s="183" t="n">
        <x:v>83398.00</x:v>
      </x:c>
      <x:c r="O47" s="192" t="str">
        <x:v>10/25/2018</x:v>
      </x:c>
      <x:c r="P47" s="183" t="n">
        <x:v>86657.00</x:v>
      </x:c>
      <x:c r="Q47" s="207" t="n">
        <x:v>0.0056</x:v>
      </x:c>
      <x:c r="R47" s="207" t="n">
        <x:v>0.0086</x:v>
      </x:c>
      <x:c r="S47" s="183" t="n">
        <x:v>1873.00</x:v>
      </x:c>
      <x:c r="T47" s="182" t="n">
        <x:f ca="1">=IF(AND(U47=0,S47&gt;0),-100%,IF(OR(S47=0,S47="-"),"-",IF(AND(S47=0,U47=0),0%,IF(S47&lt;U47,SUM(U47-S47)/S47,IF(S47&gt;U47,SUM(-1*(S47-U47)/S47),"")))))</x:f>
        <x:v/>
      </x:c>
      <x:c r="U47" s="183" t="n">
        <x:v>3259.00</x:v>
      </x:c>
      <x:c r="V47" s="183" t="n">
        <x:f ca="1">=SUM(U47/ ((O47- M47)/30.42))</x:f>
        <x:v/>
      </x:c>
      <x:c r="W47" s="196">
        <x:f ca="1">=IF(T47="","",IF(T47="-","",IF(U47=0,"",IF(OR(T47&gt;AA4,T47&lt;-AA4),"*",""))))</x:f>
        <x:v/>
      </x:c>
      <x:c r="X47" s="98" t="str">
        <x:v/>
      </x:c>
    </x:row>
    <x:row r="48" spans="1:25" s="12" x14ac:dyDescent="0.25">
      <x:c r="A48" s="90" t="str">
        <x:v>40</x:v>
      </x:c>
      <x:c r="B48" s="191" t="str">
        <x:v>FPR57738</x:v>
      </x:c>
      <x:c r="C48" s="191" t="str">
        <x:v>HP LJ M426fdn</x:v>
      </x:c>
      <x:c r="D48" s="191" t="str">
        <x:v>B/W Laser Prints</x:v>
      </x:c>
      <x:c r="E48" s="191" t="str">
        <x:v>PHB8J6Y44R</x:v>
      </x:c>
      <x:c r="F48" s="191" t="str">
        <x:v>Active</x:v>
      </x:c>
      <x:c r="G48" s="191" t="str">
        <x:v>PT Clinic Carrollton</x:v>
      </x:c>
      <x:c r="H48" s="191" t="str">
        <x:v/>
      </x:c>
      <x:c r="I48" s="191" t="str">
        <x:v/>
      </x:c>
      <x:c r="J48" s="191" t="str">
        <x:v>4</x:v>
      </x:c>
      <x:c r="K48" s="191" t="str">
        <x:v/>
      </x:c>
      <x:c r="L48" s="191" t="str">
        <x:v/>
      </x:c>
      <x:c r="M48" s="191" t="str">
        <x:v>7/23/2018</x:v>
      </x:c>
      <x:c r="N48" s="189" t="n">
        <x:v>16791.00</x:v>
      </x:c>
      <x:c r="O48" s="191" t="str">
        <x:v>10/25/2018</x:v>
      </x:c>
      <x:c r="P48" s="189" t="n">
        <x:v>19972.00</x:v>
      </x:c>
      <x:c r="Q48" s="206" t="n">
        <x:v>0.0055</x:v>
      </x:c>
      <x:c r="R48" s="206" t="n">
        <x:v>0.0084</x:v>
      </x:c>
      <x:c r="S48" s="189" t="n">
        <x:v>2319.00</x:v>
      </x:c>
      <x:c r="T48" s="187" t="n">
        <x:f ca="1">=IF(AND(U48=0,S48&gt;0),-100%,IF(OR(S48=0,S48="-"),"-",IF(AND(S48=0,U48=0),0%,IF(S48&lt;U48,SUM(U48-S48)/S48,IF(S48&gt;U48,SUM(-1*(S48-U48)/S48),"")))))</x:f>
        <x:v/>
      </x:c>
      <x:c r="U48" s="189" t="n">
        <x:v>3181.00</x:v>
      </x:c>
      <x:c r="V48" s="189" t="n">
        <x:f ca="1">=SUM(U48/ ((O48- M48)/30.42))</x:f>
        <x:v/>
      </x:c>
      <x:c r="W48" s="195">
        <x:f ca="1">=IF(T48="","",IF(T48="-","",IF(U48=0,"",IF(OR(T48&gt;AA4,T48&lt;-AA4),"*",""))))</x:f>
        <x:v/>
      </x:c>
      <x:c r="X48" s="91" t="str">
        <x:v/>
      </x:c>
    </x:row>
    <x:row r="49" spans="1:25" s="12" x14ac:dyDescent="0.25">
      <x:c r="A49" s="96" t="str">
        <x:v>41</x:v>
      </x:c>
      <x:c r="B49" s="192" t="str">
        <x:v>FPR50080</x:v>
      </x:c>
      <x:c r="C49" s="192" t="str">
        <x:v>HP LJ 4015</x:v>
      </x:c>
      <x:c r="D49" s="192" t="str">
        <x:v>B/W Laser Prints</x:v>
      </x:c>
      <x:c r="E49" s="192" t="str">
        <x:v>CNDY380969</x:v>
      </x:c>
      <x:c r="F49" s="192" t="str">
        <x:v>Active</x:v>
      </x:c>
      <x:c r="G49" s="192" t="str">
        <x:v>MMH</x:v>
      </x:c>
      <x:c r="H49" s="192" t="str">
        <x:v/>
      </x:c>
      <x:c r="I49" s="192" t="str">
        <x:v>Materials</x:v>
      </x:c>
      <x:c r="J49" s="192" t="str">
        <x:v>5</x:v>
      </x:c>
      <x:c r="K49" s="192" t="str">
        <x:v/>
      </x:c>
      <x:c r="L49" s="192" t="str">
        <x:v/>
      </x:c>
      <x:c r="M49" s="192" t="str">
        <x:v>7/27/2018</x:v>
      </x:c>
      <x:c r="N49" s="183" t="n">
        <x:v>112604.00</x:v>
      </x:c>
      <x:c r="O49" s="192" t="str">
        <x:v>10/25/2018</x:v>
      </x:c>
      <x:c r="P49" s="183" t="n">
        <x:v>115570.00</x:v>
      </x:c>
      <x:c r="Q49" s="207" t="n">
        <x:v>0.0051</x:v>
      </x:c>
      <x:c r="R49" s="207" t="n">
        <x:v>0.0078</x:v>
      </x:c>
      <x:c r="S49" s="183" t="n">
        <x:v>5387.00</x:v>
      </x:c>
      <x:c r="T49" s="182" t="n">
        <x:f ca="1">=IF(AND(U49=0,S49&gt;0),-100%,IF(OR(S49=0,S49="-"),"-",IF(AND(S49=0,U49=0),0%,IF(S49&lt;U49,SUM(U49-S49)/S49,IF(S49&gt;U49,SUM(-1*(S49-U49)/S49),"")))))</x:f>
        <x:v/>
      </x:c>
      <x:c r="U49" s="183" t="n">
        <x:v>2966.00</x:v>
      </x:c>
      <x:c r="V49" s="183" t="n">
        <x:f ca="1">=SUM(U49/ ((O49- M49)/30.42))</x:f>
        <x:v/>
      </x:c>
      <x:c r="W49" s="196">
        <x:f ca="1">=IF(T49="","",IF(T49="-","",IF(U49=0,"",IF(OR(T49&gt;AA4,T49&lt;-AA4),"*",""))))</x:f>
        <x:v/>
      </x:c>
      <x:c r="X49" s="98" t="str">
        <x:v/>
      </x:c>
    </x:row>
    <x:row r="50" spans="1:25" s="12" x14ac:dyDescent="0.25">
      <x:c r="A50" s="90" t="str">
        <x:v>42</x:v>
      </x:c>
      <x:c r="B50" s="191" t="str">
        <x:v>FPR50116</x:v>
      </x:c>
      <x:c r="C50" s="191" t="str">
        <x:v>HP LJ M425</x:v>
      </x:c>
      <x:c r="D50" s="191" t="str">
        <x:v>B/W Laser Prints</x:v>
      </x:c>
      <x:c r="E50" s="191" t="str">
        <x:v>CNF8G88JSR</x:v>
      </x:c>
      <x:c r="F50" s="191" t="str">
        <x:v>Active</x:v>
      </x:c>
      <x:c r="G50" s="191" t="str">
        <x:v>MMH</x:v>
      </x:c>
      <x:c r="H50" s="191" t="str">
        <x:v/>
      </x:c>
      <x:c r="I50" s="191" t="str">
        <x:v>Discharge Planner</x:v>
      </x:c>
      <x:c r="J50" s="191" t="str">
        <x:v>4</x:v>
      </x:c>
      <x:c r="K50" s="191" t="str">
        <x:v/>
      </x:c>
      <x:c r="L50" s="191" t="str">
        <x:v/>
      </x:c>
      <x:c r="M50" s="191" t="str">
        <x:v>7/27/2018</x:v>
      </x:c>
      <x:c r="N50" s="189" t="n">
        <x:v>24170.00</x:v>
      </x:c>
      <x:c r="O50" s="191" t="str">
        <x:v>10/25/2018</x:v>
      </x:c>
      <x:c r="P50" s="189" t="n">
        <x:v>26952.00</x:v>
      </x:c>
      <x:c r="Q50" s="206" t="n">
        <x:v>0.0048</x:v>
      </x:c>
      <x:c r="R50" s="206" t="n">
        <x:v>0.0073</x:v>
      </x:c>
      <x:c r="S50" s="189" t="n">
        <x:v>2106.00</x:v>
      </x:c>
      <x:c r="T50" s="187" t="n">
        <x:f ca="1">=IF(AND(U50=0,S50&gt;0),-100%,IF(OR(S50=0,S50="-"),"-",IF(AND(S50=0,U50=0),0%,IF(S50&lt;U50,SUM(U50-S50)/S50,IF(S50&gt;U50,SUM(-1*(S50-U50)/S50),"")))))</x:f>
        <x:v/>
      </x:c>
      <x:c r="U50" s="189" t="n">
        <x:v>2782.00</x:v>
      </x:c>
      <x:c r="V50" s="189" t="n">
        <x:f ca="1">=SUM(U50/ ((O50- M50)/30.42))</x:f>
        <x:v/>
      </x:c>
      <x:c r="W50" s="195">
        <x:f ca="1">=IF(T50="","",IF(T50="-","",IF(U50=0,"",IF(OR(T50&gt;AA4,T50&lt;-AA4),"*",""))))</x:f>
        <x:v/>
      </x:c>
      <x:c r="X50" s="91" t="str">
        <x:v/>
      </x:c>
    </x:row>
    <x:row r="51" spans="1:25" s="12" x14ac:dyDescent="0.25">
      <x:c r="A51" s="96" t="str">
        <x:v>43</x:v>
      </x:c>
      <x:c r="B51" s="192" t="str">
        <x:v>FPR50088</x:v>
      </x:c>
      <x:c r="C51" s="192" t="str">
        <x:v>HP LJ 4015</x:v>
      </x:c>
      <x:c r="D51" s="192" t="str">
        <x:v>B/W Laser Prints</x:v>
      </x:c>
      <x:c r="E51" s="192" t="str">
        <x:v>CNDY430827</x:v>
      </x:c>
      <x:c r="F51" s="192" t="str">
        <x:v>Active</x:v>
      </x:c>
      <x:c r="G51" s="192" t="str">
        <x:v>MMH</x:v>
      </x:c>
      <x:c r="H51" s="192" t="str">
        <x:v/>
      </x:c>
      <x:c r="I51" s="192" t="str">
        <x:v>RFT (Radiology Processing)</x:v>
      </x:c>
      <x:c r="J51" s="192" t="str">
        <x:v>4</x:v>
      </x:c>
      <x:c r="K51" s="192" t="str">
        <x:v/>
      </x:c>
      <x:c r="L51" s="192" t="str">
        <x:v/>
      </x:c>
      <x:c r="M51" s="192" t="str">
        <x:v>7/27/2018</x:v>
      </x:c>
      <x:c r="N51" s="183" t="n">
        <x:v>95050.00</x:v>
      </x:c>
      <x:c r="O51" s="192" t="str">
        <x:v>10/25/2018</x:v>
      </x:c>
      <x:c r="P51" s="183" t="n">
        <x:v>97687.00</x:v>
      </x:c>
      <x:c r="Q51" s="207" t="n">
        <x:v>0.0046</x:v>
      </x:c>
      <x:c r="R51" s="207" t="n">
        <x:v>0.0069</x:v>
      </x:c>
      <x:c r="S51" s="183" t="n">
        <x:v>2763.00</x:v>
      </x:c>
      <x:c r="T51" s="182" t="n">
        <x:f ca="1">=IF(AND(U51=0,S51&gt;0),-100%,IF(OR(S51=0,S51="-"),"-",IF(AND(S51=0,U51=0),0%,IF(S51&lt;U51,SUM(U51-S51)/S51,IF(S51&gt;U51,SUM(-1*(S51-U51)/S51),"")))))</x:f>
        <x:v/>
      </x:c>
      <x:c r="U51" s="183" t="n">
        <x:v>2637.00</x:v>
      </x:c>
      <x:c r="V51" s="183" t="n">
        <x:f ca="1">=SUM(U51/ ((O51- M51)/30.42))</x:f>
        <x:v/>
      </x:c>
      <x:c r="W51" s="196">
        <x:f ca="1">=IF(T51="","",IF(T51="-","",IF(U51=0,"",IF(OR(T51&gt;AA4,T51&lt;-AA4),"*",""))))</x:f>
        <x:v/>
      </x:c>
      <x:c r="X51" s="98" t="str">
        <x:v/>
      </x:c>
    </x:row>
    <x:row r="52" spans="1:25" s="12" x14ac:dyDescent="0.25">
      <x:c r="A52" s="90" t="str">
        <x:v>44</x:v>
      </x:c>
      <x:c r="B52" s="191" t="str">
        <x:v>FPR50054</x:v>
      </x:c>
      <x:c r="C52" s="191" t="str">
        <x:v>HP LJ P3015</x:v>
      </x:c>
      <x:c r="D52" s="191" t="str">
        <x:v>B/W Laser Prints</x:v>
      </x:c>
      <x:c r="E52" s="191" t="str">
        <x:v>VND3G28489</x:v>
      </x:c>
      <x:c r="F52" s="191" t="str">
        <x:v>Active</x:v>
      </x:c>
      <x:c r="G52" s="191" t="str">
        <x:v>MMH</x:v>
      </x:c>
      <x:c r="H52" s="191" t="str">
        <x:v/>
      </x:c>
      <x:c r="I52" s="191" t="str">
        <x:v>Lab Manager</x:v>
      </x:c>
      <x:c r="J52" s="191" t="str">
        <x:v>5</x:v>
      </x:c>
      <x:c r="K52" s="191" t="str">
        <x:v/>
      </x:c>
      <x:c r="L52" s="191" t="str">
        <x:v/>
      </x:c>
      <x:c r="M52" s="191" t="str">
        <x:v>7/27/2018</x:v>
      </x:c>
      <x:c r="N52" s="189" t="n">
        <x:v>12745.00</x:v>
      </x:c>
      <x:c r="O52" s="191" t="str">
        <x:v>10/25/2018</x:v>
      </x:c>
      <x:c r="P52" s="189" t="n">
        <x:v>14993.00</x:v>
      </x:c>
      <x:c r="Q52" s="206" t="n">
        <x:v>0.0039</x:v>
      </x:c>
      <x:c r="R52" s="206" t="n">
        <x:v>0.0059</x:v>
      </x:c>
      <x:c r="S52" s="189" t="n">
        <x:v>2082.00</x:v>
      </x:c>
      <x:c r="T52" s="187" t="n">
        <x:f ca="1">=IF(AND(U52=0,S52&gt;0),-100%,IF(OR(S52=0,S52="-"),"-",IF(AND(S52=0,U52=0),0%,IF(S52&lt;U52,SUM(U52-S52)/S52,IF(S52&gt;U52,SUM(-1*(S52-U52)/S52),"")))))</x:f>
        <x:v/>
      </x:c>
      <x:c r="U52" s="189" t="n">
        <x:v>2248.00</x:v>
      </x:c>
      <x:c r="V52" s="189" t="n">
        <x:f ca="1">=SUM(U52/ ((O52- M52)/30.42))</x:f>
        <x:v/>
      </x:c>
      <x:c r="W52" s="195">
        <x:f ca="1">=IF(T52="","",IF(T52="-","",IF(U52=0,"",IF(OR(T52&gt;AA4,T52&lt;-AA4),"*",""))))</x:f>
        <x:v/>
      </x:c>
      <x:c r="X52" s="91" t="str">
        <x:v/>
      </x:c>
    </x:row>
    <x:row r="53" spans="1:25" s="12" x14ac:dyDescent="0.25">
      <x:c r="A53" s="96" t="str">
        <x:v>45</x:v>
      </x:c>
      <x:c r="B53" s="192" t="str">
        <x:v>FPR57737</x:v>
      </x:c>
      <x:c r="C53" s="192" t="str">
        <x:v>HP LJ M426fdn</x:v>
      </x:c>
      <x:c r="D53" s="192" t="str">
        <x:v>B/W Laser Prints</x:v>
      </x:c>
      <x:c r="E53" s="192" t="str">
        <x:v>PHB8J6Y3PW</x:v>
      </x:c>
      <x:c r="F53" s="192" t="str">
        <x:v>Active</x:v>
      </x:c>
      <x:c r="G53" s="192" t="str">
        <x:v>PT Clinic Trinity Mills</x:v>
      </x:c>
      <x:c r="H53" s="192" t="str">
        <x:v/>
      </x:c>
      <x:c r="I53" s="192" t="str">
        <x:v/>
      </x:c>
      <x:c r="J53" s="192" t="str">
        <x:v>1</x:v>
      </x:c>
      <x:c r="K53" s="192" t="str">
        <x:v/>
      </x:c>
      <x:c r="L53" s="192" t="str">
        <x:v/>
      </x:c>
      <x:c r="M53" s="192" t="str">
        <x:v>7/20/2018</x:v>
      </x:c>
      <x:c r="N53" s="183" t="n">
        <x:v>14387.00</x:v>
      </x:c>
      <x:c r="O53" s="192" t="str">
        <x:v>10/25/2018</x:v>
      </x:c>
      <x:c r="P53" s="183" t="n">
        <x:v>16626.00</x:v>
      </x:c>
      <x:c r="Q53" s="207" t="n">
        <x:v>0.0039</x:v>
      </x:c>
      <x:c r="R53" s="207" t="n">
        <x:v>0.0059</x:v>
      </x:c>
      <x:c r="S53" s="183" t="n">
        <x:v>2554.00</x:v>
      </x:c>
      <x:c r="T53" s="182" t="n">
        <x:f ca="1">=IF(AND(U53=0,S53&gt;0),-100%,IF(OR(S53=0,S53="-"),"-",IF(AND(S53=0,U53=0),0%,IF(S53&lt;U53,SUM(U53-S53)/S53,IF(S53&gt;U53,SUM(-1*(S53-U53)/S53),"")))))</x:f>
        <x:v/>
      </x:c>
      <x:c r="U53" s="183" t="n">
        <x:v>2239.00</x:v>
      </x:c>
      <x:c r="V53" s="183" t="n">
        <x:f ca="1">=SUM(U53/ ((O53- M53)/30.42))</x:f>
        <x:v/>
      </x:c>
      <x:c r="W53" s="196">
        <x:f ca="1">=IF(T53="","",IF(T53="-","",IF(U53=0,"",IF(OR(T53&gt;AA4,T53&lt;-AA4),"*",""))))</x:f>
        <x:v/>
      </x:c>
      <x:c r="X53" s="98" t="str">
        <x:v/>
      </x:c>
    </x:row>
    <x:row r="54" spans="1:25" s="12" x14ac:dyDescent="0.25">
      <x:c r="A54" s="90" t="str">
        <x:v>46</x:v>
      </x:c>
      <x:c r="B54" s="191" t="str">
        <x:v>FPR50071</x:v>
      </x:c>
      <x:c r="C54" s="191" t="str">
        <x:v>HP LJ M425</x:v>
      </x:c>
      <x:c r="D54" s="191" t="str">
        <x:v>B/W Laser Prints</x:v>
      </x:c>
      <x:c r="E54" s="191" t="str">
        <x:v>CNF8G8P619</x:v>
      </x:c>
      <x:c r="F54" s="191" t="str">
        <x:v>Active</x:v>
      </x:c>
      <x:c r="G54" s="191" t="str">
        <x:v>MMH</x:v>
      </x:c>
      <x:c r="H54" s="191" t="str">
        <x:v/>
      </x:c>
      <x:c r="I54" s="191" t="str">
        <x:v>Engineering</x:v>
      </x:c>
      <x:c r="J54" s="191" t="str">
        <x:v>4</x:v>
      </x:c>
      <x:c r="K54" s="191" t="str">
        <x:v/>
      </x:c>
      <x:c r="L54" s="191" t="str">
        <x:v/>
      </x:c>
      <x:c r="M54" s="191" t="str">
        <x:v>7/27/2018</x:v>
      </x:c>
      <x:c r="N54" s="189" t="n">
        <x:v>25093.00</x:v>
      </x:c>
      <x:c r="O54" s="191" t="str">
        <x:v>10/25/2018</x:v>
      </x:c>
      <x:c r="P54" s="189" t="n">
        <x:v>27285.00</x:v>
      </x:c>
      <x:c r="Q54" s="206" t="n">
        <x:v>0.0038</x:v>
      </x:c>
      <x:c r="R54" s="206" t="n">
        <x:v>0.0058</x:v>
      </x:c>
      <x:c r="S54" s="189" t="n">
        <x:v>2167.00</x:v>
      </x:c>
      <x:c r="T54" s="187" t="n">
        <x:f ca="1">=IF(AND(U54=0,S54&gt;0),-100%,IF(OR(S54=0,S54="-"),"-",IF(AND(S54=0,U54=0),0%,IF(S54&lt;U54,SUM(U54-S54)/S54,IF(S54&gt;U54,SUM(-1*(S54-U54)/S54),"")))))</x:f>
        <x:v/>
      </x:c>
      <x:c r="U54" s="189" t="n">
        <x:v>2192.00</x:v>
      </x:c>
      <x:c r="V54" s="189" t="n">
        <x:f ca="1">=SUM(U54/ ((O54- M54)/30.42))</x:f>
        <x:v/>
      </x:c>
      <x:c r="W54" s="195">
        <x:f ca="1">=IF(T54="","",IF(T54="-","",IF(U54=0,"",IF(OR(T54&gt;AA4,T54&lt;-AA4),"*",""))))</x:f>
        <x:v/>
      </x:c>
      <x:c r="X54" s="91" t="str">
        <x:v/>
      </x:c>
    </x:row>
    <x:row r="55" spans="1:25" s="12" x14ac:dyDescent="0.25">
      <x:c r="A55" s="96" t="str">
        <x:v>47</x:v>
      </x:c>
      <x:c r="B55" s="192" t="str">
        <x:v>FPR57735</x:v>
      </x:c>
      <x:c r="C55" s="192" t="str">
        <x:v>HP LJ M426fdn</x:v>
      </x:c>
      <x:c r="D55" s="192" t="str">
        <x:v>B/W Laser Prints</x:v>
      </x:c>
      <x:c r="E55" s="192" t="str">
        <x:v>PHB8J6Y2PX</x:v>
      </x:c>
      <x:c r="F55" s="192" t="str">
        <x:v>Active</x:v>
      </x:c>
      <x:c r="G55" s="192" t="str">
        <x:v>PT Clinic The Colony</x:v>
      </x:c>
      <x:c r="H55" s="192" t="str">
        <x:v/>
      </x:c>
      <x:c r="I55" s="192" t="str">
        <x:v/>
      </x:c>
      <x:c r="J55" s="192" t="str">
        <x:v/>
      </x:c>
      <x:c r="K55" s="192" t="str">
        <x:v/>
      </x:c>
      <x:c r="L55" s="192" t="str">
        <x:v/>
      </x:c>
      <x:c r="M55" s="192" t="str">
        <x:v>7/20/2018</x:v>
      </x:c>
      <x:c r="N55" s="183" t="n">
        <x:v>12361.00</x:v>
      </x:c>
      <x:c r="O55" s="192" t="str">
        <x:v>10/31/2018</x:v>
      </x:c>
      <x:c r="P55" s="183" t="n">
        <x:v>14447.00</x:v>
      </x:c>
      <x:c r="Q55" s="207" t="n">
        <x:v>0.0036</x:v>
      </x:c>
      <x:c r="R55" s="207" t="n">
        <x:v>0.0055</x:v>
      </x:c>
      <x:c r="S55" s="183" t="n">
        <x:v>1722.00</x:v>
      </x:c>
      <x:c r="T55" s="182" t="n">
        <x:f ca="1">=IF(AND(U55=0,S55&gt;0),-100%,IF(OR(S55=0,S55="-"),"-",IF(AND(S55=0,U55=0),0%,IF(S55&lt;U55,SUM(U55-S55)/S55,IF(S55&gt;U55,SUM(-1*(S55-U55)/S55),"")))))</x:f>
        <x:v/>
      </x:c>
      <x:c r="U55" s="183" t="n">
        <x:v>2086.00</x:v>
      </x:c>
      <x:c r="V55" s="183" t="n">
        <x:f ca="1">=SUM(U55/ ((O55- M55)/30.42))</x:f>
        <x:v/>
      </x:c>
      <x:c r="W55" s="196">
        <x:f ca="1">=IF(T55="","",IF(T55="-","",IF(U55=0,"",IF(OR(T55&gt;AA4,T55&lt;-AA4),"*",""))))</x:f>
        <x:v/>
      </x:c>
      <x:c r="X55" s="98" t="str">
        <x:v/>
      </x:c>
    </x:row>
    <x:row r="56" spans="1:25" s="12" x14ac:dyDescent="0.25">
      <x:c r="A56" s="90" t="str">
        <x:v>48</x:v>
      </x:c>
      <x:c r="B56" s="191" t="str">
        <x:v>FPR50097</x:v>
      </x:c>
      <x:c r="C56" s="191" t="str">
        <x:v>HP LJ P2055</x:v>
      </x:c>
      <x:c r="D56" s="191" t="str">
        <x:v>B/W Laser Prints</x:v>
      </x:c>
      <x:c r="E56" s="191" t="str">
        <x:v>CNB1726249</x:v>
      </x:c>
      <x:c r="F56" s="191" t="str">
        <x:v>Active</x:v>
      </x:c>
      <x:c r="G56" s="191" t="str">
        <x:v>PT Clinic McKinney</x:v>
      </x:c>
      <x:c r="H56" s="191" t="str">
        <x:v/>
      </x:c>
      <x:c r="I56" s="191" t="str">
        <x:v>Back Office</x:v>
      </x:c>
      <x:c r="J56" s="191" t="str">
        <x:v/>
      </x:c>
      <x:c r="K56" s="191" t="str">
        <x:v/>
      </x:c>
      <x:c r="L56" s="191" t="str">
        <x:v/>
      </x:c>
      <x:c r="M56" s="191" t="str">
        <x:v>7/27/2018</x:v>
      </x:c>
      <x:c r="N56" s="189" t="n">
        <x:v>7141.00</x:v>
      </x:c>
      <x:c r="O56" s="191" t="str">
        <x:v>10/24/2018</x:v>
      </x:c>
      <x:c r="P56" s="189" t="n">
        <x:v>9003.00</x:v>
      </x:c>
      <x:c r="Q56" s="206" t="n">
        <x:v>0.0032</x:v>
      </x:c>
      <x:c r="R56" s="206" t="n">
        <x:v>0.0049</x:v>
      </x:c>
      <x:c r="S56" s="189" t="n">
        <x:v>1507.00</x:v>
      </x:c>
      <x:c r="T56" s="187" t="n">
        <x:f ca="1">=IF(AND(U56=0,S56&gt;0),-100%,IF(OR(S56=0,S56="-"),"-",IF(AND(S56=0,U56=0),0%,IF(S56&lt;U56,SUM(U56-S56)/S56,IF(S56&gt;U56,SUM(-1*(S56-U56)/S56),"")))))</x:f>
        <x:v/>
      </x:c>
      <x:c r="U56" s="189" t="n">
        <x:v>1862.00</x:v>
      </x:c>
      <x:c r="V56" s="189" t="n">
        <x:f ca="1">=SUM(U56/ ((O56- M56)/30.42))</x:f>
        <x:v/>
      </x:c>
      <x:c r="W56" s="195">
        <x:f ca="1">=IF(T56="","",IF(T56="-","",IF(U56=0,"",IF(OR(T56&gt;AA4,T56&lt;-AA4),"*",""))))</x:f>
        <x:v/>
      </x:c>
      <x:c r="X56" s="91" t="str">
        <x:v/>
      </x:c>
    </x:row>
    <x:row r="57" spans="1:25" s="12" x14ac:dyDescent="0.25">
      <x:c r="A57" s="96" t="str">
        <x:v>49</x:v>
      </x:c>
      <x:c r="B57" s="192" t="str">
        <x:v>FPR50056</x:v>
      </x:c>
      <x:c r="C57" s="192" t="str">
        <x:v>HP LJ M401n</x:v>
      </x:c>
      <x:c r="D57" s="192" t="str">
        <x:v>B/W Laser Prints</x:v>
      </x:c>
      <x:c r="E57" s="192" t="str">
        <x:v>PHGDC25530</x:v>
      </x:c>
      <x:c r="F57" s="192" t="str">
        <x:v>Active</x:v>
      </x:c>
      <x:c r="G57" s="192" t="str">
        <x:v>MMH</x:v>
      </x:c>
      <x:c r="H57" s="192" t="str">
        <x:v/>
      </x:c>
      <x:c r="I57" s="192" t="str">
        <x:v>Ultrasound</x:v>
      </x:c>
      <x:c r="J57" s="192" t="str">
        <x:v>4</x:v>
      </x:c>
      <x:c r="K57" s="192" t="str">
        <x:v/>
      </x:c>
      <x:c r="L57" s="192" t="str">
        <x:v/>
      </x:c>
      <x:c r="M57" s="192" t="str">
        <x:v>7/27/2018</x:v>
      </x:c>
      <x:c r="N57" s="183" t="n">
        <x:v>39539.00</x:v>
      </x:c>
      <x:c r="O57" s="192" t="str">
        <x:v>10/25/2018</x:v>
      </x:c>
      <x:c r="P57" s="183" t="n">
        <x:v>41361.00</x:v>
      </x:c>
      <x:c r="Q57" s="207" t="n">
        <x:v>0.0032</x:v>
      </x:c>
      <x:c r="R57" s="207" t="n">
        <x:v>0.0048</x:v>
      </x:c>
      <x:c r="S57" s="183" t="n">
        <x:v>2604.00</x:v>
      </x:c>
      <x:c r="T57" s="182" t="n">
        <x:f ca="1">=IF(AND(U57=0,S57&gt;0),-100%,IF(OR(S57=0,S57="-"),"-",IF(AND(S57=0,U57=0),0%,IF(S57&lt;U57,SUM(U57-S57)/S57,IF(S57&gt;U57,SUM(-1*(S57-U57)/S57),"")))))</x:f>
        <x:v/>
      </x:c>
      <x:c r="U57" s="183" t="n">
        <x:v>1822.00</x:v>
      </x:c>
      <x:c r="V57" s="183" t="n">
        <x:f ca="1">=SUM(U57/ ((O57- M57)/30.42))</x:f>
        <x:v/>
      </x:c>
      <x:c r="W57" s="196">
        <x:f ca="1">=IF(T57="","",IF(T57="-","",IF(U57=0,"",IF(OR(T57&gt;AA4,T57&lt;-AA4),"*",""))))</x:f>
        <x:v/>
      </x:c>
      <x:c r="X57" s="98" t="str">
        <x:v/>
      </x:c>
    </x:row>
    <x:row r="58" spans="1:25" s="12" x14ac:dyDescent="0.25">
      <x:c r="A58" s="90" t="str">
        <x:v>50</x:v>
      </x:c>
      <x:c r="B58" s="191" t="str">
        <x:v>FPR50121</x:v>
      </x:c>
      <x:c r="C58" s="191" t="str">
        <x:v>HP LJ M401dn</x:v>
      </x:c>
      <x:c r="D58" s="191" t="str">
        <x:v>B/W Laser Prints</x:v>
      </x:c>
      <x:c r="E58" s="191" t="str">
        <x:v>PHGDG26879</x:v>
      </x:c>
      <x:c r="F58" s="191" t="str">
        <x:v>Active</x:v>
      </x:c>
      <x:c r="G58" s="191" t="str">
        <x:v>MMH</x:v>
      </x:c>
      <x:c r="H58" s="191" t="str">
        <x:v/>
      </x:c>
      <x:c r="I58" s="191" t="str">
        <x:v>Quality / Tosin</x:v>
      </x:c>
      <x:c r="J58" s="191" t="str">
        <x:v>4</x:v>
      </x:c>
      <x:c r="K58" s="191" t="str">
        <x:v/>
      </x:c>
      <x:c r="L58" s="191" t="str">
        <x:v/>
      </x:c>
      <x:c r="M58" s="191" t="str">
        <x:v>7/27/2018</x:v>
      </x:c>
      <x:c r="N58" s="189" t="n">
        <x:v>14109.00</x:v>
      </x:c>
      <x:c r="O58" s="191" t="str">
        <x:v>10/25/2018</x:v>
      </x:c>
      <x:c r="P58" s="189" t="n">
        <x:v>15584.00</x:v>
      </x:c>
      <x:c r="Q58" s="206" t="n">
        <x:v>0.0026</x:v>
      </x:c>
      <x:c r="R58" s="206" t="n">
        <x:v>0.0039</x:v>
      </x:c>
      <x:c r="S58" s="189" t="n">
        <x:v>829.00</x:v>
      </x:c>
      <x:c r="T58" s="187" t="n">
        <x:f ca="1">=IF(AND(U58=0,S58&gt;0),-100%,IF(OR(S58=0,S58="-"),"-",IF(AND(S58=0,U58=0),0%,IF(S58&lt;U58,SUM(U58-S58)/S58,IF(S58&gt;U58,SUM(-1*(S58-U58)/S58),"")))))</x:f>
        <x:v/>
      </x:c>
      <x:c r="U58" s="189" t="n">
        <x:v>1475.00</x:v>
      </x:c>
      <x:c r="V58" s="189" t="n">
        <x:f ca="1">=SUM(U58/ ((O58- M58)/30.42))</x:f>
        <x:v/>
      </x:c>
      <x:c r="W58" s="195">
        <x:f ca="1">=IF(T58="","",IF(T58="-","",IF(U58=0,"",IF(OR(T58&gt;AA4,T58&lt;-AA4),"*",""))))</x:f>
        <x:v/>
      </x:c>
      <x:c r="X58" s="91" t="str">
        <x:v/>
      </x:c>
    </x:row>
    <x:row r="59" spans="1:25" s="12" x14ac:dyDescent="0.25">
      <x:c r="A59" s="96" t="str">
        <x:v>51</x:v>
      </x:c>
      <x:c r="B59" s="192" t="str">
        <x:v>FPR50124</x:v>
      </x:c>
      <x:c r="C59" s="192" t="str">
        <x:v>HP LJ M401dn</x:v>
      </x:c>
      <x:c r="D59" s="192" t="str">
        <x:v>B/W Laser Prints</x:v>
      </x:c>
      <x:c r="E59" s="192" t="str">
        <x:v>PHGDG26864</x:v>
      </x:c>
      <x:c r="F59" s="192" t="str">
        <x:v>Active</x:v>
      </x:c>
      <x:c r="G59" s="192" t="str">
        <x:v>Craig Ranch Surgery Center</x:v>
      </x:c>
      <x:c r="H59" s="192" t="str">
        <x:v/>
      </x:c>
      <x:c r="I59" s="192" t="str">
        <x:v>Medical Staffing Services and Accounting</x:v>
      </x:c>
      <x:c r="J59" s="192" t="str">
        <x:v>2</x:v>
      </x:c>
      <x:c r="K59" s="192" t="str">
        <x:v/>
      </x:c>
      <x:c r="L59" s="192" t="str">
        <x:v/>
      </x:c>
      <x:c r="M59" s="192" t="str">
        <x:v>7/27/2018</x:v>
      </x:c>
      <x:c r="N59" s="183" t="n">
        <x:v>154579.00</x:v>
      </x:c>
      <x:c r="O59" s="192" t="str">
        <x:v>10/24/2018</x:v>
      </x:c>
      <x:c r="P59" s="183" t="n">
        <x:v>155883.00</x:v>
      </x:c>
      <x:c r="Q59" s="207" t="n">
        <x:v>0.0023</x:v>
      </x:c>
      <x:c r="R59" s="207" t="n">
        <x:v>0.0034</x:v>
      </x:c>
      <x:c r="S59" s="183" t="n">
        <x:v>1275.00</x:v>
      </x:c>
      <x:c r="T59" s="182" t="n">
        <x:f ca="1">=IF(AND(U59=0,S59&gt;0),-100%,IF(OR(S59=0,S59="-"),"-",IF(AND(S59=0,U59=0),0%,IF(S59&lt;U59,SUM(U59-S59)/S59,IF(S59&gt;U59,SUM(-1*(S59-U59)/S59),"")))))</x:f>
        <x:v/>
      </x:c>
      <x:c r="U59" s="183" t="n">
        <x:v>1304.00</x:v>
      </x:c>
      <x:c r="V59" s="183" t="n">
        <x:f ca="1">=SUM(U59/ ((O59- M59)/30.42))</x:f>
        <x:v/>
      </x:c>
      <x:c r="W59" s="196">
        <x:f ca="1">=IF(T59="","",IF(T59="-","",IF(U59=0,"",IF(OR(T59&gt;AA4,T59&lt;-AA4),"*",""))))</x:f>
        <x:v/>
      </x:c>
      <x:c r="X59" s="98" t="str">
        <x:v/>
      </x:c>
    </x:row>
    <x:row r="60" spans="1:25" s="12" x14ac:dyDescent="0.25">
      <x:c r="A60" s="90" t="str">
        <x:v>52</x:v>
      </x:c>
      <x:c r="B60" s="191" t="str">
        <x:v>FPR50106</x:v>
      </x:c>
      <x:c r="C60" s="191" t="str">
        <x:v>HP LJ M1522 MFP</x:v>
      </x:c>
      <x:c r="D60" s="191" t="str">
        <x:v>B/W Laser Prints</x:v>
      </x:c>
      <x:c r="E60" s="191" t="str">
        <x:v>CNF893T20B</x:v>
      </x:c>
      <x:c r="F60" s="191" t="str">
        <x:v>Active</x:v>
      </x:c>
      <x:c r="G60" s="191" t="str">
        <x:v>MMH</x:v>
      </x:c>
      <x:c r="H60" s="191" t="str">
        <x:v/>
      </x:c>
      <x:c r="I60" s="191" t="str">
        <x:v>Pre-Op Manager's Office</x:v>
      </x:c>
      <x:c r="J60" s="191" t="str">
        <x:v>4</x:v>
      </x:c>
      <x:c r="K60" s="191" t="str">
        <x:v/>
      </x:c>
      <x:c r="L60" s="191" t="str">
        <x:v/>
      </x:c>
      <x:c r="M60" s="191" t="str">
        <x:v>7/27/2018</x:v>
      </x:c>
      <x:c r="N60" s="189" t="n">
        <x:v>82781.00</x:v>
      </x:c>
      <x:c r="O60" s="191" t="str">
        <x:v>10/25/2018</x:v>
      </x:c>
      <x:c r="P60" s="189" t="n">
        <x:v>83988.00</x:v>
      </x:c>
      <x:c r="Q60" s="206" t="n">
        <x:v>0.0021</x:v>
      </x:c>
      <x:c r="R60" s="206" t="n">
        <x:v>0.0032</x:v>
      </x:c>
      <x:c r="S60" s="189" t="n">
        <x:v>1013.00</x:v>
      </x:c>
      <x:c r="T60" s="187" t="n">
        <x:f ca="1">=IF(AND(U60=0,S60&gt;0),-100%,IF(OR(S60=0,S60="-"),"-",IF(AND(S60=0,U60=0),0%,IF(S60&lt;U60,SUM(U60-S60)/S60,IF(S60&gt;U60,SUM(-1*(S60-U60)/S60),"")))))</x:f>
        <x:v/>
      </x:c>
      <x:c r="U60" s="189" t="n">
        <x:v>1207.00</x:v>
      </x:c>
      <x:c r="V60" s="189" t="n">
        <x:f ca="1">=SUM(U60/ ((O60- M60)/30.42))</x:f>
        <x:v/>
      </x:c>
      <x:c r="W60" s="195">
        <x:f ca="1">=IF(T60="","",IF(T60="-","",IF(U60=0,"",IF(OR(T60&gt;AA4,T60&lt;-AA4),"*",""))))</x:f>
        <x:v/>
      </x:c>
      <x:c r="X60" s="91" t="str">
        <x:v/>
      </x:c>
    </x:row>
    <x:row r="61" spans="1:25" s="12" x14ac:dyDescent="0.25">
      <x:c r="A61" s="96" t="str">
        <x:v>53</x:v>
      </x:c>
      <x:c r="B61" s="192" t="str">
        <x:v>FPR50114</x:v>
      </x:c>
      <x:c r="C61" s="192" t="str">
        <x:v>HP LJ M425</x:v>
      </x:c>
      <x:c r="D61" s="192" t="str">
        <x:v>B/W Laser Prints</x:v>
      </x:c>
      <x:c r="E61" s="192" t="str">
        <x:v>CNF8G890YD</x:v>
      </x:c>
      <x:c r="F61" s="192" t="str">
        <x:v>Active</x:v>
      </x:c>
      <x:c r="G61" s="192" t="str">
        <x:v>ASC</x:v>
      </x:c>
      <x:c r="H61" s="192" t="str">
        <x:v/>
      </x:c>
      <x:c r="I61" s="192" t="str">
        <x:v>Back Office</x:v>
      </x:c>
      <x:c r="J61" s="192" t="str">
        <x:v/>
      </x:c>
      <x:c r="K61" s="192" t="str">
        <x:v>Vivian</x:v>
      </x:c>
      <x:c r="L61" s="192" t="str">
        <x:v/>
      </x:c>
      <x:c r="M61" s="192" t="str">
        <x:v>7/27/2018</x:v>
      </x:c>
      <x:c r="N61" s="183" t="n">
        <x:v>31677.00</x:v>
      </x:c>
      <x:c r="O61" s="192" t="str">
        <x:v>10/25/2018</x:v>
      </x:c>
      <x:c r="P61" s="183" t="n">
        <x:v>32851.00</x:v>
      </x:c>
      <x:c r="Q61" s="207" t="n">
        <x:v>0.002</x:v>
      </x:c>
      <x:c r="R61" s="207" t="n">
        <x:v>0.0031</x:v>
      </x:c>
      <x:c r="S61" s="183" t="n">
        <x:v>1210.00</x:v>
      </x:c>
      <x:c r="T61" s="182" t="n">
        <x:f ca="1">=IF(AND(U61=0,S61&gt;0),-100%,IF(OR(S61=0,S61="-"),"-",IF(AND(S61=0,U61=0),0%,IF(S61&lt;U61,SUM(U61-S61)/S61,IF(S61&gt;U61,SUM(-1*(S61-U61)/S61),"")))))</x:f>
        <x:v/>
      </x:c>
      <x:c r="U61" s="183" t="n">
        <x:v>1174.00</x:v>
      </x:c>
      <x:c r="V61" s="183" t="n">
        <x:f ca="1">=SUM(U61/ ((O61- M61)/30.42))</x:f>
        <x:v/>
      </x:c>
      <x:c r="W61" s="196">
        <x:f ca="1">=IF(T61="","",IF(T61="-","",IF(U61=0,"",IF(OR(T61&gt;AA4,T61&lt;-AA4),"*",""))))</x:f>
        <x:v/>
      </x:c>
      <x:c r="X61" s="98" t="str">
        <x:v/>
      </x:c>
    </x:row>
    <x:row r="62" spans="1:25" s="12" x14ac:dyDescent="0.25">
      <x:c r="A62" s="90" t="str">
        <x:v>54</x:v>
      </x:c>
      <x:c r="B62" s="191" t="str">
        <x:v>FPR50118</x:v>
      </x:c>
      <x:c r="C62" s="191" t="str">
        <x:v>HP LJ M425</x:v>
      </x:c>
      <x:c r="D62" s="191" t="str">
        <x:v>B/W Laser Prints</x:v>
      </x:c>
      <x:c r="E62" s="191" t="str">
        <x:v>CNF8G88JS4</x:v>
      </x:c>
      <x:c r="F62" s="191" t="str">
        <x:v>Active</x:v>
      </x:c>
      <x:c r="G62" s="191" t="str">
        <x:v>MMH</x:v>
      </x:c>
      <x:c r="H62" s="191" t="str">
        <x:v/>
      </x:c>
      <x:c r="I62" s="191" t="str">
        <x:v>HIM Director</x:v>
      </x:c>
      <x:c r="J62" s="191" t="str">
        <x:v>4</x:v>
      </x:c>
      <x:c r="K62" s="191" t="str">
        <x:v/>
      </x:c>
      <x:c r="L62" s="191" t="str">
        <x:v/>
      </x:c>
      <x:c r="M62" s="191" t="str">
        <x:v>7/27/2018</x:v>
      </x:c>
      <x:c r="N62" s="189" t="n">
        <x:v>22499.00</x:v>
      </x:c>
      <x:c r="O62" s="191" t="str">
        <x:v>10/25/2018</x:v>
      </x:c>
      <x:c r="P62" s="189" t="n">
        <x:v>23460.00</x:v>
      </x:c>
      <x:c r="Q62" s="206" t="n">
        <x:v>0.0017</x:v>
      </x:c>
      <x:c r="R62" s="206" t="n">
        <x:v>0.0025</x:v>
      </x:c>
      <x:c r="S62" s="189" t="n">
        <x:v>1076.00</x:v>
      </x:c>
      <x:c r="T62" s="187" t="n">
        <x:f ca="1">=IF(AND(U62=0,S62&gt;0),-100%,IF(OR(S62=0,S62="-"),"-",IF(AND(S62=0,U62=0),0%,IF(S62&lt;U62,SUM(U62-S62)/S62,IF(S62&gt;U62,SUM(-1*(S62-U62)/S62),"")))))</x:f>
        <x:v/>
      </x:c>
      <x:c r="U62" s="189" t="n">
        <x:v>961.00</x:v>
      </x:c>
      <x:c r="V62" s="189" t="n">
        <x:f ca="1">=SUM(U62/ ((O62- M62)/30.42))</x:f>
        <x:v/>
      </x:c>
      <x:c r="W62" s="195">
        <x:f ca="1">=IF(T62="","",IF(T62="-","",IF(U62=0,"",IF(OR(T62&gt;AA4,T62&lt;-AA4),"*",""))))</x:f>
        <x:v/>
      </x:c>
      <x:c r="X62" s="91" t="str">
        <x:v/>
      </x:c>
    </x:row>
    <x:row r="63" spans="1:25" s="12" x14ac:dyDescent="0.25">
      <x:c r="A63" s="96" t="str">
        <x:v>55</x:v>
      </x:c>
      <x:c r="B63" s="192" t="str">
        <x:v>FPR50104</x:v>
      </x:c>
      <x:c r="C63" s="192" t="str">
        <x:v>Savin 917</x:v>
      </x:c>
      <x:c r="D63" s="192" t="str">
        <x:v>B/W Laser Prints</x:v>
      </x:c>
      <x:c r="E63" s="192" t="str">
        <x:v>V4409001733</x:v>
      </x:c>
      <x:c r="F63" s="192" t="str">
        <x:v>Active</x:v>
      </x:c>
      <x:c r="G63" s="192" t="str">
        <x:v>MMH</x:v>
      </x:c>
      <x:c r="H63" s="192" t="str">
        <x:v/>
      </x:c>
      <x:c r="I63" s="192" t="str">
        <x:v>Admin Area</x:v>
      </x:c>
      <x:c r="J63" s="192" t="str">
        <x:v>4</x:v>
      </x:c>
      <x:c r="K63" s="192" t="str">
        <x:v/>
      </x:c>
      <x:c r="L63" s="192" t="str">
        <x:v/>
      </x:c>
      <x:c r="M63" s="192" t="str">
        <x:v>7/27/2018</x:v>
      </x:c>
      <x:c r="N63" s="183" t="n">
        <x:v>71875.00</x:v>
      </x:c>
      <x:c r="O63" s="192" t="str">
        <x:v>10/25/2018</x:v>
      </x:c>
      <x:c r="P63" s="183" t="n">
        <x:v>72799.00</x:v>
      </x:c>
      <x:c r="Q63" s="207" t="n">
        <x:v>0.0016</x:v>
      </x:c>
      <x:c r="R63" s="207" t="n">
        <x:v>0.0024</x:v>
      </x:c>
      <x:c r="S63" s="183" t="n">
        <x:v>972.00</x:v>
      </x:c>
      <x:c r="T63" s="182" t="n">
        <x:f ca="1">=IF(AND(U63=0,S63&gt;0),-100%,IF(OR(S63=0,S63="-"),"-",IF(AND(S63=0,U63=0),0%,IF(S63&lt;U63,SUM(U63-S63)/S63,IF(S63&gt;U63,SUM(-1*(S63-U63)/S63),"")))))</x:f>
        <x:v/>
      </x:c>
      <x:c r="U63" s="183" t="n">
        <x:v>924.00</x:v>
      </x:c>
      <x:c r="V63" s="183" t="n">
        <x:f ca="1">=SUM(U63/ ((O63- M63)/30.42))</x:f>
        <x:v/>
      </x:c>
      <x:c r="W63" s="196">
        <x:f ca="1">=IF(T63="","",IF(T63="-","",IF(U63=0,"",IF(OR(T63&gt;AA4,T63&lt;-AA4),"*",""))))</x:f>
        <x:v/>
      </x:c>
      <x:c r="X63" s="98" t="str">
        <x:v/>
      </x:c>
    </x:row>
    <x:row r="64" spans="1:25" s="12" x14ac:dyDescent="0.25">
      <x:c r="A64" s="90" t="str">
        <x:v>56</x:v>
      </x:c>
      <x:c r="B64" s="191" t="str">
        <x:v>FPR50072</x:v>
      </x:c>
      <x:c r="C64" s="191" t="str">
        <x:v>HP LJ M1319</x:v>
      </x:c>
      <x:c r="D64" s="191" t="str">
        <x:v>B/W Laser Prints</x:v>
      </x:c>
      <x:c r="E64" s="191" t="str">
        <x:v>CNJ89D31W6</x:v>
      </x:c>
      <x:c r="F64" s="191" t="str">
        <x:v>Active</x:v>
      </x:c>
      <x:c r="G64" s="191" t="str">
        <x:v>Craig Ranch Surgery Center</x:v>
      </x:c>
      <x:c r="H64" s="191" t="str">
        <x:v/>
      </x:c>
      <x:c r="I64" s="191" t="str">
        <x:v>Business Office Manager</x:v>
      </x:c>
      <x:c r="J64" s="191" t="str">
        <x:v>1</x:v>
      </x:c>
      <x:c r="K64" s="191" t="str">
        <x:v/>
      </x:c>
      <x:c r="L64" s="191" t="str">
        <x:v/>
      </x:c>
      <x:c r="M64" s="191" t="str">
        <x:v>7/27/2018</x:v>
      </x:c>
      <x:c r="N64" s="189" t="n">
        <x:v>85062.00</x:v>
      </x:c>
      <x:c r="O64" s="191" t="str">
        <x:v>10/24/2018</x:v>
      </x:c>
      <x:c r="P64" s="189" t="n">
        <x:v>85934.00</x:v>
      </x:c>
      <x:c r="Q64" s="206" t="n">
        <x:v>0.0015</x:v>
      </x:c>
      <x:c r="R64" s="206" t="n">
        <x:v>0.0023</x:v>
      </x:c>
      <x:c r="S64" s="189" t="n">
        <x:v>912.00</x:v>
      </x:c>
      <x:c r="T64" s="187" t="n">
        <x:f ca="1">=IF(AND(U64=0,S64&gt;0),-100%,IF(OR(S64=0,S64="-"),"-",IF(AND(S64=0,U64=0),0%,IF(S64&lt;U64,SUM(U64-S64)/S64,IF(S64&gt;U64,SUM(-1*(S64-U64)/S64),"")))))</x:f>
        <x:v/>
      </x:c>
      <x:c r="U64" s="189" t="n">
        <x:v>872.00</x:v>
      </x:c>
      <x:c r="V64" s="189" t="n">
        <x:f ca="1">=SUM(U64/ ((O64- M64)/30.42))</x:f>
        <x:v/>
      </x:c>
      <x:c r="W64" s="195">
        <x:f ca="1">=IF(T64="","",IF(T64="-","",IF(U64=0,"",IF(OR(T64&gt;AA4,T64&lt;-AA4),"*",""))))</x:f>
        <x:v/>
      </x:c>
      <x:c r="X64" s="91" t="str">
        <x:v/>
      </x:c>
    </x:row>
    <x:row r="65" spans="1:25" s="12" x14ac:dyDescent="0.25">
      <x:c r="A65" s="96" t="str">
        <x:v>57</x:v>
      </x:c>
      <x:c r="B65" s="192" t="str">
        <x:v>FPR55063</x:v>
      </x:c>
      <x:c r="C65" s="192" t="str">
        <x:v>HP LJ M426fdn</x:v>
      </x:c>
      <x:c r="D65" s="192" t="str">
        <x:v>B/W Laser Prints</x:v>
      </x:c>
      <x:c r="E65" s="192" t="str">
        <x:v>PHBLKDXC67</x:v>
      </x:c>
      <x:c r="F65" s="192" t="str">
        <x:v>Active</x:v>
      </x:c>
      <x:c r="G65" s="192" t="str">
        <x:v>MMH</x:v>
      </x:c>
      <x:c r="H65" s="192" t="str">
        <x:v/>
      </x:c>
      <x:c r="I65" s="192" t="str">
        <x:v>Inpatient Manager</x:v>
      </x:c>
      <x:c r="J65" s="192" t="str">
        <x:v>4</x:v>
      </x:c>
      <x:c r="K65" s="192" t="str">
        <x:v>Dawn Twillie</x:v>
      </x:c>
      <x:c r="L65" s="192" t="str">
        <x:v/>
      </x:c>
      <x:c r="M65" s="192" t="str">
        <x:v>8/1/2018</x:v>
      </x:c>
      <x:c r="N65" s="183" t="n">
        <x:v>0.00</x:v>
      </x:c>
      <x:c r="O65" s="192" t="str">
        <x:v>10/25/2018</x:v>
      </x:c>
      <x:c r="P65" s="183" t="n">
        <x:v>725.00</x:v>
      </x:c>
      <x:c r="Q65" s="207" t="n">
        <x:v>0.0013</x:v>
      </x:c>
      <x:c r="R65" s="207" t="n">
        <x:v>0.0019</x:v>
      </x:c>
      <x:c r="S65" s="183" t="n">
        <x:v/>
      </x:c>
      <x:c r="T65" s="182" t="n">
        <x:f ca="1">=IF(AND(U65=0,S65&gt;0),-100%,IF(OR(S65=0,S65="-"),"-",IF(AND(S65=0,U65=0),0%,IF(S65&lt;U65,SUM(U65-S65)/S65,IF(S65&gt;U65,SUM(-1*(S65-U65)/S65),"")))))</x:f>
        <x:v/>
      </x:c>
      <x:c r="U65" s="183" t="n">
        <x:v>725.00</x:v>
      </x:c>
      <x:c r="V65" s="183" t="n">
        <x:f ca="1">=SUM(U65/ ((O65- M65)/30.42))</x:f>
        <x:v/>
      </x:c>
      <x:c r="W65" s="196">
        <x:f ca="1">=IF(T65="","",IF(T65="-","",IF(U65=0,"",IF(OR(T65&gt;AA4,T65&lt;-AA4),"*",""))))</x:f>
        <x:v/>
      </x:c>
      <x:c r="X65" s="98" t="str">
        <x:v/>
      </x:c>
    </x:row>
    <x:row r="66" spans="1:25" s="12" x14ac:dyDescent="0.25">
      <x:c r="A66" s="90" t="str">
        <x:v>58</x:v>
      </x:c>
      <x:c r="B66" s="191" t="str">
        <x:v>FPR50060</x:v>
      </x:c>
      <x:c r="C66" s="191" t="str">
        <x:v>HP LJ M426fdn</x:v>
      </x:c>
      <x:c r="D66" s="191" t="str">
        <x:v>B/W Laser Prints</x:v>
      </x:c>
      <x:c r="E66" s="191" t="str">
        <x:v>PHBLK67G0P</x:v>
      </x:c>
      <x:c r="F66" s="191" t="str">
        <x:v>Active</x:v>
      </x:c>
      <x:c r="G66" s="191" t="str">
        <x:v>MMH</x:v>
      </x:c>
      <x:c r="H66" s="191" t="str">
        <x:v/>
      </x:c>
      <x:c r="I66" s="191" t="str">
        <x:v>CNO</x:v>
      </x:c>
      <x:c r="J66" s="191" t="str">
        <x:v>4</x:v>
      </x:c>
      <x:c r="K66" s="191" t="str">
        <x:v/>
      </x:c>
      <x:c r="L66" s="191" t="str">
        <x:v/>
      </x:c>
      <x:c r="M66" s="191" t="str">
        <x:v>7/27/2018</x:v>
      </x:c>
      <x:c r="N66" s="189" t="n">
        <x:v>2324.00</x:v>
      </x:c>
      <x:c r="O66" s="191" t="str">
        <x:v>10/25/2018</x:v>
      </x:c>
      <x:c r="P66" s="189" t="n">
        <x:v>2900.00</x:v>
      </x:c>
      <x:c r="Q66" s="206" t="n">
        <x:v>0.001</x:v>
      </x:c>
      <x:c r="R66" s="206" t="n">
        <x:v>0.0015</x:v>
      </x:c>
      <x:c r="S66" s="189" t="n">
        <x:v>365.00</x:v>
      </x:c>
      <x:c r="T66" s="187" t="n">
        <x:f ca="1">=IF(AND(U66=0,S66&gt;0),-100%,IF(OR(S66=0,S66="-"),"-",IF(AND(S66=0,U66=0),0%,IF(S66&lt;U66,SUM(U66-S66)/S66,IF(S66&gt;U66,SUM(-1*(S66-U66)/S66),"")))))</x:f>
        <x:v/>
      </x:c>
      <x:c r="U66" s="189" t="n">
        <x:v>576.00</x:v>
      </x:c>
      <x:c r="V66" s="189" t="n">
        <x:f ca="1">=SUM(U66/ ((O66- M66)/30.42))</x:f>
        <x:v/>
      </x:c>
      <x:c r="W66" s="195">
        <x:f ca="1">=IF(T66="","",IF(T66="-","",IF(U66=0,"",IF(OR(T66&gt;AA4,T66&lt;-AA4),"*",""))))</x:f>
        <x:v/>
      </x:c>
      <x:c r="X66" s="91" t="str">
        <x:v/>
      </x:c>
    </x:row>
    <x:row r="67" spans="1:25" s="12" x14ac:dyDescent="0.25">
      <x:c r="A67" s="96" t="str">
        <x:v>59</x:v>
      </x:c>
      <x:c r="B67" s="192" t="str">
        <x:v>FPR50074</x:v>
      </x:c>
      <x:c r="C67" s="192" t="str">
        <x:v>HP LJ 4015</x:v>
      </x:c>
      <x:c r="D67" s="192" t="str">
        <x:v>B/W Laser Prints</x:v>
      </x:c>
      <x:c r="E67" s="192" t="str">
        <x:v>CNDY381885</x:v>
      </x:c>
      <x:c r="F67" s="192" t="str">
        <x:v>Active</x:v>
      </x:c>
      <x:c r="G67" s="192" t="str">
        <x:v>Craig Ranch Surgery Center</x:v>
      </x:c>
      <x:c r="H67" s="192" t="str">
        <x:v/>
      </x:c>
      <x:c r="I67" s="192" t="str">
        <x:v>Business Office</x:v>
      </x:c>
      <x:c r="J67" s="192" t="str">
        <x:v>1</x:v>
      </x:c>
      <x:c r="K67" s="192" t="str">
        <x:v/>
      </x:c>
      <x:c r="L67" s="192" t="str">
        <x:v/>
      </x:c>
      <x:c r="M67" s="192" t="str">
        <x:v>7/27/2018</x:v>
      </x:c>
      <x:c r="N67" s="183" t="n">
        <x:v>494697.00</x:v>
      </x:c>
      <x:c r="O67" s="192" t="str">
        <x:v>10/24/2018</x:v>
      </x:c>
      <x:c r="P67" s="183" t="n">
        <x:v>495124.00</x:v>
      </x:c>
      <x:c r="Q67" s="207" t="n">
        <x:v>0.0007</x:v>
      </x:c>
      <x:c r="R67" s="207" t="n">
        <x:v>0.0011</x:v>
      </x:c>
      <x:c r="S67" s="183" t="n">
        <x:v>588.00</x:v>
      </x:c>
      <x:c r="T67" s="182" t="n">
        <x:f ca="1">=IF(AND(U67=0,S67&gt;0),-100%,IF(OR(S67=0,S67="-"),"-",IF(AND(S67=0,U67=0),0%,IF(S67&lt;U67,SUM(U67-S67)/S67,IF(S67&gt;U67,SUM(-1*(S67-U67)/S67),"")))))</x:f>
        <x:v/>
      </x:c>
      <x:c r="U67" s="183" t="n">
        <x:v>427.00</x:v>
      </x:c>
      <x:c r="V67" s="183" t="n">
        <x:f ca="1">=SUM(U67/ ((O67- M67)/30.42))</x:f>
        <x:v/>
      </x:c>
      <x:c r="W67" s="196">
        <x:f ca="1">=IF(T67="","",IF(T67="-","",IF(U67=0,"",IF(OR(T67&gt;AA4,T67&lt;-AA4),"*",""))))</x:f>
        <x:v/>
      </x:c>
      <x:c r="X67" s="98" t="str">
        <x:v/>
      </x:c>
    </x:row>
    <x:row r="68" spans="1:25" s="12" x14ac:dyDescent="0.25">
      <x:c r="A68" s="90" t="str">
        <x:v>60</x:v>
      </x:c>
      <x:c r="B68" s="191" t="str">
        <x:v>FPR50067</x:v>
      </x:c>
      <x:c r="C68" s="191" t="str">
        <x:v>HP LJ P2015</x:v>
      </x:c>
      <x:c r="D68" s="191" t="str">
        <x:v>B/W Laser Prints</x:v>
      </x:c>
      <x:c r="E68" s="191" t="str">
        <x:v>CNBJF04152</x:v>
      </x:c>
      <x:c r="F68" s="191" t="str">
        <x:v>Active</x:v>
      </x:c>
      <x:c r="G68" s="191" t="str">
        <x:v>MMH</x:v>
      </x:c>
      <x:c r="H68" s="191" t="str">
        <x:v/>
      </x:c>
      <x:c r="I68" s="191" t="str">
        <x:v>Workshop</x:v>
      </x:c>
      <x:c r="J68" s="191" t="str">
        <x:v>5</x:v>
      </x:c>
      <x:c r="K68" s="191" t="str">
        <x:v/>
      </x:c>
      <x:c r="L68" s="191" t="str">
        <x:v/>
      </x:c>
      <x:c r="M68" s="191" t="str">
        <x:v>7/27/2018</x:v>
      </x:c>
      <x:c r="N68" s="189" t="n">
        <x:v>39200.00</x:v>
      </x:c>
      <x:c r="O68" s="191" t="str">
        <x:v>10/25/2018</x:v>
      </x:c>
      <x:c r="P68" s="189" t="n">
        <x:v>39441.00</x:v>
      </x:c>
      <x:c r="Q68" s="206" t="n">
        <x:v>0.0004</x:v>
      </x:c>
      <x:c r="R68" s="206" t="n">
        <x:v>0.0006</x:v>
      </x:c>
      <x:c r="S68" s="189" t="n">
        <x:v>473.00</x:v>
      </x:c>
      <x:c r="T68" s="187" t="n">
        <x:f ca="1">=IF(AND(U68=0,S68&gt;0),-100%,IF(OR(S68=0,S68="-"),"-",IF(AND(S68=0,U68=0),0%,IF(S68&lt;U68,SUM(U68-S68)/S68,IF(S68&gt;U68,SUM(-1*(S68-U68)/S68),"")))))</x:f>
        <x:v/>
      </x:c>
      <x:c r="U68" s="189" t="n">
        <x:v>241.00</x:v>
      </x:c>
      <x:c r="V68" s="189" t="n">
        <x:f ca="1">=SUM(U68/ ((O68- M68)/30.42))</x:f>
        <x:v/>
      </x:c>
      <x:c r="W68" s="195">
        <x:f ca="1">=IF(T68="","",IF(T68="-","",IF(U68=0,"",IF(OR(T68&gt;AA4,T68&lt;-AA4),"*",""))))</x:f>
        <x:v/>
      </x:c>
      <x:c r="X68" s="91" t="str">
        <x:v/>
      </x:c>
    </x:row>
    <x:row r="69" spans="1:25" s="12" x14ac:dyDescent="0.25">
      <x:c r="A69" s="96" t="str">
        <x:v>61</x:v>
      </x:c>
      <x:c r="B69" s="192" t="str">
        <x:v>FPR50122</x:v>
      </x:c>
      <x:c r="C69" s="192" t="str">
        <x:v>HP LJ M401dn</x:v>
      </x:c>
      <x:c r="D69" s="192" t="str">
        <x:v>B/W Laser Prints</x:v>
      </x:c>
      <x:c r="E69" s="192" t="str">
        <x:v>PHGDG26874</x:v>
      </x:c>
      <x:c r="F69" s="192" t="str">
        <x:v>Active</x:v>
      </x:c>
      <x:c r="G69" s="192" t="str">
        <x:v>MMH</x:v>
      </x:c>
      <x:c r="H69" s="192" t="str">
        <x:v/>
      </x:c>
      <x:c r="I69" s="192" t="str">
        <x:v>Radiology Office</x:v>
      </x:c>
      <x:c r="J69" s="192" t="str">
        <x:v>4</x:v>
      </x:c>
      <x:c r="K69" s="192" t="str">
        <x:v/>
      </x:c>
      <x:c r="L69" s="192" t="str">
        <x:v/>
      </x:c>
      <x:c r="M69" s="192" t="str">
        <x:v>7/27/2018</x:v>
      </x:c>
      <x:c r="N69" s="183" t="n">
        <x:v>297.00</x:v>
      </x:c>
      <x:c r="O69" s="192" t="str">
        <x:v>10/25/2018</x:v>
      </x:c>
      <x:c r="P69" s="183" t="n">
        <x:v>414.00</x:v>
      </x:c>
      <x:c r="Q69" s="207" t="n">
        <x:v>0.0002</x:v>
      </x:c>
      <x:c r="R69" s="207" t="n">
        <x:v>0.0003</x:v>
      </x:c>
      <x:c r="S69" s="183" t="n">
        <x:v>9.00</x:v>
      </x:c>
      <x:c r="T69" s="182" t="n">
        <x:f ca="1">=IF(AND(U69=0,S69&gt;0),-100%,IF(OR(S69=0,S69="-"),"-",IF(AND(S69=0,U69=0),0%,IF(S69&lt;U69,SUM(U69-S69)/S69,IF(S69&gt;U69,SUM(-1*(S69-U69)/S69),"")))))</x:f>
        <x:v/>
      </x:c>
      <x:c r="U69" s="183" t="n">
        <x:v>117.00</x:v>
      </x:c>
      <x:c r="V69" s="183" t="n">
        <x:f ca="1">=SUM(U69/ ((O69- M69)/30.42))</x:f>
        <x:v/>
      </x:c>
      <x:c r="W69" s="196">
        <x:f ca="1">=IF(T69="","",IF(T69="-","",IF(U69=0,"",IF(OR(T69&gt;AA4,T69&lt;-AA4),"*",""))))</x:f>
        <x:v/>
      </x:c>
      <x:c r="X69" s="98" t="str">
        <x:v/>
      </x:c>
    </x:row>
    <x:row r="70" spans="1:25" s="12" x14ac:dyDescent="0.25">
      <x:c r="A70" s="90" t="str">
        <x:v>62</x:v>
      </x:c>
      <x:c r="B70" s="191" t="str">
        <x:v>FPR50119</x:v>
      </x:c>
      <x:c r="C70" s="191" t="str">
        <x:v>HP LJ M425</x:v>
      </x:c>
      <x:c r="D70" s="191" t="str">
        <x:v>B/W Laser Prints</x:v>
      </x:c>
      <x:c r="E70" s="191" t="str">
        <x:v>CNF8G88JRD</x:v>
      </x:c>
      <x:c r="F70" s="191" t="str">
        <x:v>Active</x:v>
      </x:c>
      <x:c r="G70" s="191" t="str">
        <x:v>MMH</x:v>
      </x:c>
      <x:c r="H70" s="191" t="str">
        <x:v/>
      </x:c>
      <x:c r="I70" s="191" t="str">
        <x:v>Reception</x:v>
      </x:c>
      <x:c r="J70" s="191" t="str">
        <x:v>4</x:v>
      </x:c>
      <x:c r="K70" s="191" t="str">
        <x:v/>
      </x:c>
      <x:c r="L70" s="191" t="str">
        <x:v/>
      </x:c>
      <x:c r="M70" s="191" t="str">
        <x:v>7/27/2018</x:v>
      </x:c>
      <x:c r="N70" s="189" t="n">
        <x:v>21804.00</x:v>
      </x:c>
      <x:c r="O70" s="191" t="str">
        <x:v>10/25/2018</x:v>
      </x:c>
      <x:c r="P70" s="189" t="n">
        <x:v>21804.00</x:v>
      </x:c>
      <x:c r="Q70" s="206" t="n">
        <x:v>0.00</x:v>
      </x:c>
      <x:c r="R70" s="206" t="n">
        <x:v>0.00</x:v>
      </x:c>
      <x:c r="S70" s="189" t="n">
        <x:v>0.00</x:v>
      </x:c>
      <x:c r="T70" s="187" t="n">
        <x:f ca="1">=IF(AND(U70=0,S70&gt;0),-100%,IF(OR(S70=0,S70="-"),"-",IF(AND(S70=0,U70=0),0%,IF(S70&lt;U70,SUM(U70-S70)/S70,IF(S70&gt;U70,SUM(-1*(S70-U70)/S70),"")))))</x:f>
        <x:v/>
      </x:c>
      <x:c r="U70" s="189" t="n">
        <x:v>0.00</x:v>
      </x:c>
      <x:c r="V70" s="189" t="n">
        <x:f ca="1">=SUM(U70/ ((O70- M70)/30.42))</x:f>
        <x:v/>
      </x:c>
      <x:c r="W70" s="195">
        <x:f ca="1">=IF(T70="","",IF(T70="-","",IF(U70=0,"",IF(OR(T70&gt;AA4,T70&lt;-AA4),"*",""))))</x:f>
        <x:v/>
      </x:c>
      <x:c r="X70" s="91" t="str">
        <x:v/>
      </x:c>
    </x:row>
    <x:row r="71" spans="1:25" s="12" x14ac:dyDescent="0.25">
      <x:c r="A71" s="96" t="str">
        <x:v>63</x:v>
      </x:c>
      <x:c r="B71" s="192" t="str">
        <x:v>AFPR50094</x:v>
      </x:c>
      <x:c r="C71" s="192" t="str">
        <x:v>HP LJ M1319</x:v>
      </x:c>
      <x:c r="D71" s="192" t="str">
        <x:v>B/W Laser Prints</x:v>
      </x:c>
      <x:c r="E71" s="192" t="str">
        <x:v>CNJ89D31VY</x:v>
      </x:c>
      <x:c r="F71" s="192" t="str">
        <x:v>Inactive</x:v>
      </x:c>
      <x:c r="G71" s="192" t="str">
        <x:v>MMH</x:v>
      </x:c>
      <x:c r="H71" s="192" t="str">
        <x:v/>
      </x:c>
      <x:c r="I71" s="192" t="str">
        <x:v>Inactive</x:v>
      </x:c>
      <x:c r="J71" s="192" t="str">
        <x:v>1</x:v>
      </x:c>
      <x:c r="K71" s="192" t="str">
        <x:v/>
      </x:c>
      <x:c r="L71" s="192" t="str">
        <x:v/>
      </x:c>
      <x:c r="M71" s="192" t="str">
        <x:v>7/31/2018</x:v>
      </x:c>
      <x:c r="N71" s="183" t="n">
        <x:v>18989.00</x:v>
      </x:c>
      <x:c r="O71" s="192" t="str">
        <x:v>10/31/2018</x:v>
      </x:c>
      <x:c r="P71" s="183" t="n">
        <x:v>18989.00</x:v>
      </x:c>
      <x:c r="Q71" s="207" t="n">
        <x:v>0.00</x:v>
      </x:c>
      <x:c r="R71" s="207" t="n">
        <x:v>0.00</x:v>
      </x:c>
      <x:c r="S71" s="183" t="n">
        <x:v>0.00</x:v>
      </x:c>
      <x:c r="T71" s="182" t="n">
        <x:f ca="1">=IF(AND(U71=0,S71&gt;0),-100%,IF(OR(S71=0,S71="-"),"-",IF(AND(S71=0,U71=0),0%,IF(S71&lt;U71,SUM(U71-S71)/S71,IF(S71&gt;U71,SUM(-1*(S71-U71)/S71),"")))))</x:f>
        <x:v/>
      </x:c>
      <x:c r="U71" s="183" t="n">
        <x:v>0.00</x:v>
      </x:c>
      <x:c r="V71" s="183" t="n">
        <x:f ca="1">=SUM(U71/ ((O71- M71)/30.42))</x:f>
        <x:v/>
      </x:c>
      <x:c r="W71" s="196">
        <x:f ca="1">=IF(T71="","",IF(T71="-","",IF(U71=0,"",IF(OR(T71&gt;AA4,T71&lt;-AA4),"*",""))))</x:f>
        <x:v/>
      </x:c>
      <x:c r="X71" s="98" t="str">
        <x:v/>
      </x:c>
    </x:row>
    <x:row r="72" spans="1:25" s="12" x14ac:dyDescent="0.25">
      <x:c r="A72" s="90" t="str">
        <x:v>64</x:v>
      </x:c>
      <x:c r="B72" s="191" t="str">
        <x:v>AFPR50095</x:v>
      </x:c>
      <x:c r="C72" s="191" t="str">
        <x:v>HP LJ M1319</x:v>
      </x:c>
      <x:c r="D72" s="191" t="str">
        <x:v>B/W Laser Prints</x:v>
      </x:c>
      <x:c r="E72" s="191" t="str">
        <x:v>CNJ89D31W4</x:v>
      </x:c>
      <x:c r="F72" s="191" t="str">
        <x:v>Inactive</x:v>
      </x:c>
      <x:c r="G72" s="191" t="str">
        <x:v>MMH</x:v>
      </x:c>
      <x:c r="H72" s="191" t="str">
        <x:v/>
      </x:c>
      <x:c r="I72" s="191" t="str">
        <x:v>Storage</x:v>
      </x:c>
      <x:c r="J72" s="191" t="str">
        <x:v>1</x:v>
      </x:c>
      <x:c r="K72" s="191" t="str">
        <x:v/>
      </x:c>
      <x:c r="L72" s="191" t="str">
        <x:v/>
      </x:c>
      <x:c r="M72" s="191" t="str">
        <x:v>7/31/2018</x:v>
      </x:c>
      <x:c r="N72" s="189" t="n">
        <x:v>46667.00</x:v>
      </x:c>
      <x:c r="O72" s="191" t="str">
        <x:v>10/31/2018</x:v>
      </x:c>
      <x:c r="P72" s="189" t="n">
        <x:v>46667.00</x:v>
      </x:c>
      <x:c r="Q72" s="206" t="n">
        <x:v>0.00</x:v>
      </x:c>
      <x:c r="R72" s="206" t="n">
        <x:v>0.00</x:v>
      </x:c>
      <x:c r="S72" s="189" t="n">
        <x:v>0.00</x:v>
      </x:c>
      <x:c r="T72" s="187" t="n">
        <x:f ca="1">=IF(AND(U72=0,S72&gt;0),-100%,IF(OR(S72=0,S72="-"),"-",IF(AND(S72=0,U72=0),0%,IF(S72&lt;U72,SUM(U72-S72)/S72,IF(S72&gt;U72,SUM(-1*(S72-U72)/S72),"")))))</x:f>
        <x:v/>
      </x:c>
      <x:c r="U72" s="189" t="n">
        <x:v>0.00</x:v>
      </x:c>
      <x:c r="V72" s="189" t="n">
        <x:f ca="1">=SUM(U72/ ((O72- M72)/30.42))</x:f>
        <x:v/>
      </x:c>
      <x:c r="W72" s="195">
        <x:f ca="1">=IF(T72="","",IF(T72="-","",IF(U72=0,"",IF(OR(T72&gt;AA4,T72&lt;-AA4),"*",""))))</x:f>
        <x:v/>
      </x:c>
      <x:c r="X72" s="91" t="str">
        <x:v/>
      </x:c>
    </x:row>
    <x:row r="73" spans="1:25" s="12" x14ac:dyDescent="0.25">
      <x:c r="A73" s="96" t="str">
        <x:v>65</x:v>
      </x:c>
      <x:c r="B73" s="192" t="str">
        <x:v>FPR50028</x:v>
      </x:c>
      <x:c r="C73" s="192" t="str">
        <x:v>HP LJ M426fdn</x:v>
      </x:c>
      <x:c r="D73" s="192" t="str">
        <x:v>B/W Laser Prints</x:v>
      </x:c>
      <x:c r="E73" s="192" t="str">
        <x:v>PHB8J5GCG0</x:v>
      </x:c>
      <x:c r="F73" s="192" t="str">
        <x:v>Active</x:v>
      </x:c>
      <x:c r="G73" s="192" t="str">
        <x:v>Prosper Family Medicine</x:v>
      </x:c>
      <x:c r="H73" s="192" t="str">
        <x:v/>
      </x:c>
      <x:c r="I73" s="192" t="str">
        <x:v>Reception</x:v>
      </x:c>
      <x:c r="J73" s="192" t="str">
        <x:v>2</x:v>
      </x:c>
      <x:c r="K73" s="192" t="str">
        <x:v/>
      </x:c>
      <x:c r="L73" s="192" t="str">
        <x:v/>
      </x:c>
      <x:c r="M73" s="192" t="str">
        <x:v>7/31/2018</x:v>
      </x:c>
      <x:c r="N73" s="183" t="n">
        <x:v>12915.00</x:v>
      </x:c>
      <x:c r="O73" s="192" t="str">
        <x:v>10/31/2018</x:v>
      </x:c>
      <x:c r="P73" s="183" t="n">
        <x:v>12915.00</x:v>
      </x:c>
      <x:c r="Q73" s="207" t="n">
        <x:v>0.00</x:v>
      </x:c>
      <x:c r="R73" s="207" t="n">
        <x:v>0.00</x:v>
      </x:c>
      <x:c r="S73" s="183" t="n">
        <x:v>1277.00</x:v>
      </x:c>
      <x:c r="T73" s="182" t="n">
        <x:f ca="1">=IF(AND(U73=0,S73&gt;0),-100%,IF(OR(S73=0,S73="-"),"-",IF(AND(S73=0,U73=0),0%,IF(S73&lt;U73,SUM(U73-S73)/S73,IF(S73&gt;U73,SUM(-1*(S73-U73)/S73),"")))))</x:f>
        <x:v/>
      </x:c>
      <x:c r="U73" s="183" t="n">
        <x:v>0.00</x:v>
      </x:c>
      <x:c r="V73" s="183" t="n">
        <x:f ca="1">=SUM(U73/ ((O73- M73)/30.42))</x:f>
        <x:v/>
      </x:c>
      <x:c r="W73" s="196">
        <x:f ca="1">=IF(T73="","",IF(T73="-","",IF(U73=0,"",IF(OR(T73&gt;AA4,T73&lt;-AA4),"*",""))))</x:f>
        <x:v/>
      </x:c>
      <x:c r="X73" s="98" t="str">
        <x:v/>
      </x:c>
    </x:row>
    <x:row r="74" spans="1:10" ht="15.5" customHeight="1" x14ac:dyDescent="0.25">
      <x:c r="A74" s="174"/>
      <x:c r="B74" s="174"/>
      <x:c r="C74" s="174"/>
      <x:c r="D74" s="174"/>
      <x:c r="E74" s="174"/>
      <x:c r="F74" s="174"/>
      <x:c r="G74" s="174"/>
      <x:c r="H74" s="174"/>
      <x:c r="I74" s="174"/>
      <x:c r="J74" s="174"/>
      <x:c r="K74" s="174"/>
      <x:c r="L74" s="174"/>
      <x:c r="M74" s="174"/>
      <x:c r="N74" s="174"/>
      <x:c r="O74" s="174"/>
      <x:c r="P74" s="174"/>
      <x:c r="Q74" s="174"/>
      <x:c r="R74" s="174"/>
      <x:c r="S74" s="205" t="n">
        <x:f ca="1">SUM(S15:S73)</x:f>
      </x:c>
      <x:c r="T74" s="174"/>
      <x:c r="U74" s="205" t="n">
        <x:f ca="1">SUM(U15:U73)</x:f>
      </x:c>
      <x:c r="V74" s="205" t="n">
        <x:f ca="1">SUM(V15:V73)</x:f>
      </x:c>
      <x:c r="W74" s="174"/>
      <x:c r="X74" s="174"/>
    </x:row>
    <x:row r="75" spans="1:25" ht="38.5" customHeight="1" x14ac:dyDescent="0.25">
      <x:c r="A75" s="194">
        <x:v>Color Copier (Color Pages)</x:v>
      </x:c>
    </x:row>
    <x:row r="76" spans="1:25" s="12" customFormat="1" ht="37.35" customHeight="1" x14ac:dyDescent="0.25">
      <x:c r="A76" s="47" t="str">
        <x:v>Line #</x:v>
      </x:c>
      <x:c r="B76" s="45" t="str">
        <x:v>Device ID</x:v>
      </x:c>
      <x:c r="C76" s="45" t="str">
        <x:v>Model </x:v>
      </x:c>
      <x:c r="D76" s="45" t="str">
        <x:v>Meter Type</x:v>
      </x:c>
      <x:c r="E76" s="45" t="str">
        <x:v>Serial Number</x:v>
      </x:c>
      <x:c r="F76" s="45" t="str">
        <x:v>Device Status</x:v>
      </x:c>
      <x:c r="G76" s="45" t="str">
        <x:v>Location</x:v>
      </x:c>
      <x:c r="H76" s="45" t="str">
        <x:v>Bldg</x:v>
      </x:c>
      <x:c r="I76" s="45" t="str">
        <x:v>Dept.</x:v>
      </x:c>
      <x:c r="J76" s="45" t="str">
        <x:v>Floor</x:v>
      </x:c>
      <x:c r="K76" s="45" t="str">
        <x:v>User</x:v>
      </x:c>
      <x:c r="L76" s="45" t="str">
        <x:v>Cost Center</x:v>
      </x:c>
      <x:c r="M76" s="45" t="str">
        <x:v>Start Date</x:v>
      </x:c>
      <x:c r="N76" s="45" t="str">
        <x:v>Start Meter</x:v>
      </x:c>
      <x:c r="O76" s="45" t="str">
        <x:v>End Date</x:v>
      </x:c>
      <x:c r="P76" s="45" t="str">
        <x:v>End Meter</x:v>
      </x:c>
      <x:c r="Q76" s="45" t="str">
        <x:v>% of Total Usage</x:v>
      </x:c>
      <x:c r="R76" s="45" t="str">
        <x:v>% Usage By Meter Group</x:v>
      </x:c>
      <x:c r="S76" s="45" t="str">
        <x:v>Volume Last Period</x:v>
      </x:c>
      <x:c r="T76" s="45" t="str">
        <x:v>% Change</x:v>
      </x:c>
      <x:c r="U76" s="45" t="str">
        <x:v>Volume Current Period</x:v>
      </x:c>
      <x:c r="V76" s="45" t="str">
        <x:v>Avg. Monthly Vol.</x:v>
      </x:c>
      <x:c r="W76" s="45"/>
      <x:c r="X76" s="46" t="str">
        <x:v>Comments</x:v>
      </x:c>
    </x:row>
    <x:row r="77" spans="1:25" s="12" x14ac:dyDescent="0.25">
      <x:c r="A77" s="90" t="str">
        <x:v>66</x:v>
      </x:c>
      <x:c r="B77" s="191" t="str">
        <x:v>FPR50053</x:v>
      </x:c>
      <x:c r="C77" s="191" t="str">
        <x:v>Ricoh MP C6502</x:v>
      </x:c>
      <x:c r="D77" s="191" t="str">
        <x:v>Color Copier (Color Pages)</x:v>
      </x:c>
      <x:c r="E77" s="191" t="str">
        <x:v>E234C200015</x:v>
      </x:c>
      <x:c r="F77" s="191" t="str">
        <x:v>Active</x:v>
      </x:c>
      <x:c r="G77" s="191" t="str">
        <x:v>MMH</x:v>
      </x:c>
      <x:c r="H77" s="191" t="str">
        <x:v/>
      </x:c>
      <x:c r="I77" s="191" t="str">
        <x:v>Admin Workroom</x:v>
      </x:c>
      <x:c r="J77" s="191" t="str">
        <x:v>4</x:v>
      </x:c>
      <x:c r="K77" s="191" t="str">
        <x:v/>
      </x:c>
      <x:c r="L77" s="191" t="str">
        <x:v/>
      </x:c>
      <x:c r="M77" s="191" t="str">
        <x:v>7/27/2018</x:v>
      </x:c>
      <x:c r="N77" s="189" t="n">
        <x:v>223186.00</x:v>
      </x:c>
      <x:c r="O77" s="191" t="str">
        <x:v>10/25/2018</x:v>
      </x:c>
      <x:c r="P77" s="189" t="n">
        <x:v>249330.00</x:v>
      </x:c>
      <x:c r="Q77" s="206" t="n">
        <x:v>0.0453</x:v>
      </x:c>
      <x:c r="R77" s="206" t="n">
        <x:v>0.7101</x:v>
      </x:c>
      <x:c r="S77" s="189" t="n">
        <x:v>12510.00</x:v>
      </x:c>
      <x:c r="T77" s="187" t="n">
        <x:f ca="1">=IF(AND(U77=0,S77&gt;0),-100%,IF(OR(S77=0,S77="-"),"-",IF(AND(S77=0,U77=0),0%,IF(S77&lt;U77,SUM(U77-S77)/S77,IF(S77&gt;U77,SUM(-1*(S77-U77)/S77),"")))))</x:f>
        <x:v/>
      </x:c>
      <x:c r="U77" s="189" t="n">
        <x:v>26144.00</x:v>
      </x:c>
      <x:c r="V77" s="189" t="n">
        <x:f ca="1">=SUM(U77/ ((O77- M77)/30.42))</x:f>
        <x:v/>
      </x:c>
      <x:c r="W77" s="195">
        <x:f ca="1">=IF(T77="","",IF(T77="-","",IF(U77=0,"",IF(OR(T77&gt; AA4 ,T77&lt;-AA4),"*",""))))</x:f>
        <x:v/>
      </x:c>
      <x:c r="X77" s="91" t="str">
        <x:v/>
      </x:c>
    </x:row>
    <x:row r="78" spans="1:25" s="12" x14ac:dyDescent="0.25">
      <x:c r="A78" s="90" t="str">
        <x:v>67</x:v>
      </x:c>
      <x:c r="B78" s="191" t="str">
        <x:v>FPR50075</x:v>
      </x:c>
      <x:c r="C78" s="191" t="str">
        <x:v>Ricoh Aficio MPC 4000</x:v>
      </x:c>
      <x:c r="D78" s="191" t="str">
        <x:v>Color Copier (Color Pages)</x:v>
      </x:c>
      <x:c r="E78" s="191" t="str">
        <x:v>V1295401326</x:v>
      </x:c>
      <x:c r="F78" s="191" t="str">
        <x:v>Active</x:v>
      </x:c>
      <x:c r="G78" s="191" t="str">
        <x:v>MMH</x:v>
      </x:c>
      <x:c r="H78" s="191" t="str">
        <x:v/>
      </x:c>
      <x:c r="I78" s="191" t="str">
        <x:v>Inpatient Soiled Linen Room</x:v>
      </x:c>
      <x:c r="J78" s="191" t="str">
        <x:v>5</x:v>
      </x:c>
      <x:c r="K78" s="191" t="str">
        <x:v/>
      </x:c>
      <x:c r="L78" s="191" t="str">
        <x:v/>
      </x:c>
      <x:c r="M78" s="191" t="str">
        <x:v>7/27/2018</x:v>
      </x:c>
      <x:c r="N78" s="189" t="n">
        <x:v>131347.00</x:v>
      </x:c>
      <x:c r="O78" s="191" t="str">
        <x:v>10/25/2018</x:v>
      </x:c>
      <x:c r="P78" s="189" t="n">
        <x:v>137373.00</x:v>
      </x:c>
      <x:c r="Q78" s="206" t="n">
        <x:v>0.0104</x:v>
      </x:c>
      <x:c r="R78" s="206" t="n">
        <x:v>0.1637</x:v>
      </x:c>
      <x:c r="S78" s="189" t="n">
        <x:v>5324.00</x:v>
      </x:c>
      <x:c r="T78" s="187" t="n">
        <x:f ca="1">=IF(AND(U78=0,S78&gt;0),-100%,IF(OR(S78=0,S78="-"),"-",IF(AND(S78=0,U78=0),0%,IF(S78&lt;U78,SUM(U78-S78)/S78,IF(S78&gt;U78,SUM(-1*(S78-U78)/S78),"")))))</x:f>
        <x:v/>
      </x:c>
      <x:c r="U78" s="189" t="n">
        <x:v>6026.00</x:v>
      </x:c>
      <x:c r="V78" s="189" t="n">
        <x:f ca="1">=SUM(U78/ ((O78- M78)/30.42))</x:f>
        <x:v/>
      </x:c>
      <x:c r="W78" s="195">
        <x:f ca="1">=IF(T78="","",IF(T78="-","",IF(U78=0,"",IF(OR(T78&gt;AA4,T78&lt;-AA4),"*",""))))</x:f>
        <x:v/>
      </x:c>
      <x:c r="X78" s="91" t="str">
        <x:v/>
      </x:c>
    </x:row>
    <x:row r="79" spans="1:25" s="12" x14ac:dyDescent="0.25">
      <x:c r="A79" s="96" t="str">
        <x:v>68</x:v>
      </x:c>
      <x:c r="B79" s="192" t="str">
        <x:v>FPR45634</x:v>
      </x:c>
      <x:c r="C79" s="192" t="str">
        <x:v>Savin C9135</x:v>
      </x:c>
      <x:c r="D79" s="192" t="str">
        <x:v>Color Copier (Color Pages)</x:v>
      </x:c>
      <x:c r="E79" s="192" t="str">
        <x:v>V9414900272</x:v>
      </x:c>
      <x:c r="F79" s="192" t="str">
        <x:v>Active</x:v>
      </x:c>
      <x:c r="G79" s="192" t="str">
        <x:v>Craig Ranch Surgery Center</x:v>
      </x:c>
      <x:c r="H79" s="192" t="str">
        <x:v/>
      </x:c>
      <x:c r="I79" s="192" t="str">
        <x:v>Business Office</x:v>
      </x:c>
      <x:c r="J79" s="192" t="str">
        <x:v>1</x:v>
      </x:c>
      <x:c r="K79" s="192" t="str">
        <x:v/>
      </x:c>
      <x:c r="L79" s="192" t="str">
        <x:v/>
      </x:c>
      <x:c r="M79" s="192" t="str">
        <x:v>7/27/2018</x:v>
      </x:c>
      <x:c r="N79" s="183" t="n">
        <x:v>63408.00</x:v>
      </x:c>
      <x:c r="O79" s="192" t="str">
        <x:v>10/24/2018</x:v>
      </x:c>
      <x:c r="P79" s="183" t="n">
        <x:v>67901.00</x:v>
      </x:c>
      <x:c r="Q79" s="207" t="n">
        <x:v>0.0078</x:v>
      </x:c>
      <x:c r="R79" s="207" t="n">
        <x:v>0.122</x:v>
      </x:c>
      <x:c r="S79" s="183" t="n">
        <x:v>729.00</x:v>
      </x:c>
      <x:c r="T79" s="182" t="n">
        <x:f ca="1">=IF(AND(U79=0,S79&gt;0),-100%,IF(OR(S79=0,S79="-"),"-",IF(AND(S79=0,U79=0),0%,IF(S79&lt;U79,SUM(U79-S79)/S79,IF(S79&gt;U79,SUM(-1*(S79-U79)/S79),"")))))</x:f>
        <x:v/>
      </x:c>
      <x:c r="U79" s="183" t="n">
        <x:v>4493.00</x:v>
      </x:c>
      <x:c r="V79" s="183" t="n">
        <x:f ca="1">=SUM(U79/ ((O79- M79)/30.42))</x:f>
        <x:v/>
      </x:c>
      <x:c r="W79" s="196">
        <x:f ca="1">=IF(T79="","",IF(T79="-","",IF(U79=0,"",IF(OR(T79&gt;AA4,T79&lt;-AA4),"*",""))))</x:f>
        <x:v/>
      </x:c>
      <x:c r="X79" s="98" t="str">
        <x:v/>
      </x:c>
    </x:row>
    <x:row r="80" spans="1:25" s="12" x14ac:dyDescent="0.25">
      <x:c r="A80" s="90" t="str">
        <x:v>69</x:v>
      </x:c>
      <x:c r="B80" s="191" t="str">
        <x:v>FPR50101</x:v>
      </x:c>
      <x:c r="C80" s="191" t="str">
        <x:v>Ricoh Aficio MPC 4000</x:v>
      </x:c>
      <x:c r="D80" s="191" t="str">
        <x:v>Color Copier (Color Pages)</x:v>
      </x:c>
      <x:c r="E80" s="191" t="str">
        <x:v>V1295801360</x:v>
      </x:c>
      <x:c r="F80" s="191" t="str">
        <x:v>Active</x:v>
      </x:c>
      <x:c r="G80" s="191" t="str">
        <x:v>MMH</x:v>
      </x:c>
      <x:c r="H80" s="191" t="str">
        <x:v/>
      </x:c>
      <x:c r="I80" s="191" t="str">
        <x:v>Pre-Op</x:v>
      </x:c>
      <x:c r="J80" s="191" t="str">
        <x:v>4</x:v>
      </x:c>
      <x:c r="K80" s="191" t="str">
        <x:v/>
      </x:c>
      <x:c r="L80" s="191" t="str">
        <x:v/>
      </x:c>
      <x:c r="M80" s="191" t="str">
        <x:v>7/27/2018</x:v>
      </x:c>
      <x:c r="N80" s="189" t="n">
        <x:v>76196.00</x:v>
      </x:c>
      <x:c r="O80" s="191" t="str">
        <x:v>10/25/2018</x:v>
      </x:c>
      <x:c r="P80" s="189" t="n">
        <x:v>76350.00</x:v>
      </x:c>
      <x:c r="Q80" s="206" t="n">
        <x:v>0.0003</x:v>
      </x:c>
      <x:c r="R80" s="206" t="n">
        <x:v>0.0042</x:v>
      </x:c>
      <x:c r="S80" s="189" t="n">
        <x:v>112.00</x:v>
      </x:c>
      <x:c r="T80" s="187" t="n">
        <x:f ca="1">=IF(AND(U80=0,S80&gt;0),-100%,IF(OR(S80=0,S80="-"),"-",IF(AND(S80=0,U80=0),0%,IF(S80&lt;U80,SUM(U80-S80)/S80,IF(S80&gt;U80,SUM(-1*(S80-U80)/S80),"")))))</x:f>
        <x:v/>
      </x:c>
      <x:c r="U80" s="189" t="n">
        <x:v>154.00</x:v>
      </x:c>
      <x:c r="V80" s="189" t="n">
        <x:f ca="1">=SUM(U80/ ((O80- M80)/30.42))</x:f>
        <x:v/>
      </x:c>
      <x:c r="W80" s="195">
        <x:f ca="1">=IF(T80="","",IF(T80="-","",IF(U80=0,"",IF(OR(T80&gt;AA4,T80&lt;-AA4),"*",""))))</x:f>
        <x:v/>
      </x:c>
      <x:c r="X80" s="91" t="str">
        <x:v/>
      </x:c>
    </x:row>
    <x:row r="81" spans="1:25" s="12" x14ac:dyDescent="0.25">
      <x:c r="A81" s="96" t="str">
        <x:v>70</x:v>
      </x:c>
      <x:c r="B81" s="192" t="str">
        <x:v>FPR50099</x:v>
      </x:c>
      <x:c r="C81" s="192" t="str">
        <x:v>Ricoh MPC 5000</x:v>
      </x:c>
      <x:c r="D81" s="192" t="str">
        <x:v>Color Copier (Color Pages)</x:v>
      </x:c>
      <x:c r="E81" s="192" t="str">
        <x:v>V1396000348</x:v>
      </x:c>
      <x:c r="F81" s="192" t="str">
        <x:v>Active</x:v>
      </x:c>
      <x:c r="G81" s="192" t="str">
        <x:v>MMH</x:v>
      </x:c>
      <x:c r="H81" s="192" t="str">
        <x:v/>
      </x:c>
      <x:c r="I81" s="192" t="str">
        <x:v>ER Reception</x:v>
      </x:c>
      <x:c r="J81" s="192" t="str">
        <x:v>5</x:v>
      </x:c>
      <x:c r="K81" s="192" t="str">
        <x:v/>
      </x:c>
      <x:c r="L81" s="192" t="str">
        <x:v/>
      </x:c>
      <x:c r="M81" s="192" t="str">
        <x:v>7/27/2018</x:v>
      </x:c>
      <x:c r="N81" s="183" t="n">
        <x:v>714484.00</x:v>
      </x:c>
      <x:c r="O81" s="192" t="str">
        <x:v>10/25/2018</x:v>
      </x:c>
      <x:c r="P81" s="183" t="n">
        <x:v>714484.00</x:v>
      </x:c>
      <x:c r="Q81" s="207" t="n">
        <x:v>0.00</x:v>
      </x:c>
      <x:c r="R81" s="207" t="n">
        <x:v>0.00</x:v>
      </x:c>
      <x:c r="S81" s="183" t="n">
        <x:v>0.00</x:v>
      </x:c>
      <x:c r="T81" s="182" t="n">
        <x:f ca="1">=IF(AND(U81=0,S81&gt;0),-100%,IF(OR(S81=0,S81="-"),"-",IF(AND(S81=0,U81=0),0%,IF(S81&lt;U81,SUM(U81-S81)/S81,IF(S81&gt;U81,SUM(-1*(S81-U81)/S81),"")))))</x:f>
        <x:v/>
      </x:c>
      <x:c r="U81" s="183" t="n">
        <x:v>0.00</x:v>
      </x:c>
      <x:c r="V81" s="183" t="n">
        <x:f ca="1">=SUM(U81/ ((O81- M81)/30.42))</x:f>
        <x:v/>
      </x:c>
      <x:c r="W81" s="196">
        <x:f ca="1">=IF(T81="","",IF(T81="-","",IF(U81=0,"",IF(OR(T81&gt;AA4,T81&lt;-AA4),"*",""))))</x:f>
        <x:v/>
      </x:c>
      <x:c r="X81" s="98" t="str">
        <x:v/>
      </x:c>
    </x:row>
    <x:row r="82" spans="1:25" x14ac:dyDescent="0.25">
      <x:c r="A82" s="174"/>
      <x:c r="B82" s="174"/>
      <x:c r="C82" s="174"/>
      <x:c r="D82" s="174"/>
      <x:c r="E82" s="174"/>
      <x:c r="F82" s="174"/>
      <x:c r="G82" s="174"/>
      <x:c r="H82" s="174"/>
      <x:c r="I82" s="174"/>
      <x:c r="J82" s="174"/>
      <x:c r="K82" s="174"/>
      <x:c r="L82" s="174"/>
      <x:c r="M82" s="174"/>
      <x:c r="N82" s="174"/>
      <x:c r="O82" s="174"/>
      <x:c r="P82" s="174"/>
      <x:c r="Q82" s="174"/>
      <x:c r="R82" s="174"/>
      <x:c r="S82" s="205" t="n">
        <x:f ca="1">=SUM(S76:S81)</x:f>
      </x:c>
      <x:c r="T82" s="193"/>
      <x:c r="U82" s="205" t="n">
        <x:f ca="1">=SUM(U76:U81)</x:f>
      </x:c>
      <x:c r="V82" s="205" t="n">
        <x:f ca="1">=SUM(V76:V81)</x:f>
      </x:c>
      <x:c r="W82" s="174"/>
      <x:c r="X82" s="174"/>
    </x:row>
    <x:row r="83" spans="1:25" x14ac:dyDescent="0.25">
      <x:c r="A83" s="195" t="str">
        <x:f ca="1">="* All devices with a net volume change of " &amp; SUM(AA4 * 100) &amp; "% are indicated with a red asterisk (*)."</x:f>
      </x:c>
      <x:c r="B83" s="19"/>
      <x:c r="C83" s="19"/>
      <x:c r="D83" s="19"/>
      <x:c r="E83" s="19"/>
      <x:c r="F83" s="19"/>
      <x:c r="G83" s="19"/>
      <x:c r="H83" s="19"/>
      <x:c r="I83" s="19"/>
      <x:c r="J83" s="19"/>
      <x:c r="K83" s="19"/>
      <x:c r="L83" s="19"/>
      <x:c r="M83" s="19"/>
      <x:c r="N83" s="19"/>
      <x:c r="O83" s="19"/>
      <x:c r="P83" s="19"/>
      <x:c r="Q83" s="19"/>
      <x:c r="R83" s="19"/>
      <x:c r="S83" s="19"/>
      <x:c r="T83" s="19"/>
      <x:c r="U83" s="19"/>
      <x:c r="V83" s="19"/>
      <x:c r="W83" s="19"/>
      <x:c r="X83" s="19"/>
      <x:c r="Y83"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60" t="str">
        <x:v>1/16/2017</x:v>
      </x:c>
      <x:c r="C8" s="54">
        <x:v>Savin 917</x:v>
      </x:c>
      <x:c r="D8" s="54">
        <x:v>Ricoh MP301SP</x:v>
      </x:c>
      <x:c r="E8" s="54" t="str">
        <x:v>W912PB05703</x:v>
      </x:c>
      <x:c r="F8" s="51">
        <x:v/>
      </x:c>
      <x:c r="G8" s="61" t="n">
        <x:v>0.00</x:v>
      </x:c>
    </x:row>
    <x:row r="9" spans="1:8" x14ac:dyDescent="0.25">
      <x:c r="B9" s="60" t="str">
        <x:v>1/16/2017</x:v>
      </x:c>
      <x:c r="C9" s="54">
        <x:v>Savin 917 (Certified Remanufactured)</x:v>
      </x:c>
      <x:c r="D9" s="54">
        <x:v>Ricoh MP301SP</x:v>
      </x:c>
      <x:c r="E9" s="54" t="str">
        <x:v>W912PB05703</x:v>
      </x:c>
      <x:c r="F9" s="51">
        <x:v/>
      </x:c>
      <x:c r="G9" s="61" t="n">
        <x:v>1200.00</x:v>
      </x:c>
    </x:row>
    <x:row r="10" spans="1:8" x14ac:dyDescent="0.25">
      <x:c r="B10" s="58" t="str">
        <x:v>1/5/2017</x:v>
      </x:c>
      <x:c r="C10" s="26">
        <x:v>HP LJ P4015</x:v>
      </x:c>
      <x:c r="D10" s="21">
        <x:v>HP LJ P4014</x:v>
      </x:c>
      <x:c r="E10" s="21" t="str">
        <x:v>CNDY313228</x:v>
      </x:c>
      <x:c r="F10" s="8">
        <x:v/>
      </x:c>
      <x:c r="G10" s="59" t="n">
        <x:v>450.00</x:v>
      </x:c>
    </x:row>
    <x:row r="11" spans="1:8" x14ac:dyDescent="0.25">
      <x:c r="B11" s="58" t="str">
        <x:v>2/2/2016</x:v>
      </x:c>
      <x:c r="C11" s="26">
        <x:v>Savin C9065</x:v>
      </x:c>
      <x:c r="D11" s="21">
        <x:v>Ricoh MP C6502</x:v>
      </x:c>
      <x:c r="E11" s="21" t="str">
        <x:v>E234C200015</x:v>
      </x:c>
      <x:c r="F11" s="8">
        <x:v/>
      </x:c>
      <x:c r="G11" s="59" t="n">
        <x:v>0.00</x:v>
      </x:c>
    </x:row>
    <x:row r="12" spans="1:8" x14ac:dyDescent="0.25">
      <x:c r="B12" s="60"/>
      <x:c r="C12" s="54"/>
      <x:c r="D12" s="54"/>
      <x:c r="E12" s="54"/>
      <x:c r="F12" s="54"/>
      <x:c r="G12" s="61"/>
    </x:row>
    <x:row r="13" spans="1:8" ht="14.25" customHeight="1" x14ac:dyDescent="0.25">
      <x:c r="B13" s="58"/>
      <x:c r="C13" s="26"/>
      <x:c r="D13" s="21"/>
      <x:c r="E13" s="21"/>
      <x:c r="F13" s="8"/>
      <x:c r="G13" s="59" t="str">
        <x:f/>
        <x:v/>
      </x:c>
    </x:row>
    <x:row r="14" spans="1:8" ht="14.25" customHeight="1" x14ac:dyDescent="0.25">
      <x:c r="B14" s="58"/>
      <x:c r="C14" s="26"/>
      <x:c r="D14" s="21"/>
      <x:c r="E14" s="21"/>
      <x:c r="F14" s="8"/>
      <x:c r="G14" s="59" t="str">
        <x:f/>
        <x:v/>
      </x:c>
    </x:row>
    <x:row r="15" spans="1:8" x14ac:dyDescent="0.25">
      <x:c r="B15" s="60"/>
      <x:c r="C15" s="54"/>
      <x:c r="D15" s="54"/>
      <x:c r="E15" s="54"/>
      <x:c r="F15" s="54"/>
      <x:c r="G15" s="61"/>
    </x:row>
    <x:row r="16" spans="1:8" x14ac:dyDescent="0.25">
      <x:c r="B16" s="60"/>
      <x:c r="C16" s="54"/>
      <x:c r="D16" s="54"/>
      <x:c r="E16" s="54"/>
      <x:c r="F16" s="54"/>
      <x:c r="G16" s="61"/>
    </x:row>
    <x:row r="17" spans="1:8" ht="14.25" customHeight="1" x14ac:dyDescent="0.25">
      <x:c r="B17" s="58"/>
      <x:c r="C17" s="26"/>
      <x:c r="D17" s="21"/>
      <x:c r="E17" s="21"/>
      <x:c r="F17" s="8"/>
      <x:c r="G17" s="59" t="str">
        <x:f/>
        <x:v/>
      </x:c>
    </x:row>
    <x:row r="18" spans="1:8" ht="14.25" customHeight="1" x14ac:dyDescent="0.25">
      <x:c r="B18" s="58"/>
      <x:c r="C18" s="26"/>
      <x:c r="D18" s="21"/>
      <x:c r="E18" s="21"/>
      <x:c r="F18" s="8"/>
      <x:c r="G18" s="59" t="str">
        <x:f/>
        <x:v/>
      </x:c>
    </x:row>
    <x:row r="19" spans="1:8" x14ac:dyDescent="0.25">
      <x:c r="B19" s="60"/>
      <x:c r="C19" s="54"/>
      <x:c r="D19" s="54"/>
      <x:c r="E19" s="54"/>
      <x:c r="F19" s="54"/>
      <x:c r="G19" s="61"/>
    </x:row>
    <x:row r="20" spans="1:8" x14ac:dyDescent="0.25">
      <x:c r="B20" s="60"/>
      <x:c r="C20" s="54"/>
      <x:c r="D20" s="54"/>
      <x:c r="E20" s="54"/>
      <x:c r="F20" s="54"/>
      <x:c r="G20" s="61"/>
    </x:row>
    <x:row r="21" spans="1:8" ht="14.25" customHeight="1" x14ac:dyDescent="0.25">
      <x:c r="B21" s="58"/>
      <x:c r="C21" s="26"/>
      <x:c r="D21" s="21"/>
      <x:c r="E21" s="21"/>
      <x:c r="F21" s="8"/>
      <x:c r="G21" s="59" t="str">
        <x:f/>
        <x:v/>
      </x:c>
    </x:row>
    <x:row r="22" spans="1:8" ht="14.25" customHeight="1" x14ac:dyDescent="0.25">
      <x:c r="B22" s="58"/>
      <x:c r="C22" s="26"/>
      <x:c r="D22" s="21"/>
      <x:c r="E22" s="21"/>
      <x:c r="F22" s="8"/>
      <x:c r="G22" s="59" t="str">
        <x:f/>
        <x:v/>
      </x:c>
    </x:row>
    <x:row r="23" spans="1:8" x14ac:dyDescent="0.25">
      <x:c r="B23" s="60"/>
      <x:c r="C23" s="54"/>
      <x:c r="D23" s="54"/>
      <x:c r="E23" s="54"/>
      <x:c r="F23" s="54"/>
      <x:c r="G23" s="61"/>
    </x:row>
    <x:row r="24" spans="1:8" x14ac:dyDescent="0.25">
      <x:c r="B24" s="60"/>
      <x:c r="C24" s="54"/>
      <x:c r="D24" s="54"/>
      <x:c r="E24" s="54"/>
      <x:c r="F24" s="54"/>
      <x:c r="G24" s="61"/>
    </x:row>
    <x:row r="25" spans="1:8" ht="14.25" customHeight="1" x14ac:dyDescent="0.25">
      <x:c r="B25" s="58"/>
      <x:c r="C25" s="26"/>
      <x:c r="D25" s="21"/>
      <x:c r="E25" s="21"/>
      <x:c r="F25" s="8"/>
      <x:c r="G25" s="59" t="str">
        <x:f/>
        <x:v/>
      </x:c>
    </x:row>
    <x:row r="26" spans="1:8" ht="14.25" customHeight="1" x14ac:dyDescent="0.25">
      <x:c r="B26" s="58"/>
      <x:c r="C26" s="26"/>
      <x:c r="D26" s="21"/>
      <x:c r="E26" s="21"/>
      <x:c r="F26" s="8"/>
      <x:c r="G26" s="59" t="str">
        <x:f/>
        <x:v/>
      </x:c>
    </x:row>
    <x:row r="27" spans="1:8" x14ac:dyDescent="0.25">
      <x:c r="B27" s="60"/>
      <x:c r="C27" s="54"/>
      <x:c r="D27" s="54"/>
      <x:c r="E27" s="54"/>
      <x:c r="F27" s="54"/>
      <x:c r="G27" s="61"/>
    </x:row>
    <x:row r="28" spans="1:8" x14ac:dyDescent="0.25">
      <x:c r="B28" s="60"/>
      <x:c r="C28" s="54"/>
      <x:c r="D28" s="54"/>
      <x:c r="E28" s="54"/>
      <x:c r="F28" s="54"/>
      <x:c r="G28" s="61"/>
    </x:row>
    <x:row r="29" spans="1:8" ht="14.25" customHeight="1" x14ac:dyDescent="0.25">
      <x:c r="B29" s="58"/>
      <x:c r="C29" s="26"/>
      <x:c r="D29" s="21"/>
      <x:c r="E29" s="21"/>
      <x:c r="F29" s="8"/>
      <x:c r="G29" s="59" t="str">
        <x:f/>
        <x:v/>
      </x:c>
    </x:row>
    <x:row r="30" spans="1:8" ht="14.25" customHeight="1" x14ac:dyDescent="0.25">
      <x:c r="B30" s="58"/>
      <x:c r="C30" s="26"/>
      <x:c r="D30" s="21"/>
      <x:c r="E30" s="21"/>
      <x:c r="F30" s="8"/>
      <x:c r="G30" s="59" t="str">
        <x:f/>
        <x:v/>
      </x:c>
    </x:row>
    <x:row r="31" spans="1:8" x14ac:dyDescent="0.25">
      <x:c r="B31" s="60"/>
      <x:c r="C31" s="54"/>
      <x:c r="D31" s="54"/>
      <x:c r="E31" s="54"/>
      <x:c r="F31" s="54"/>
      <x:c r="G31" s="61"/>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Methodist McKinney Hospital, LLC</x:v>
      </x:c>
    </x:row>
    <x:row r="3" spans="1:3" x14ac:dyDescent="0.25">
      <x:c r="A3" s="4" t="s">
        <x:v>9</x:v>
      </x:c>
      <x:c r="B3" s="103" t="s">
        <x:v>11/01/2014</x:v>
      </x:c>
    </x:row>
    <x:row r="4" spans="1:3" x14ac:dyDescent="0.25">
      <x:c r="A4" s="4" t="s">
        <x:v>7</x:v>
      </x:c>
      <x:c r="B4" s="103" t="s">
        <x:v>10/31/2018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x:v>
      </x:c>
      <x:c r="B10" s="197" t="n">
        <x:v>0.00900</x:v>
      </x:c>
    </x:row>
    <x:row r="11" spans="1:3" x14ac:dyDescent="0.25">
      <x:c r="A11" s="43" t="str">
        <x:v>B/W Laser Prints</x:v>
      </x:c>
      <x:c r="B11" s="198" t="n">
        <x:v>0.03050</x:v>
      </x:c>
    </x:row>
    <x:row r="12" spans="1:3" x14ac:dyDescent="0.25">
      <x:c r="A12" s="106" t="str">
        <x:v>Color Copier (Color Pages)</x:v>
      </x:c>
      <x:c r="B12" s="197" t="n">
        <x:v>0.08250</x:v>
      </x:c>
    </x:row>
    <x:row r="13" spans="1:3" x14ac:dyDescent="0.25">
      <x:c r="A13" s="43" t="str">
        <x:v/>
      </x:c>
      <x:c r="B13" s="198" t="str">
        <x:v> </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8" x14ac:dyDescent="0.25">
      <x:c r="A7" s="60"/>
      <x:c r="B7" s="54"/>
      <x:c r="C7" s="54"/>
      <x:c r="D7" s="54"/>
      <x:c r="E7" s="54"/>
      <x:c r="F7" s="54"/>
      <x:c r="G7" s="98"/>
    </x:row>
    <x:row r="8" spans="1:8" x14ac:dyDescent="0.25">
      <x:c r="A8" s="60"/>
      <x:c r="B8" s="54"/>
      <x:c r="C8" s="54"/>
      <x:c r="D8" s="54"/>
      <x:c r="E8" s="54"/>
      <x:c r="F8" s="54"/>
      <x:c r="G8" s="98"/>
    </x:row>
    <x:row r="9" spans="1:8" ht="14.25" customHeight="1" x14ac:dyDescent="0.25">
      <x:c r="A9" s="58"/>
      <x:c r="B9" s="26"/>
      <x:c r="C9" s="21"/>
      <x:c r="D9" s="21"/>
      <x:c r="E9" s="8"/>
      <x:c r="F9" s="8">
        <x:v/>
      </x:c>
      <x:c r="G9" s="59"/>
    </x:row>
    <x:row r="10" spans="1:8" ht="14.25" customHeight="1" x14ac:dyDescent="0.25">
      <x:c r="A10" s="58"/>
      <x:c r="B10" s="26"/>
      <x:c r="C10" s="21"/>
      <x:c r="D10" s="21"/>
      <x:c r="E10" s="8"/>
      <x:c r="F10" s="8">
        <x:v/>
      </x:c>
      <x:c r="G10" s="59"/>
    </x:row>
    <x:row r="11" spans="1:8" x14ac:dyDescent="0.25">
      <x:c r="A11" s="60"/>
      <x:c r="B11" s="54"/>
      <x:c r="C11" s="54"/>
      <x:c r="D11" s="54"/>
      <x:c r="E11" s="54"/>
      <x:c r="F11" s="54"/>
      <x:c r="G11" s="98"/>
    </x:row>
    <x:row r="12" spans="1:8" x14ac:dyDescent="0.25">
      <x:c r="A12" s="60"/>
      <x:c r="B12" s="54"/>
      <x:c r="C12" s="54"/>
      <x:c r="D12" s="54"/>
      <x:c r="E12" s="54"/>
      <x:c r="F12" s="54"/>
      <x:c r="G12" s="98"/>
    </x:row>
    <x:row r="13" spans="1:8" ht="14.25" customHeight="1" x14ac:dyDescent="0.25">
      <x:c r="A13" s="58"/>
      <x:c r="B13" s="26"/>
      <x:c r="C13" s="21"/>
      <x:c r="D13" s="21"/>
      <x:c r="E13" s="8"/>
      <x:c r="F13" s="8">
        <x:v/>
      </x:c>
      <x:c r="G13" s="59"/>
    </x:row>
    <x:row r="14" spans="1:8" ht="14.25" customHeight="1" x14ac:dyDescent="0.25">
      <x:c r="A14" s="58"/>
      <x:c r="B14" s="26"/>
      <x:c r="C14" s="21"/>
      <x:c r="D14" s="21"/>
      <x:c r="E14" s="8"/>
      <x:c r="F14" s="8">
        <x:v/>
      </x:c>
      <x:c r="G14" s="59"/>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25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Oct. 2018</x:v>
      </x:c>
      <x:c r="C7" s="45" t="str">
        <x:v>Jul. 2018</x:v>
      </x:c>
      <x:c r="D7" s="45" t="str">
        <x:v>Apr. 2018</x:v>
      </x:c>
      <x:c r="E7" s="45" t="str">
        <x:v>Jan. 2018</x:v>
      </x:c>
      <x:c r="F7" s="45" t="str">
        <x:v>Oct. 2017</x:v>
      </x:c>
      <x:c r="G7" s="45" t="str">
        <x:v>Jul. 2017</x:v>
      </x:c>
      <x:c r="H7" s="45" t="str">
        <x:v>Apr. 2017</x:v>
      </x:c>
      <x:c r="I7" s="46" t="str">
        <x:v>Jan. 2017</x:v>
      </x:c>
    </x:row>
    <x:row r="8" spans="1:4" x14ac:dyDescent="0.25">
      <x:c r="B8" s="215" t="str">
        <x:v>25</x:v>
      </x:c>
      <x:c r="C8" s="120">
        <x:v>13</x:v>
      </x:c>
      <x:c r="D8" s="120">
        <x:v>15</x:v>
      </x:c>
      <x:c r="E8" s="120">
        <x:v>31</x:v>
      </x:c>
      <x:c r="F8" s="120">
        <x:v>22</x:v>
      </x:c>
      <x:c r="G8" s="120">
        <x:v>20</x:v>
      </x:c>
      <x:c r="H8" s="120">
        <x:v>15</x:v>
      </x:c>
      <x:c r="I8" s="121">
        <x:v>22</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9/24/2018</x:v>
      </x:c>
      <x:c r="C12" s="97">
        <x:v>Angela Mallett 214-908-7786 /vnaik@fprus.com</x:v>
      </x:c>
      <x:c r="D12" s="97" t="str">
        <x:v>FPR45634</x:v>
      </x:c>
      <x:c r="E12" s="97">
        <x:v>Savin C9135</x:v>
      </x:c>
      <x:c r="F12" s="97">
        <x:v>Craig Ranch Surgery Center</x:v>
      </x:c>
      <x:c r="G12" s="97" t="str">
        <x:v>12,947</x:v>
      </x:c>
      <x:c r="H12" s="97" t="str">
        <x:v>Top feeder constantly jamming. Please call with ETA.</x:v>
      </x:c>
      <x:c r="I12" s="98" t="str">
        <x:v>  9/27/2018;  tech went back out but a new part needed - emailed for ETA.  9/28/2018: COS; replaced ADF feed clutch.  Clean machine.  Reset jam counters.  Scanned 150 originals.  Test ok. Left VM for Angela.  Call complete. </x:v>
      </x:c>
    </x:row>
    <x:row r="13" spans="1:7" x14ac:dyDescent="0.25">
      <x:c r="B13" s="90">
        <x:v>10/30/2018</x:v>
      </x:c>
      <x:c r="C13" s="26">
        <x:v>joel(9725692713)</x:v>
      </x:c>
      <x:c r="D13" s="26" t="str">
        <x:v>FPR50053</x:v>
      </x:c>
      <x:c r="E13" s="26">
        <x:v>Ricoh MP C6502</x:v>
      </x:c>
      <x:c r="F13" s="26">
        <x:v>MMH</x:v>
      </x:c>
      <x:c r="G13" s="26" t="n">
        <x:v>7399.000000</x:v>
      </x:c>
      <x:c r="H13" s="26" t="str">
        <x:v>Error code: SCC 442-00
 This device is not functioning</x:v>
      </x:c>
      <x:c r="I13" s="91" t="str">
        <x:v>10/30/2018: COS; r/s for part.  11/2/2018: COS; SC401-04.  Reset machine.  Perform TD initialization, color calibration, &amp; color registration.  Ran SMC report &amp; printed several print jobs in color &amp; B&amp;W.  Tested ok.  Emailed Joel.  Call complete. </x:v>
      </x:c>
    </x:row>
    <x:row r="14" spans="1:7" x14ac:dyDescent="0.25">
      <x:c r="B14" s="96">
        <x:v>10/3/2018</x:v>
      </x:c>
      <x:c r="C14" s="97">
        <x:v>Doug Danford 9137356138 /ddanford@oppor.com</x:v>
      </x:c>
      <x:c r="D14" s="97" t="str">
        <x:v>FPR50066</x:v>
      </x:c>
      <x:c r="E14" s="97">
        <x:v>HP LJ 4015</x:v>
      </x:c>
      <x:c r="F14" s="97">
        <x:v>MMH</x:v>
      </x:c>
      <x:c r="G14" s="97" t="str">
        <x:v>2,143</x:v>
      </x:c>
      <x:c r="H14" s="97" t="str">
        <x:v>The printer is not working properly.
The labels are printing off center and the ink is still smudging.
</x:v>
      </x:c>
      <x:c r="I14" s="98" t="str">
        <x:v>10/4/2018: COS; replaced fuser for quality issues, also would not pull labels from tray 1 due to sofware issue.  Ran paper path, tested good.  Adjusted tray 1 registrations for margins issue.  Tested w/customer.  Emailed Doug.  Call complete. </x:v>
      </x:c>
    </x:row>
    <x:row r="15" spans="1:7" x14ac:dyDescent="0.25">
      <x:c r="B15" s="90">
        <x:v>8/16/2018</x:v>
      </x:c>
      <x:c r="C15" s="26">
        <x:v>Douglas Danford 9137356138 /ddanford@oppor.com</x:v>
      </x:c>
      <x:c r="D15" s="26" t="str">
        <x:v>FPR50066</x:v>
      </x:c>
      <x:c r="E15" s="26">
        <x:v>HP LJ 4015</x:v>
      </x:c>
      <x:c r="F15" s="26">
        <x:v>MMH</x:v>
      </x:c>
      <x:c r="G15" s="26" t="n">
        <x:v>2143.000000</x:v>
      </x:c>
      <x:c r="H15" s="26" t="str">
        <x:v>Needs to be cleaned of toner.</x:v>
      </x:c>
      <x:c r="I15" s="91" t="str">
        <x:v>8/17/2018: COS; Cleaned machine of toner &amp; paper dust.  Had customer test.  Also inspected fuser &amp; cartridge.  Emailed Douglas.  Call complete.</x:v>
      </x:c>
    </x:row>
    <x:row r="16" spans="1:7" x14ac:dyDescent="0.25">
      <x:c r="B16" s="96">
        <x:v>9/5/2018</x:v>
      </x:c>
      <x:c r="C16" s="97">
        <x:v>Douglas Danford 913-735-6138 /ddanford@oppor.com</x:v>
      </x:c>
      <x:c r="D16" s="97" t="str">
        <x:v>FPR50066</x:v>
      </x:c>
      <x:c r="E16" s="97">
        <x:v>HP LJ 4015</x:v>
      </x:c>
      <x:c r="F16" s="97">
        <x:v>MMH</x:v>
      </x:c>
      <x:c r="G16" s="97" t="str">
        <x:v>2,143</x:v>
      </x:c>
      <x:c r="H16" s="97" t="str">
        <x:v>Ink is not distributing properly.</x:v>
      </x:c>
      <x:c r="I16" s="98" t="str">
        <x:v>9/10/2018: COS; printing labels, not using the label setting in paper type - dirty the fuser, set bypass to labels at the printer. Setting for paper tripe is in a program called medi-tech that prints their labels.  Spoke w/IT.  Tested ok.  Emailed Doug...</x:v>
      </x:c>
    </x:row>
    <x:row r="17" spans="1:7" x14ac:dyDescent="0.25">
      <x:c r="B17" s="90">
        <x:v>8/14/2018</x:v>
      </x:c>
      <x:c r="C17" s="26">
        <x:v>Doug Danford 9137356138 /ddanford@oppor.com</x:v>
      </x:c>
      <x:c r="D17" s="26" t="str">
        <x:v>FPR50070</x:v>
      </x:c>
      <x:c r="E17" s="26">
        <x:v>HP LJ 4015</x:v>
      </x:c>
      <x:c r="F17" s="26">
        <x:v>MMH</x:v>
      </x:c>
      <x:c r="G17" s="26" t="n">
        <x:v>10939.000000</x:v>
      </x:c>
      <x:c r="H17" s="26" t="str">
        <x:v>Printer keeps jamming.</x:v>
      </x:c>
      <x:c r="I17" s="91" t="str">
        <x:v>8/15/2018: COS: Replaced maintenance kit.  Cleaned machine, reset counters. Tested ok.  Emailed Doug.  Call complete. </x:v>
      </x:c>
    </x:row>
    <x:row r="18" spans="1:7" x14ac:dyDescent="0.25">
      <x:c r="B18" s="96">
        <x:v>8/17/2018</x:v>
      </x:c>
      <x:c r="C18" s="97">
        <x:v>Rob Mich 972-569-2713 /it@txmmh.com</x:v>
      </x:c>
      <x:c r="D18" s="97" t="str">
        <x:v>FPR50070</x:v>
      </x:c>
      <x:c r="E18" s="97">
        <x:v>HP LJ 4015</x:v>
      </x:c>
      <x:c r="F18" s="97">
        <x:v>MMH</x:v>
      </x:c>
      <x:c r="G18" s="97" t="str">
        <x:v>10,939</x:v>
      </x:c>
      <x:c r="H18" s="97" t="str">
        <x:v>The printer is printer very light colored copies and the ink is rubbing off even though we changed the cartridge twice.
</x:v>
      </x:c>
      <x:c r="I18" s="98" t="str">
        <x:v>8/20/2018: COS; Replaced fuser assembly.  Clean machine.  Turn economy mode off.  Test ok.  Emailed Rob.  Call complete. </x:v>
      </x:c>
    </x:row>
    <x:row r="19" spans="1:7" x14ac:dyDescent="0.25">
      <x:c r="B19" s="90">
        <x:v>8/20/2018</x:v>
      </x:c>
      <x:c r="C19" s="26">
        <x:v>Rob Mich 972-569-2713 /it@txmmh.com</x:v>
      </x:c>
      <x:c r="D19" s="26" t="str">
        <x:v>FPR50070</x:v>
      </x:c>
      <x:c r="E19" s="26">
        <x:v>HP LJ 4015</x:v>
      </x:c>
      <x:c r="F19" s="26">
        <x:v>MMH</x:v>
      </x:c>
      <x:c r="G19" s="26" t="n">
        <x:v>10939.000000</x:v>
      </x:c>
      <x:c r="H19" s="26" t="str">
        <x:v>*repeat issue* toner is still rubbing off and not fusing to the page</x:v>
      </x:c>
      <x:c r="I19" s="91" t="str">
        <x:v>8/22/2018: COS: No problems were found.  Tested plain paper &amp; labels.  Customer is running labels from medi tech program &amp; possibly the paper type changes in that program.  Machine test ok.  Emailed Rob.  Call complete. </x:v>
      </x:c>
    </x:row>
    <x:row r="20" spans="1:7" x14ac:dyDescent="0.25">
      <x:c r="B20" s="96">
        <x:v>10/16/2018</x:v>
      </x:c>
      <x:c r="C20" s="97">
        <x:v>Doug Danford</x:v>
      </x:c>
      <x:c r="D20" s="97" t="str">
        <x:v>FPR50073</x:v>
      </x:c>
      <x:c r="E20" s="97">
        <x:v>HP LJ P4014</x:v>
      </x:c>
      <x:c r="F20" s="97">
        <x:v>Craig Ranch Surgery Center</x:v>
      </x:c>
      <x:c r="G20" s="97" t="str">
        <x:v>8,732</x:v>
      </x:c>
      <x:c r="H20" s="97" t="str">
        <x:v>Printer continues to jam. This device is not functioning</x:v>
      </x:c>
      <x:c r="I20" s="98" t="str">
        <x:v>10/17/2018: COS; replaced fuser for jamming issue, cleaned &amp; ran test.  Emailed Doug.  Call complete. </x:v>
      </x:c>
    </x:row>
    <x:row r="21" spans="1:7" x14ac:dyDescent="0.25">
      <x:c r="B21" s="90">
        <x:v>9/24/2018</x:v>
      </x:c>
      <x:c r="C21" s="26">
        <x:v>Angela Mallett 469-301-7104 /tsmitherman@fprus.com</x:v>
      </x:c>
      <x:c r="D21" s="26" t="str">
        <x:v>FPR50074</x:v>
      </x:c>
      <x:c r="E21" s="26">
        <x:v>HP LJ 4015</x:v>
      </x:c>
      <x:c r="F21" s="26">
        <x:v>Craig Ranch Surgery Center</x:v>
      </x:c>
      <x:c r="G21" s="26" t="n">
        <x:v>170.000000</x:v>
      </x:c>
      <x:c r="H21" s="26" t="str">
        <x:v>Bottom drawer is broken</x:v>
      </x:c>
      <x:c r="I21" s="91" t="str">
        <x:v>9/26/2018: COS; Replaced 500 sheet cassette 2.  Replaced feed rollers for cassette 1 that had left over from a maintenance kit.  Clean machine.  Tested ok.  Spoke w/Angela, issue resolved.  Call complete.</x:v>
      </x:c>
    </x:row>
    <x:row r="22" spans="1:7" x14ac:dyDescent="0.25">
      <x:c r="B22" s="96">
        <x:v>9/25/2018</x:v>
      </x:c>
      <x:c r="C22" s="97">
        <x:v>Douglas Danford 9137356138 /ddanford@oppor.com</x:v>
      </x:c>
      <x:c r="D22" s="97" t="str">
        <x:v>FPR50074</x:v>
      </x:c>
      <x:c r="E22" s="97">
        <x:v>HP LJ 4015</x:v>
      </x:c>
      <x:c r="F22" s="97">
        <x:v>Craig Ranch Surgery Center</x:v>
      </x:c>
      <x:c r="G22" s="97" t="str">
        <x:v>170</x:v>
      </x:c>
      <x:c r="H22" s="97" t="str">
        <x:v>The feeder tray on our printer will get hung up when we do multiple pages that need to be scanned or copied. 
https://files.slack.com/files-pri/T048LN636-FD0EP9TD1/image_from_ios.jpg</x:v>
      </x:c>
      <x:c r="I22" s="98" t="str">
        <x:v>No Work Order Remarks</x:v>
      </x:c>
    </x:row>
    <x:row r="23" spans="1:7" x14ac:dyDescent="0.25">
      <x:c r="B23" s="90">
        <x:v>8/6/2018</x:v>
      </x:c>
      <x:c r="C23" s="26">
        <x:v>Douglas Danford 9137356138 /ddanford@oppor.com</x:v>
      </x:c>
      <x:c r="D23" s="26" t="str">
        <x:v>FPR50075</x:v>
      </x:c>
      <x:c r="E23" s="26">
        <x:v>Ricoh Aficio MPC 4000</x:v>
      </x:c>
      <x:c r="F23" s="26">
        <x:v>MMH</x:v>
      </x:c>
      <x:c r="G23" s="26" t="n">
        <x:v>7553.000000</x:v>
      </x:c>
      <x:c r="H23" s="26" t="str">
        <x:v>Getting constant jams from this device. Needs staples also</x:v>
      </x:c>
      <x:c r="I23" s="91" t="str">
        <x:v>8/7/2018: COS; Spring in back of stapler was unattached causing staple unit to wedge itself in back of finisher, cause jam 108.  Fixt stapler unit, replaced feed rollers in tray two, cleaned &amp; check operations. Emailed Douglas.  Call complete.  </x:v>
      </x:c>
    </x:row>
    <x:row r="24" spans="1:7" x14ac:dyDescent="0.25">
      <x:c r="B24" s="96">
        <x:v>8/17/2018</x:v>
      </x:c>
      <x:c r="C24" s="97">
        <x:v>Joel Garritson 9725692713 /jgarritson@oppor.com</x:v>
      </x:c>
      <x:c r="D24" s="97" t="str">
        <x:v>FPR50075</x:v>
      </x:c>
      <x:c r="E24" s="97">
        <x:v>Ricoh Aficio MPC 4000</x:v>
      </x:c>
      <x:c r="F24" s="97">
        <x:v>MMH</x:v>
      </x:c>
      <x:c r="G24" s="97" t="str">
        <x:v>7,553</x:v>
      </x:c>
      <x:c r="H24" s="97" t="str">
        <x:v>Jams frequently</x:v>
      </x:c>
      <x:c r="I24" s="98" t="str">
        <x:v>8/20/2018: COS; r/s for parts - emailed for ETA.  8/22/2018: Part should be in tomorrow.  8/27/2018: COS; Replaced cassette 1 feed assembly.  Clean machine. Reset jam counters.  Test ok.  Emailed Joel.  Call complete. </x:v>
      </x:c>
    </x:row>
    <x:row r="25" spans="1:7" x14ac:dyDescent="0.25">
      <x:c r="B25" s="90">
        <x:v>10/11/2018</x:v>
      </x:c>
      <x:c r="C25" s="26">
        <x:v>Doug Danford</x:v>
      </x:c>
      <x:c r="D25" s="26" t="str">
        <x:v>FPR50075</x:v>
      </x:c>
      <x:c r="E25" s="26">
        <x:v>Ricoh Aficio MPC 4000</x:v>
      </x:c>
      <x:c r="F25" s="26">
        <x:v>MMH</x:v>
      </x:c>
      <x:c r="G25" s="26" t="n">
        <x:v>7553.000000</x:v>
      </x:c>
      <x:c r="H25" s="26" t="str">
        <x:v>Broken parts and making loud noises. This device is functioning</x:v>
      </x:c>
      <x:c r="I25" s="91" t="str">
        <x:v>10/12/2018: COS: tech is on his way (10:51) 10/16/2018: COS; replaced exit open close guide plate.  Replaced ADF feed roller, feed belt, &amp; reverse roller.  Cleaned machine.  Reset counters.  Tested ok.  Emailed Doug.  Call complete. </x:v>
      </x:c>
    </x:row>
    <x:row r="26" spans="1:7" x14ac:dyDescent="0.25">
      <x:c r="B26" s="96">
        <x:v>9/11/2018</x:v>
      </x:c>
      <x:c r="C26" s="97">
        <x:v>Doug Danford 9137356138 /ddanford@oppor.com</x:v>
      </x:c>
      <x:c r="D26" s="97" t="str">
        <x:v>FPR50079</x:v>
      </x:c>
      <x:c r="E26" s="97">
        <x:v>HP LJ 4015</x:v>
      </x:c>
      <x:c r="F26" s="97">
        <x:v>Craig Ranch Surgery Center</x:v>
      </x:c>
      <x:c r="G26" s="97" t="str">
        <x:v>1,375</x:v>
      </x:c>
      <x:c r="H26" s="97" t="str">
        <x:v>Printer is getting a maintenance kit replacement message.</x:v>
      </x:c>
      <x:c r="I26" s="98" t="str">
        <x:v>9/12/2018: COS: maintenance kit replacement message.  Inspect fuser unit &amp; machine.  Fuser &amp; copy quality looks good.  Reset maintenance counter.  No issues.  Tested ok.  Emailed Doug.  Call complete. </x:v>
      </x:c>
    </x:row>
    <x:row r="27" spans="1:7" x14ac:dyDescent="0.25">
      <x:c r="B27" s="90">
        <x:v>10/25/2018</x:v>
      </x:c>
      <x:c r="C27" s="26">
        <x:v>Joel Garritson(9725692713)</x:v>
      </x:c>
      <x:c r="D27" s="26" t="str">
        <x:v>FPR50085</x:v>
      </x:c>
      <x:c r="E27" s="26">
        <x:v>HP LJ 4015</x:v>
      </x:c>
      <x:c r="F27" s="26">
        <x:v>MMH</x:v>
      </x:c>
      <x:c r="G27" s="26" t="n">
        <x:v>3736.000000</x:v>
      </x:c>
      <x:c r="H27" s="26" t="str">
        <x:v>Fuser Error This device is not functioning</x:v>
      </x:c>
      <x:c r="I27" s="91" t="str">
        <x:v>10/29/2018: COS; Replaced maintenance kit.  Clean machine.  Reset counters.  Tested ok.  Emailed Joel.  Call complete. </x:v>
      </x:c>
    </x:row>
    <x:row r="28" spans="1:7" x14ac:dyDescent="0.25">
      <x:c r="B28" s="96">
        <x:v>10/8/2018</x:v>
      </x:c>
      <x:c r="C28" s="97">
        <x:v>Doug Danford 9137356138 /ddanford@oppor.com</x:v>
      </x:c>
      <x:c r="D28" s="97" t="str">
        <x:v>FPR50099</x:v>
      </x:c>
      <x:c r="E28" s="97">
        <x:v>Ricoh MPC 5000</x:v>
      </x:c>
      <x:c r="F28" s="97">
        <x:v>MMH</x:v>
      </x:c>
      <x:c r="G28" s="97" t="str">
        <x:v>5,126</x:v>
      </x:c>
      <x:c r="H28" s="97" t="str">
        <x:v>No display and error on print job.</x:v>
      </x:c>
      <x:c r="I28" s="98" t="str">
        <x:v>10/11/2018: Part should be in tomorrow. 10/16/2018: COS; Replaced hard drive &amp; format.  Replaced black &amp; cyan toners.  Rest counters.  Test ok.  Emailed Doug. Call complete. </x:v>
      </x:c>
    </x:row>
    <x:row r="29" spans="1:7" x14ac:dyDescent="0.25">
      <x:c r="B29" s="90">
        <x:v>10/8/2018</x:v>
      </x:c>
      <x:c r="C29" s="26">
        <x:v>Doug Danford 9137356138 /ddanford@oppor.com</x:v>
      </x:c>
      <x:c r="D29" s="26" t="str">
        <x:v>FPR50099</x:v>
      </x:c>
      <x:c r="E29" s="26">
        <x:v>Ricoh MPC 5000</x:v>
      </x:c>
      <x:c r="F29" s="26">
        <x:v>MMH</x:v>
      </x:c>
      <x:c r="G29" s="26" t="n">
        <x:v>5126.000000</x:v>
      </x:c>
      <x:c r="H29" s="26" t="str">
        <x:v>No display and error on print job.</x:v>
      </x:c>
      <x:c r="I29" s="91" t="str">
        <x:v>No Work Order Remarks</x:v>
      </x:c>
    </x:row>
    <x:row r="30" spans="1:7" x14ac:dyDescent="0.25">
      <x:c r="B30" s="96">
        <x:v>9/11/2018</x:v>
      </x:c>
      <x:c r="C30" s="97">
        <x:v>Doug Danford 913-735-6138 /support@oppor.com</x:v>
      </x:c>
      <x:c r="D30" s="97" t="str">
        <x:v>FPR50103</x:v>
      </x:c>
      <x:c r="E30" s="97">
        <x:v>Savin 917</x:v>
      </x:c>
      <x:c r="F30" s="97">
        <x:v>MMH</x:v>
      </x:c>
      <x:c r="G30" s="97" t="str">
        <x:v>1,798</x:v>
      </x:c>
      <x:c r="H30" s="97" t="str">
        <x:v>Device jamming. Jam cleared multiple times but happens again.</x:v>
      </x:c>
      <x:c r="I30" s="98" t="str">
        <x:v>9/12/2018: COS; Jamming from cassette and vertical conveying section. Cleaned feed rollers, vertical conveying section, and ADF. Ran 50 2-sided and 50 1-sided without a jam. Test ok.  Spoke w/Doug, ok to close.  Call complete. </x:v>
      </x:c>
    </x:row>
    <x:row r="31" spans="1:7" x14ac:dyDescent="0.25">
      <x:c r="B31" s="90">
        <x:v>10/17/2018</x:v>
      </x:c>
      <x:c r="C31" s="26">
        <x:v>Doug Danford(9137356138)</x:v>
      </x:c>
      <x:c r="D31" s="26" t="str">
        <x:v>FPR50115</x:v>
      </x:c>
      <x:c r="E31" s="26">
        <x:v>HP LJ M425</x:v>
      </x:c>
      <x:c r="F31" s="26">
        <x:v>MMH</x:v>
      </x:c>
      <x:c r="G31" s="26" t="n">
        <x:v>4724.000000</x:v>
      </x:c>
      <x:c r="H31" s="26" t="str">
        <x:v>Good morning. Can someone take a look at our copier/printer in PACU? It keeps giving an error message to turn it off and back on however even when we do that, it continues to give an error message. This device is not functioning</x:v>
      </x:c>
      <x:c r="I31" s="91" t="str">
        <x:v>10/18/2018: COS; r/s for shop repair- emailed about a loaner. 10/19/2018: No loaner - COS; delivered &amp; re-installed printer after repairs in shop.  Tested print &amp; copy all ok.  Emailed Doug.  Call complete. </x:v>
      </x:c>
    </x:row>
    <x:row r="32" spans="1:7" x14ac:dyDescent="0.25">
      <x:c r="B32" s="96">
        <x:v>9/13/2018</x:v>
      </x:c>
      <x:c r="C32" s="97">
        <x:v>Douglas Danford 9137356138 /ddanford@oppor.com</x:v>
      </x:c>
      <x:c r="D32" s="97" t="str">
        <x:v>FPR50125</x:v>
      </x:c>
      <x:c r="E32" s="97">
        <x:v>Ricoh SP 5210SF</x:v>
      </x:c>
      <x:c r="F32" s="97">
        <x:v>ASC</x:v>
      </x:c>
      <x:c r="G32" s="97" t="str">
        <x:v>3,195</x:v>
      </x:c>
      <x:c r="H32" s="97" t="str">
        <x:v>the registeration printer is making a REALLY loud chirping noise as it prints. I thought it was someone’s cellphone ringtone</x:v>
      </x:c>
      <x:c r="I32" s="98" t="str">
        <x:v>9/14/2018: COS; Installed maintenance kit for quality &amp; noise issues.  Cleaned &amp; tested.  Emailed Douglas.  Call complete. </x:v>
      </x:c>
    </x:row>
    <x:row r="33" spans="1:7" x14ac:dyDescent="0.25">
      <x:c r="B33" s="90">
        <x:v>10/5/2018</x:v>
      </x:c>
      <x:c r="C33" s="26">
        <x:v>Rob Mich 9725692713 /it@txmmh.com</x:v>
      </x:c>
      <x:c r="D33" s="26" t="str">
        <x:v>FPR50125</x:v>
      </x:c>
      <x:c r="E33" s="26">
        <x:v>Ricoh SP 5210SF</x:v>
      </x:c>
      <x:c r="F33" s="26">
        <x:v>ASC</x:v>
      </x:c>
      <x:c r="G33" s="26" t="n">
        <x:v>3195.000000</x:v>
      </x:c>
      <x:c r="H33" s="26" t="str">
        <x:v>Printer is putting black smudges all over, toner has been changed, critical printer needed</x:v>
      </x:c>
      <x:c r="I33" s="91" t="str">
        <x:v>10/8/2018: COS; Arrived &amp; inspected &amp; it is not a machine issue but software issue.  Doing same thing on all printers.  IT believes its on software side &amp; will check today.  Emailed Rob.  Call complete. </x:v>
      </x:c>
    </x:row>
    <x:row r="34" spans="1:7" x14ac:dyDescent="0.25">
      <x:c r="B34" s="96">
        <x:v>10/10/2018</x:v>
      </x:c>
      <x:c r="C34" s="97">
        <x:v>Doug Danford 9137356138 /ddanford@oppor.com</x:v>
      </x:c>
      <x:c r="D34" s="97" t="str">
        <x:v>FPR50126</x:v>
      </x:c>
      <x:c r="E34" s="97">
        <x:v>Ricoh SP 5210SF</x:v>
      </x:c>
      <x:c r="F34" s="97">
        <x:v>Craig Ranch Surgery Center</x:v>
      </x:c>
      <x:c r="G34" s="97" t="str">
        <x:v>10,088</x:v>
      </x:c>
      <x:c r="H34" s="97" t="str">
        <x:v>The printer starts off fine and then if printing a large document the print starts to fade from the center of the document and if its a really large document it cannot be read.</x:v>
      </x:c>
      <x:c r="I34" s="98" t="str">
        <x:v>10/11/2018: COS; Replaced toner cartridge, cleaned machine &amp; tested good.  Emailed Doug.  Call complete. </x:v>
      </x:c>
    </x:row>
    <x:row r="35" spans="1:7" x14ac:dyDescent="0.25">
      <x:c r="B35" s="90">
        <x:v>8/24/2018</x:v>
      </x:c>
      <x:c r="C35" s="26">
        <x:v>Douglas Danford 9137356138 /ddanford@oppor.com</x:v>
      </x:c>
      <x:c r="D35" s="26" t="str">
        <x:v>FPR55051</x:v>
      </x:c>
      <x:c r="E35" s="26">
        <x:v>HP LJ M506</x:v>
      </x:c>
      <x:c r="F35" s="26">
        <x:v>ASC</x:v>
      </x:c>
      <x:c r="G35" s="26" t="n">
        <x:v>2084.000000</x:v>
      </x:c>
      <x:c r="H35" s="26" t="str">
        <x:v>Labels are printing offset (intermittently) and ink is smudging. This started after the last toner cartridge was replaced.</x:v>
      </x:c>
      <x:c r="I35" s="91" t="str">
        <x:v>8/27/2018: COS; Cleaned paper path &amp; sensors.  Inspected toner - drum shield not going back all the way.  Defective toner.  New toner ordered. Emailed Douglas.  Call complete. </x:v>
      </x:c>
    </x:row>
    <x:row r="36" spans="1:7" x14ac:dyDescent="0.25">
      <x:c r="B36" s="96">
        <x:v>9/13/2018</x:v>
      </x:c>
      <x:c r="C36" s="97">
        <x:v>Douglas Danford 9137356138 /ddanford@oppor.com</x:v>
      </x:c>
      <x:c r="D36" s="97" t="str">
        <x:v>FPR55051</x:v>
      </x:c>
      <x:c r="E36" s="97">
        <x:v>HP LJ M506</x:v>
      </x:c>
      <x:c r="F36" s="97">
        <x:v>ASC</x:v>
      </x:c>
      <x:c r="G36" s="97" t="str">
        <x:v>2,084</x:v>
      </x:c>
      <x:c r="H36" s="97" t="str">
        <x:v>The one that prints the labels is not aligning the labels up so we can only use about 5 labels per sheet, and it’s cutting off sentences, skipping lines, etc.</x:v>
      </x:c>
      <x:c r="I36" s="98" t="str">
        <x:v>9/14/2018: COS; noises &amp; issues comping from toner.  Replaced toner.  Tested ok.  Emailed Douglas.  Call complete. </x:v>
      </x:c>
    </x:row>
    <x:row r="37" spans="1:7" x14ac:dyDescent="0.25">
      <x:c r="B37" s="92">
        <x:v/>
      </x:c>
      <x:c r="C37" s="119"/>
      <x:c r="D37" s="120"/>
      <x:c r="E37" s="120"/>
      <x:c r="F37" s="120"/>
      <x:c r="G37" s="120"/>
      <x:c r="H37" s="120"/>
      <x:c r="I37"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48"/>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August 2018 - October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150,000</x:v>
      </x:c>
      <x:c r="D7" s="73" t="str">
        <x:v>160,514</x:v>
      </x:c>
      <x:c r="E7" s="177" t="n">
        <x:f ca="1">=SUM(D7 - C7)</x:f>
      </x:c>
      <x:c r="F7" s="73" t="n">
        <x:v>0</x:v>
      </x:c>
      <x:c r="G7" s="177" t="n">
        <x:f ca="1">=SUM(E7 - F7)</x:f>
      </x:c>
      <x:c r="H7" s="200" t="n">
        <x:v>0.009500</x:v>
      </x:c>
      <x:c r="I7" s="213" t="n">
        <x:f ca="1">=IF(SUM(G7 * H7) &lt; 0, 0,SUM(G7 * H7))</x:f>
      </x:c>
    </x:row>
    <x:row r="8" spans="1:10" x14ac:dyDescent="0.25">
      <x:c r="B8" s="60" t="str">
        <x:v>B/W Laser Prints</x:v>
      </x:c>
      <x:c r="C8" s="73" t="str">
        <x:v>375,000</x:v>
      </x:c>
      <x:c r="D8" s="73" t="str">
        <x:v>379,768</x:v>
      </x:c>
      <x:c r="E8" s="177" t="n">
        <x:f ca="1">=SUM(D8 - C8)</x:f>
      </x:c>
      <x:c r="F8" s="73" t="n">
        <x:v>22585</x:v>
      </x:c>
      <x:c r="G8" s="177" t="n">
        <x:f ca="1">=SUM(E8 - F8)</x:f>
      </x:c>
      <x:c r="H8" s="200" t="n">
        <x:v>0.020000</x:v>
      </x:c>
      <x:c r="I8" s="213" t="n">
        <x:f ca="1">=IF(SUM(G8 * H8) &lt; 0, 0,SUM(G8 * H8))</x:f>
      </x:c>
    </x:row>
    <x:row r="9" spans="1:10" x14ac:dyDescent="0.25">
      <x:c r="B9" s="58" t="str">
        <x:v>Color Copier (Color Pages)</x:v>
      </x:c>
      <x:c r="C9" s="6" t="str">
        <x:v>7,500</x:v>
      </x:c>
      <x:c r="D9" s="6" t="str">
        <x:v>36,817</x:v>
      </x:c>
      <x:c r="E9" s="176" t="n">
        <x:f ca="1">=SUM(D9 - C9)</x:f>
      </x:c>
      <x:c r="F9" s="6" t="n">
        <x:v>0</x:v>
      </x:c>
      <x:c r="G9" s="176" t="n">
        <x:f ca="1">=SUM(E9 - F9)</x:f>
      </x:c>
      <x:c r="H9" s="201" t="n">
        <x:v>0.075000</x:v>
      </x:c>
      <x:c r="I9" s="212" t="str">
        <x:f ca="1">=IF(SUM(G9 * H9) &lt; 0, 0,SUM(G9 * H9))</x:f>
      </x:c>
    </x:row>
    <x:row r="10" spans="1:10" ht="15.5" customHeight="1" x14ac:dyDescent="0.25">
      <x:c r="A10" s="19"/>
      <x:c r="B10" s="209"/>
      <x:c r="C10" s="209"/>
      <x:c r="D10" s="209"/>
      <x:c r="E10" s="209"/>
      <x:c r="F10" s="209"/>
      <x:c r="G10" s="209"/>
      <x:c r="H10" s="209">
        <x:v>Total Overage Expense:</x:v>
      </x:c>
      <x:c r="I10" s="209">
        <x:f ca="1">=SUM(I7:I9)</x:f>
      </x:c>
    </x:row>
    <x:row r="11" spans="1:10" ht="25.5" customHeight="1" x14ac:dyDescent="0.25">
      <x:c r="A11" s="19"/>
      <x:c r="B11" s="14">
        <x:v>May 2018 - July 2018</x:v>
      </x:c>
      <x:c r="C11" s="19"/>
      <x:c r="D11" s="19"/>
      <x:c r="E11" s="19"/>
      <x:c r="F11" s="19"/>
      <x:c r="G11" s="19"/>
      <x:c r="H11" s="19"/>
      <x:c r="I11" s="19"/>
    </x:row>
    <x:row r="12" spans="1:10" ht="35.75" customHeight="1" x14ac:dyDescent="0.25">
      <x:c r="B12" s="47" t="str">
        <x:v>Meter Group</x:v>
      </x:c>
      <x:c r="C12" s="45" t="str">
        <x:v>Quarterly Contracted Volume</x:v>
      </x:c>
      <x:c r="D12" s="45" t="str">
        <x:v>Actual Volume For Period</x:v>
      </x:c>
      <x:c r="E12" s="45" t="str">
        <x:v>Overage/(Underage) For Period</x:v>
      </x:c>
      <x:c r="F12" s="45" t="str">
        <x:v>Accrued Rollover Pages</x:v>
      </x:c>
      <x:c r="G12" s="45" t="str">
        <x:v>Net Overage (Underage)</x:v>
      </x:c>
      <x:c r="H12" s="45" t="str">
        <x:v>Excess CPP</x:v>
      </x:c>
      <x:c r="I12" s="46" t="str">
        <x:v>Overage Expense</x:v>
      </x:c>
    </x:row>
    <x:row r="13" spans="1:10" x14ac:dyDescent="0.25">
      <x:c r="B13" s="58" t="str">
        <x:v>B/W Copies</x:v>
      </x:c>
      <x:c r="C13" s="6" t="str">
        <x:v>150,000</x:v>
      </x:c>
      <x:c r="D13" s="6" t="str">
        <x:v>174,015</x:v>
      </x:c>
      <x:c r="E13" s="176" t="n">
        <x:f ca="1">=SUM(D13 - C13)</x:f>
      </x:c>
      <x:c r="F13" s="6" t="n">
        <x:v>0</x:v>
      </x:c>
      <x:c r="G13" s="176" t="n">
        <x:f ca="1">=SUM(E13 - F13)</x:f>
      </x:c>
      <x:c r="H13" s="201" t="n">
        <x:v>0.009500</x:v>
      </x:c>
      <x:c r="I13" s="212" t="str">
        <x:f ca="1">=IF(SUM(G13 * H13) &lt; 0, 0,SUM(G13 * H13))</x:f>
      </x:c>
    </x:row>
    <x:row r="14" spans="1:10" x14ac:dyDescent="0.25">
      <x:c r="B14" s="60" t="str">
        <x:v>B/W Laser Prints</x:v>
      </x:c>
      <x:c r="C14" s="73" t="str">
        <x:v>375,000</x:v>
      </x:c>
      <x:c r="D14" s="73" t="str">
        <x:v>379,100</x:v>
      </x:c>
      <x:c r="E14" s="177" t="n">
        <x:f ca="1">=SUM(D14 - C14)</x:f>
      </x:c>
      <x:c r="F14" s="73" t="n">
        <x:v>26685</x:v>
      </x:c>
      <x:c r="G14" s="177" t="n">
        <x:f ca="1">=SUM(E14 - F14)</x:f>
      </x:c>
      <x:c r="H14" s="200" t="n">
        <x:v>0.020000</x:v>
      </x:c>
      <x:c r="I14" s="213" t="n">
        <x:f ca="1">=IF(SUM(G14 * H14) &lt; 0, 0,SUM(G14 * H14))</x:f>
      </x:c>
    </x:row>
    <x:row r="15" spans="1:10" x14ac:dyDescent="0.25">
      <x:c r="B15" s="60" t="str">
        <x:v>Color Copier (Color Pages)</x:v>
      </x:c>
      <x:c r="C15" s="73" t="str">
        <x:v>7,500</x:v>
      </x:c>
      <x:c r="D15" s="73" t="str">
        <x:v>18,675</x:v>
      </x:c>
      <x:c r="E15" s="177" t="n">
        <x:f ca="1">=SUM(D15 - C15)</x:f>
      </x:c>
      <x:c r="F15" s="73" t="n">
        <x:v>0</x:v>
      </x:c>
      <x:c r="G15" s="177" t="n">
        <x:f ca="1">=SUM(E15 - F15)</x:f>
      </x:c>
      <x:c r="H15" s="200" t="n">
        <x:v>0.075000</x:v>
      </x:c>
      <x:c r="I15" s="213" t="n">
        <x:f ca="1">=IF(SUM(G15 * H15) &lt; 0, 0,SUM(G15 * H15))</x:f>
      </x:c>
    </x:row>
    <x:row r="16" spans="1:10" ht="15.5" customHeight="1" x14ac:dyDescent="0.25">
      <x:c r="A16" s="19"/>
      <x:c r="B16" s="209"/>
      <x:c r="C16" s="209"/>
      <x:c r="D16" s="209"/>
      <x:c r="E16" s="209"/>
      <x:c r="F16" s="209"/>
      <x:c r="G16" s="209"/>
      <x:c r="H16" s="209">
        <x:v>Total Overage Expense:</x:v>
      </x:c>
      <x:c r="I16" s="209">
        <x:f ca="1">=SUM(I13:I15)</x:f>
      </x:c>
    </x:row>
    <x:row r="17" spans="1:10" ht="25.5" customHeight="1" x14ac:dyDescent="0.25">
      <x:c r="A17" s="19"/>
      <x:c r="B17" s="14">
        <x:v>February 2018 - April 2018</x:v>
      </x:c>
      <x:c r="C17" s="19"/>
      <x:c r="D17" s="19"/>
      <x:c r="E17" s="19"/>
      <x:c r="F17" s="19"/>
      <x:c r="G17" s="19"/>
      <x:c r="H17" s="19"/>
      <x:c r="I17" s="19"/>
    </x:row>
    <x:row r="18" spans="1:10" ht="35.75" customHeight="1" x14ac:dyDescent="0.25">
      <x:c r="B18" s="47" t="str">
        <x:v>Meter Group</x:v>
      </x:c>
      <x:c r="C18" s="45" t="str">
        <x:v>Quarterly Contracted Volume</x:v>
      </x:c>
      <x:c r="D18" s="45" t="str">
        <x:v>Actual Volume For Period</x:v>
      </x:c>
      <x:c r="E18" s="45" t="str">
        <x:v>Overage/(Underage) For Period</x:v>
      </x:c>
      <x:c r="F18" s="45" t="str">
        <x:v>Accrued Rollover Pages</x:v>
      </x:c>
      <x:c r="G18" s="45" t="str">
        <x:v>Net Overage (Underage)</x:v>
      </x:c>
      <x:c r="H18" s="45" t="str">
        <x:v>Excess CPP</x:v>
      </x:c>
      <x:c r="I18" s="46" t="str">
        <x:v>Overage Expense</x:v>
      </x:c>
    </x:row>
    <x:row r="19" spans="1:10" x14ac:dyDescent="0.25">
      <x:c r="B19" s="58" t="str">
        <x:v>B/W Copies</x:v>
      </x:c>
      <x:c r="C19" s="6" t="str">
        <x:v>150,000</x:v>
      </x:c>
      <x:c r="D19" s="6" t="str">
        <x:v>190,372</x:v>
      </x:c>
      <x:c r="E19" s="176" t="n">
        <x:f ca="1">=SUM(D19 - C19)</x:f>
      </x:c>
      <x:c r="F19" s="6" t="n">
        <x:v>0</x:v>
      </x:c>
      <x:c r="G19" s="176" t="n">
        <x:f ca="1">=SUM(E19 - F19)</x:f>
      </x:c>
      <x:c r="H19" s="201" t="n">
        <x:v>0.009500</x:v>
      </x:c>
      <x:c r="I19" s="212" t="str">
        <x:f ca="1">=IF(SUM(G19 * H19) &lt; 0, 0,SUM(G19 * H19))</x:f>
      </x:c>
    </x:row>
    <x:row r="20" spans="1:10" x14ac:dyDescent="0.25">
      <x:c r="B20" s="58" t="str">
        <x:v>B/W Laser Prints</x:v>
      </x:c>
      <x:c r="C20" s="6" t="str">
        <x:v>375,000</x:v>
      </x:c>
      <x:c r="D20" s="6" t="str">
        <x:v>364,213</x:v>
      </x:c>
      <x:c r="E20" s="176" t="n">
        <x:f ca="1">=SUM(D20 - C20)</x:f>
      </x:c>
      <x:c r="F20" s="6" t="n">
        <x:v>15898</x:v>
      </x:c>
      <x:c r="G20" s="176" t="n">
        <x:f ca="1">=SUM(E20 - F20)</x:f>
      </x:c>
      <x:c r="H20" s="201" t="n">
        <x:v>0.020000</x:v>
      </x:c>
      <x:c r="I20" s="212" t="str">
        <x:f ca="1">=IF(SUM(G20 * H20) &lt; 0, 0,SUM(G20 * H20))</x:f>
      </x:c>
    </x:row>
    <x:row r="21" spans="1:10" x14ac:dyDescent="0.25">
      <x:c r="B21" s="60" t="str">
        <x:v>Color Copier (Color Pages)</x:v>
      </x:c>
      <x:c r="C21" s="73" t="str">
        <x:v>7,500</x:v>
      </x:c>
      <x:c r="D21" s="73" t="str">
        <x:v>24,588</x:v>
      </x:c>
      <x:c r="E21" s="177" t="n">
        <x:f ca="1">=SUM(D21 - C21)</x:f>
      </x:c>
      <x:c r="F21" s="73" t="n">
        <x:v>0</x:v>
      </x:c>
      <x:c r="G21" s="177" t="n">
        <x:f ca="1">=SUM(E21 - F21)</x:f>
      </x:c>
      <x:c r="H21" s="200" t="n">
        <x:v>0.075000</x:v>
      </x:c>
      <x:c r="I21" s="213" t="n">
        <x:f ca="1">=IF(SUM(G21 * H21) &lt; 0, 0,SUM(G21 * H21))</x:f>
      </x:c>
    </x:row>
    <x:row r="22" spans="1:10" ht="15.5" customHeight="1" x14ac:dyDescent="0.25">
      <x:c r="A22" s="19"/>
      <x:c r="B22" s="209"/>
      <x:c r="C22" s="209"/>
      <x:c r="D22" s="209"/>
      <x:c r="E22" s="209"/>
      <x:c r="F22" s="209"/>
      <x:c r="G22" s="209"/>
      <x:c r="H22" s="209">
        <x:v>Total Overage Expense:</x:v>
      </x:c>
      <x:c r="I22" s="209">
        <x:f ca="1">=SUM(I19:I21)</x:f>
      </x:c>
    </x:row>
    <x:row r="23" spans="1:10" ht="25.5" customHeight="1" x14ac:dyDescent="0.25">
      <x:c r="A23" s="19"/>
      <x:c r="B23" s="14">
        <x:v>November 2017 - January 2018</x:v>
      </x:c>
      <x:c r="C23" s="19"/>
      <x:c r="D23" s="19"/>
      <x:c r="E23" s="19"/>
      <x:c r="F23" s="19"/>
      <x:c r="G23" s="19"/>
      <x:c r="H23" s="19"/>
      <x:c r="I23" s="19"/>
    </x:row>
    <x:row r="24" spans="1:10" ht="35.75" customHeight="1" x14ac:dyDescent="0.25">
      <x:c r="B24" s="47" t="str">
        <x:v>Meter Group</x:v>
      </x:c>
      <x:c r="C24" s="45" t="str">
        <x:v>Quarterly Contracted Volume</x:v>
      </x:c>
      <x:c r="D24" s="45" t="str">
        <x:v>Actual Volume For Period</x:v>
      </x:c>
      <x:c r="E24" s="45" t="str">
        <x:v>Overage/(Underage) For Period</x:v>
      </x:c>
      <x:c r="F24" s="45" t="str">
        <x:v>Accrued Rollover Pages</x:v>
      </x:c>
      <x:c r="G24" s="45" t="str">
        <x:v>Net Overage (Underage)</x:v>
      </x:c>
      <x:c r="H24" s="45" t="str">
        <x:v>Excess CPP</x:v>
      </x:c>
      <x:c r="I24" s="46" t="str">
        <x:v>Overage Expense</x:v>
      </x:c>
    </x:row>
    <x:row r="25" spans="1:10" x14ac:dyDescent="0.25">
      <x:c r="B25" s="60" t="str">
        <x:v>B/W Copies</x:v>
      </x:c>
      <x:c r="C25" s="73" t="str">
        <x:v>150,000</x:v>
      </x:c>
      <x:c r="D25" s="73" t="str">
        <x:v>183,695</x:v>
      </x:c>
      <x:c r="E25" s="177" t="n">
        <x:f ca="1">=SUM(D25 - C25)</x:f>
      </x:c>
      <x:c r="F25" s="73" t="n">
        <x:v>0</x:v>
      </x:c>
      <x:c r="G25" s="177" t="n">
        <x:f ca="1">=SUM(E25 - F25)</x:f>
      </x:c>
      <x:c r="H25" s="200" t="n">
        <x:v>0.009500</x:v>
      </x:c>
      <x:c r="I25" s="213" t="n">
        <x:f ca="1">=IF(SUM(G25 * H25) &lt; 0, 0,SUM(G25 * H25))</x:f>
      </x:c>
    </x:row>
    <x:row r="26" spans="1:10" x14ac:dyDescent="0.25">
      <x:c r="B26" s="58" t="str">
        <x:v>B/W Laser Prints</x:v>
      </x:c>
      <x:c r="C26" s="6" t="str">
        <x:v>375,000</x:v>
      </x:c>
      <x:c r="D26" s="6" t="str">
        <x:v>363,193</x:v>
      </x:c>
      <x:c r="E26" s="176" t="n">
        <x:f ca="1">=SUM(D26 - C26)</x:f>
      </x:c>
      <x:c r="F26" s="6" t="n">
        <x:v>4091</x:v>
      </x:c>
      <x:c r="G26" s="176" t="n">
        <x:f ca="1">=SUM(E26 - F26)</x:f>
      </x:c>
      <x:c r="H26" s="201" t="n">
        <x:v>0.020000</x:v>
      </x:c>
      <x:c r="I26" s="212" t="str">
        <x:f ca="1">=IF(SUM(G26 * H26) &lt; 0, 0,SUM(G26 * H26))</x:f>
      </x:c>
    </x:row>
    <x:row r="27" spans="1:10" x14ac:dyDescent="0.25">
      <x:c r="B27" s="58" t="str">
        <x:v>Color Copier (Color Pages)</x:v>
      </x:c>
      <x:c r="C27" s="6" t="str">
        <x:v>7,500</x:v>
      </x:c>
      <x:c r="D27" s="6" t="str">
        <x:v>27,519</x:v>
      </x:c>
      <x:c r="E27" s="176" t="n">
        <x:f ca="1">=SUM(D27 - C27)</x:f>
      </x:c>
      <x:c r="F27" s="6" t="n">
        <x:v>2067</x:v>
      </x:c>
      <x:c r="G27" s="176" t="n">
        <x:f ca="1">=SUM(E27 - F27)</x:f>
      </x:c>
      <x:c r="H27" s="201" t="n">
        <x:v>0.075000</x:v>
      </x:c>
      <x:c r="I27" s="212" t="str">
        <x:f ca="1">=IF(SUM(G27 * H27) &lt; 0, 0,SUM(G27 * H27))</x:f>
      </x:c>
    </x:row>
    <x:row r="28" spans="1:10" ht="15.5" customHeight="1" x14ac:dyDescent="0.25">
      <x:c r="A28" s="19"/>
      <x:c r="B28" s="209"/>
      <x:c r="C28" s="209"/>
      <x:c r="D28" s="209"/>
      <x:c r="E28" s="209"/>
      <x:c r="F28" s="209"/>
      <x:c r="G28" s="209"/>
      <x:c r="H28" s="209">
        <x:v>Total Overage Expense:</x:v>
      </x:c>
      <x:c r="I28" s="209">
        <x:f ca="1">=SUM(I25:I27)</x:f>
      </x:c>
    </x:row>
    <x:row r="29" spans="1:10" ht="25.5" customHeight="1" x14ac:dyDescent="0.25">
      <x:c r="A29" s="19"/>
      <x:c r="B29" s="14">
        <x:v>August 2017 - October 2017</x:v>
      </x:c>
      <x:c r="C29" s="19"/>
      <x:c r="D29" s="19"/>
      <x:c r="E29" s="19"/>
      <x:c r="F29" s="19"/>
      <x:c r="G29" s="19"/>
      <x:c r="H29" s="19"/>
      <x:c r="I29" s="19"/>
    </x:row>
    <x:row r="30" spans="1:10" ht="35.75" customHeight="1" x14ac:dyDescent="0.25">
      <x:c r="B30" s="47" t="str">
        <x:v>Meter Group</x:v>
      </x:c>
      <x:c r="C30" s="45" t="str">
        <x:v>Quarterly Contracted Volume</x:v>
      </x:c>
      <x:c r="D30" s="45" t="str">
        <x:v>Actual Volume For Period</x:v>
      </x:c>
      <x:c r="E30" s="45" t="str">
        <x:v>Overage/(Underage) For Period</x:v>
      </x:c>
      <x:c r="F30" s="45" t="str">
        <x:v>Accrued Rollover Pages</x:v>
      </x:c>
      <x:c r="G30" s="45" t="str">
        <x:v>Net Overage (Underage)</x:v>
      </x:c>
      <x:c r="H30" s="45" t="str">
        <x:v>Excess CPP</x:v>
      </x:c>
      <x:c r="I30" s="46" t="str">
        <x:v>Overage Expense</x:v>
      </x:c>
    </x:row>
    <x:row r="31" spans="1:10" x14ac:dyDescent="0.25">
      <x:c r="B31" s="60" t="str">
        <x:v>B/W Laser Prints</x:v>
      </x:c>
      <x:c r="C31" s="73" t="str">
        <x:v>375,000</x:v>
      </x:c>
      <x:c r="D31" s="73" t="str">
        <x:v>406,447</x:v>
      </x:c>
      <x:c r="E31" s="177" t="n">
        <x:f ca="1">=SUM(D31 - C31)</x:f>
      </x:c>
      <x:c r="F31" s="73" t="n">
        <x:v>35538</x:v>
      </x:c>
      <x:c r="G31" s="177" t="n">
        <x:f ca="1">=SUM(E31 - F31)</x:f>
      </x:c>
      <x:c r="H31" s="200" t="n">
        <x:v>0.020000</x:v>
      </x:c>
      <x:c r="I31" s="213" t="n">
        <x:f ca="1">=IF(SUM(G31 * H31) &lt; 0, 0,SUM(G31 * H31))</x:f>
      </x:c>
    </x:row>
    <x:row r="32" spans="1:10" x14ac:dyDescent="0.25">
      <x:c r="B32" s="60" t="str">
        <x:v>Color Copier (B/W Pages)</x:v>
      </x:c>
      <x:c r="C32" s="73" t="str">
        <x:v>150,000</x:v>
      </x:c>
      <x:c r="D32" s="73" t="str">
        <x:v>214,206</x:v>
      </x:c>
      <x:c r="E32" s="177" t="n">
        <x:f ca="1">=SUM(D32 - C32)</x:f>
      </x:c>
      <x:c r="F32" s="73" t="n">
        <x:v>0</x:v>
      </x:c>
      <x:c r="G32" s="177" t="n">
        <x:f ca="1">=SUM(E32 - F32)</x:f>
      </x:c>
      <x:c r="H32" s="200" t="n">
        <x:v>0.009500</x:v>
      </x:c>
      <x:c r="I32" s="213" t="n">
        <x:f ca="1">=IF(SUM(G32 * H32) &lt; 0, 0,SUM(G32 * H32))</x:f>
      </x:c>
    </x:row>
    <x:row r="33" spans="1:10" x14ac:dyDescent="0.25">
      <x:c r="B33" s="58" t="str">
        <x:v>Color Copier (Color Pages)</x:v>
      </x:c>
      <x:c r="C33" s="6" t="str">
        <x:v>7,500</x:v>
      </x:c>
      <x:c r="D33" s="6" t="str">
        <x:v>24,526</x:v>
      </x:c>
      <x:c r="E33" s="176" t="n">
        <x:f ca="1">=SUM(D33 - C33)</x:f>
      </x:c>
      <x:c r="F33" s="6" t="n">
        <x:v>19093</x:v>
      </x:c>
      <x:c r="G33" s="176" t="n">
        <x:f ca="1">=SUM(E33 - F33)</x:f>
      </x:c>
      <x:c r="H33" s="201" t="n">
        <x:v>0.075000</x:v>
      </x:c>
      <x:c r="I33" s="212" t="str">
        <x:f ca="1">=IF(SUM(G33 * H33) &lt; 0, 0,SUM(G33 * H33))</x:f>
      </x:c>
    </x:row>
    <x:row r="34" spans="1:10" ht="15.5" customHeight="1" x14ac:dyDescent="0.25">
      <x:c r="A34" s="19"/>
      <x:c r="B34" s="209"/>
      <x:c r="C34" s="209"/>
      <x:c r="D34" s="209"/>
      <x:c r="E34" s="209"/>
      <x:c r="F34" s="209"/>
      <x:c r="G34" s="209"/>
      <x:c r="H34" s="209">
        <x:v>Total Overage Expense:</x:v>
      </x:c>
      <x:c r="I34" s="209">
        <x:f ca="1">=SUM(I31:I33)</x:f>
      </x:c>
    </x:row>
    <x:row r="35" spans="1:10" ht="25.5" customHeight="1" x14ac:dyDescent="0.25">
      <x:c r="A35" s="19"/>
      <x:c r="B35" s="14">
        <x:v>May 2017 - July 2017</x:v>
      </x:c>
      <x:c r="C35" s="19"/>
      <x:c r="D35" s="19"/>
      <x:c r="E35" s="19"/>
      <x:c r="F35" s="19"/>
      <x:c r="G35" s="19"/>
      <x:c r="H35" s="19"/>
      <x:c r="I35" s="19"/>
    </x:row>
    <x:row r="36" spans="1:10" ht="35.75" customHeight="1" x14ac:dyDescent="0.25">
      <x:c r="B36" s="47" t="str">
        <x:v>Meter Group</x:v>
      </x:c>
      <x:c r="C36" s="45" t="str">
        <x:v>Quarterly Contracted Volume</x:v>
      </x:c>
      <x:c r="D36" s="45" t="str">
        <x:v>Actual Volume For Period</x:v>
      </x:c>
      <x:c r="E36" s="45" t="str">
        <x:v>Overage/(Underage) For Period</x:v>
      </x:c>
      <x:c r="F36" s="45" t="str">
        <x:v>Accrued Rollover Pages</x:v>
      </x:c>
      <x:c r="G36" s="45" t="str">
        <x:v>Net Overage (Underage)</x:v>
      </x:c>
      <x:c r="H36" s="45" t="str">
        <x:v>Excess CPP</x:v>
      </x:c>
      <x:c r="I36" s="46" t="str">
        <x:v>Overage Expense</x:v>
      </x:c>
    </x:row>
    <x:row r="37" spans="1:10" x14ac:dyDescent="0.25">
      <x:c r="B37" s="58" t="str">
        <x:v>B/W Laser Prints</x:v>
      </x:c>
      <x:c r="C37" s="6" t="str">
        <x:v>375,000</x:v>
      </x:c>
      <x:c r="D37" s="6" t="str">
        <x:v>362,809</x:v>
      </x:c>
      <x:c r="E37" s="176" t="n">
        <x:f ca="1">=SUM(D37 - C37)</x:f>
      </x:c>
      <x:c r="F37" s="6" t="n">
        <x:v>23347</x:v>
      </x:c>
      <x:c r="G37" s="176" t="n">
        <x:f ca="1">=SUM(E37 - F37)</x:f>
      </x:c>
      <x:c r="H37" s="201" t="n">
        <x:v>0.020000</x:v>
      </x:c>
      <x:c r="I37" s="212" t="str">
        <x:f ca="1">=IF(SUM(G37 * H37) &lt; 0, 0,SUM(G37 * H37))</x:f>
      </x:c>
    </x:row>
    <x:row r="38" spans="1:10" x14ac:dyDescent="0.25">
      <x:c r="B38" s="60" t="str">
        <x:v>Color Copier (B/W Pages)</x:v>
      </x:c>
      <x:c r="C38" s="73" t="str">
        <x:v>150,000</x:v>
      </x:c>
      <x:c r="D38" s="73" t="str">
        <x:v>191,720</x:v>
      </x:c>
      <x:c r="E38" s="177" t="n">
        <x:f ca="1">=SUM(D38 - C38)</x:f>
      </x:c>
      <x:c r="F38" s="73" t="n">
        <x:v>0</x:v>
      </x:c>
      <x:c r="G38" s="177" t="n">
        <x:f ca="1">=SUM(E38 - F38)</x:f>
      </x:c>
      <x:c r="H38" s="200" t="n">
        <x:v>0.009500</x:v>
      </x:c>
      <x:c r="I38" s="213" t="n">
        <x:f ca="1">=IF(SUM(G38 * H38) &lt; 0, 0,SUM(G38 * H38))</x:f>
      </x:c>
    </x:row>
    <x:row r="39" spans="1:10" x14ac:dyDescent="0.25">
      <x:c r="B39" s="60" t="str">
        <x:v>Color Copier (Color Pages)</x:v>
      </x:c>
      <x:c r="C39" s="73" t="str">
        <x:v>7,500</x:v>
      </x:c>
      <x:c r="D39" s="73" t="str">
        <x:v>19,463</x:v>
      </x:c>
      <x:c r="E39" s="177" t="n">
        <x:f ca="1">=SUM(D39 - C39)</x:f>
      </x:c>
      <x:c r="F39" s="73" t="n">
        <x:v>31056</x:v>
      </x:c>
      <x:c r="G39" s="177" t="n">
        <x:f ca="1">=SUM(E39 - F39)</x:f>
      </x:c>
      <x:c r="H39" s="200" t="n">
        <x:v>0.075000</x:v>
      </x:c>
      <x:c r="I39" s="213" t="n">
        <x:f ca="1">=IF(SUM(G39 * H39) &lt; 0, 0,SUM(G39 * H39))</x:f>
      </x:c>
    </x:row>
    <x:row r="40" spans="1:10" ht="15.5" customHeight="1" x14ac:dyDescent="0.25">
      <x:c r="A40" s="19"/>
      <x:c r="B40" s="209"/>
      <x:c r="C40" s="209"/>
      <x:c r="D40" s="209"/>
      <x:c r="E40" s="209"/>
      <x:c r="F40" s="209"/>
      <x:c r="G40" s="209"/>
      <x:c r="H40" s="209">
        <x:v>Total Overage Expense:</x:v>
      </x:c>
      <x:c r="I40" s="209">
        <x:f ca="1">=SUM(I37:I39)</x:f>
      </x:c>
    </x:row>
    <x:row r="41" spans="1:10" ht="25.5" customHeight="1" x14ac:dyDescent="0.25">
      <x:c r="A41" s="19"/>
      <x:c r="B41" s="14">
        <x:v>February 2017 - April 2017</x:v>
      </x:c>
      <x:c r="C41" s="19"/>
      <x:c r="D41" s="19"/>
      <x:c r="E41" s="19"/>
      <x:c r="F41" s="19"/>
      <x:c r="G41" s="19"/>
      <x:c r="H41" s="19"/>
      <x:c r="I41" s="19"/>
    </x:row>
    <x:row r="42" spans="1:10" ht="35.75" customHeight="1" x14ac:dyDescent="0.25">
      <x:c r="B42" s="47" t="str">
        <x:v>Meter Group</x:v>
      </x:c>
      <x:c r="C42" s="45" t="str">
        <x:v>Quarterly Contracted Volume</x:v>
      </x:c>
      <x:c r="D42" s="45" t="str">
        <x:v>Actual Volume For Period</x:v>
      </x:c>
      <x:c r="E42" s="45" t="str">
        <x:v>Overage/(Underage) For Period</x:v>
      </x:c>
      <x:c r="F42" s="45" t="str">
        <x:v>Accrued Rollover Pages</x:v>
      </x:c>
      <x:c r="G42" s="45" t="str">
        <x:v>Net Overage (Underage)</x:v>
      </x:c>
      <x:c r="H42" s="45" t="str">
        <x:v>Excess CPP</x:v>
      </x:c>
      <x:c r="I42" s="46" t="str">
        <x:v>Overage Expense</x:v>
      </x:c>
    </x:row>
    <x:row r="43" spans="1:10" x14ac:dyDescent="0.25">
      <x:c r="B43" s="58" t="str">
        <x:v>B/W Laser Prints</x:v>
      </x:c>
      <x:c r="C43" s="6" t="str">
        <x:v>375,000</x:v>
      </x:c>
      <x:c r="D43" s="6" t="str">
        <x:v>360,638</x:v>
      </x:c>
      <x:c r="E43" s="176" t="n">
        <x:f ca="1">=SUM(D43 - C43)</x:f>
      </x:c>
      <x:c r="F43" s="6" t="n">
        <x:v>8985</x:v>
      </x:c>
      <x:c r="G43" s="176" t="n">
        <x:f ca="1">=SUM(E43 - F43)</x:f>
      </x:c>
      <x:c r="H43" s="201" t="n">
        <x:v>0.020000</x:v>
      </x:c>
      <x:c r="I43" s="212" t="str">
        <x:f ca="1">=IF(SUM(G43 * H43) &lt; 0, 0,SUM(G43 * H43))</x:f>
      </x:c>
    </x:row>
    <x:row r="44" spans="1:10" x14ac:dyDescent="0.25">
      <x:c r="B44" s="58" t="str">
        <x:v>Color Copier (B/W Pages)</x:v>
      </x:c>
      <x:c r="C44" s="6" t="str">
        <x:v>150,000</x:v>
      </x:c>
      <x:c r="D44" s="6" t="str">
        <x:v>181,016</x:v>
      </x:c>
      <x:c r="E44" s="176" t="n">
        <x:f ca="1">=SUM(D44 - C44)</x:f>
      </x:c>
      <x:c r="F44" s="6" t="n">
        <x:v>0</x:v>
      </x:c>
      <x:c r="G44" s="176" t="n">
        <x:f ca="1">=SUM(E44 - F44)</x:f>
      </x:c>
      <x:c r="H44" s="201" t="n">
        <x:v>0.009500</x:v>
      </x:c>
      <x:c r="I44" s="212" t="str">
        <x:f ca="1">=IF(SUM(G44 * H44) &lt; 0, 0,SUM(G44 * H44))</x:f>
      </x:c>
    </x:row>
    <x:row r="45" spans="1:10" x14ac:dyDescent="0.25">
      <x:c r="B45" s="60" t="str">
        <x:v>Color Copier (Color Pages)</x:v>
      </x:c>
      <x:c r="C45" s="73" t="str">
        <x:v>7,500</x:v>
      </x:c>
      <x:c r="D45" s="73" t="str">
        <x:v>28,384</x:v>
      </x:c>
      <x:c r="E45" s="177" t="n">
        <x:f ca="1">=SUM(D45 - C45)</x:f>
      </x:c>
      <x:c r="F45" s="73" t="n">
        <x:v>51940</x:v>
      </x:c>
      <x:c r="G45" s="177" t="n">
        <x:f ca="1">=SUM(E45 - F45)</x:f>
      </x:c>
      <x:c r="H45" s="200" t="n">
        <x:v>0.075000</x:v>
      </x:c>
      <x:c r="I45" s="213" t="n">
        <x:f ca="1">=IF(SUM(G45 * H45) &lt; 0, 0,SUM(G45 * H45))</x:f>
      </x:c>
    </x:row>
    <x:row r="46" spans="1:10" ht="15.5" customHeight="1" x14ac:dyDescent="0.25">
      <x:c r="A46" s="19"/>
      <x:c r="B46" s="209"/>
      <x:c r="C46" s="209"/>
      <x:c r="D46" s="209"/>
      <x:c r="E46" s="209"/>
      <x:c r="F46" s="209"/>
      <x:c r="G46" s="209"/>
      <x:c r="H46" s="209">
        <x:v>Total Overage Expense:</x:v>
      </x:c>
      <x:c r="I46" s="209">
        <x:f ca="1">=SUM(I43:I45)</x:f>
      </x:c>
    </x:row>
    <x:row r="47" spans="1:10" ht="25.5" customHeight="1" x14ac:dyDescent="0.25">
      <x:c r="A47" s="19"/>
      <x:c r="B47" s="14">
        <x:v>November 2016 - January 2017</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Laser Prints</x:v>
      </x:c>
      <x:c r="C49" s="73" t="str">
        <x:v>375,000</x:v>
      </x:c>
      <x:c r="D49" s="73" t="str">
        <x:v>366,015</x:v>
      </x:c>
      <x:c r="E49" s="177" t="n">
        <x:f ca="1">=SUM(D49 - C49)</x:f>
      </x:c>
      <x:c r="F49" s="73" t="n">
        <x:v>0</x:v>
      </x:c>
      <x:c r="G49" s="177" t="n">
        <x:f ca="1">=SUM(E49 - F49)</x:f>
      </x:c>
      <x:c r="H49" s="200" t="n">
        <x:v>0.020000</x:v>
      </x:c>
      <x:c r="I49" s="213" t="n">
        <x:f ca="1">=IF(SUM(G49 * H49) &lt; 0, 0,SUM(G49 * H49))</x:f>
      </x:c>
    </x:row>
    <x:row r="50" spans="1:10" x14ac:dyDescent="0.25">
      <x:c r="B50" s="58" t="str">
        <x:v>Color Copier (B/W Pages)</x:v>
      </x:c>
      <x:c r="C50" s="6" t="str">
        <x:v>150,000</x:v>
      </x:c>
      <x:c r="D50" s="6" t="str">
        <x:v>182,269</x:v>
      </x:c>
      <x:c r="E50" s="176" t="n">
        <x:f ca="1">=SUM(D50 - C50)</x:f>
      </x:c>
      <x:c r="F50" s="6" t="n">
        <x:v>0</x:v>
      </x:c>
      <x:c r="G50" s="176" t="n">
        <x:f ca="1">=SUM(E50 - F50)</x:f>
      </x:c>
      <x:c r="H50" s="201" t="n">
        <x:v>0.009500</x:v>
      </x:c>
      <x:c r="I50" s="212" t="str">
        <x:f ca="1">=IF(SUM(G50 * H50) &lt; 0, 0,SUM(G50 * H50))</x:f>
      </x:c>
    </x:row>
    <x:row r="51" spans="1:10" x14ac:dyDescent="0.25">
      <x:c r="B51" s="58" t="str">
        <x:v>Color Copier (Color Pages)</x:v>
      </x:c>
      <x:c r="C51" s="6" t="str">
        <x:v>7,500</x:v>
      </x:c>
      <x:c r="D51" s="6" t="str">
        <x:v>16,930</x:v>
      </x:c>
      <x:c r="E51" s="176" t="n">
        <x:f ca="1">=SUM(D51 - C51)</x:f>
      </x:c>
      <x:c r="F51" s="6" t="n">
        <x:v>61370</x:v>
      </x:c>
      <x:c r="G51" s="176" t="n">
        <x:f ca="1">=SUM(E51 - F51)</x:f>
      </x:c>
      <x:c r="H51" s="201" t="n">
        <x:v>0.075000</x:v>
      </x:c>
      <x:c r="I51" s="212" t="str">
        <x:f ca="1">=IF(SUM(G51 * H51) &lt; 0, 0,SUM(G51 * H51))</x:f>
      </x:c>
    </x:row>
    <x:row r="52" spans="1:10" ht="15.5" customHeight="1" x14ac:dyDescent="0.25">
      <x:c r="A52" s="19"/>
      <x:c r="B52" s="209"/>
      <x:c r="C52" s="209"/>
      <x:c r="D52" s="209"/>
      <x:c r="E52" s="209"/>
      <x:c r="F52" s="209"/>
      <x:c r="G52" s="209"/>
      <x:c r="H52" s="209">
        <x:v>Total Overage Expense:</x:v>
      </x:c>
      <x:c r="I52" s="209">
        <x:f ca="1">=SUM(I49:I51)</x:f>
      </x:c>
    </x:row>
    <x:row r="53" spans="1:10" ht="25.5" customHeight="1" x14ac:dyDescent="0.25">
      <x:c r="A53" s="19"/>
      <x:c r="B53" s="14">
        <x:v>August 2016 - October 2016</x:v>
      </x:c>
      <x:c r="C53" s="19"/>
      <x:c r="D53" s="19"/>
      <x:c r="E53" s="19"/>
      <x:c r="F53" s="19"/>
      <x:c r="G53" s="19"/>
      <x:c r="H53" s="19"/>
      <x:c r="I53" s="19"/>
    </x:row>
    <x:row r="54" spans="1:10" ht="35.75" customHeight="1" x14ac:dyDescent="0.25">
      <x:c r="B54" s="47" t="str">
        <x:v>Meter Group</x:v>
      </x:c>
      <x:c r="C54" s="45" t="str">
        <x:v>Quarterly Contracted Volume</x:v>
      </x:c>
      <x:c r="D54" s="45" t="str">
        <x:v>Actual Volume For Period</x:v>
      </x:c>
      <x:c r="E54" s="45" t="str">
        <x:v>Overage/(Underage) For Period</x:v>
      </x:c>
      <x:c r="F54" s="45" t="str">
        <x:v>Accrued Rollover Pages</x:v>
      </x:c>
      <x:c r="G54" s="45" t="str">
        <x:v>Net Overage (Underage)</x:v>
      </x:c>
      <x:c r="H54" s="45" t="str">
        <x:v>Excess CPP</x:v>
      </x:c>
      <x:c r="I54" s="46" t="str">
        <x:v>Overage Expense</x:v>
      </x:c>
    </x:row>
    <x:row r="55" spans="1:10" x14ac:dyDescent="0.25">
      <x:c r="B55" s="60" t="str">
        <x:v>B/W Laser Prints</x:v>
      </x:c>
      <x:c r="C55" s="73" t="str">
        <x:v>270,000</x:v>
      </x:c>
      <x:c r="D55" s="73" t="str">
        <x:v>346,031</x:v>
      </x:c>
      <x:c r="E55" s="177" t="n">
        <x:f ca="1">=SUM(D55 - C55)</x:f>
      </x:c>
      <x:c r="F55" s="73" t="n">
        <x:v>0</x:v>
      </x:c>
      <x:c r="G55" s="177" t="n">
        <x:f ca="1">=SUM(E55 - F55)</x:f>
      </x:c>
      <x:c r="H55" s="200" t="n">
        <x:v>0.020000</x:v>
      </x:c>
      <x:c r="I55" s="213" t="n">
        <x:f ca="1">=IF(SUM(G55 * H55) &lt; 0, 0,SUM(G55 * H55))</x:f>
      </x:c>
    </x:row>
    <x:row r="56" spans="1:10" x14ac:dyDescent="0.25">
      <x:c r="B56" s="60" t="str">
        <x:v>Color Copier (B/W Pages)</x:v>
      </x:c>
      <x:c r="C56" s="73" t="str">
        <x:v>132,000</x:v>
      </x:c>
      <x:c r="D56" s="73" t="str">
        <x:v>153,372</x:v>
      </x:c>
      <x:c r="E56" s="177" t="n">
        <x:f ca="1">=SUM(D56 - C56)</x:f>
      </x:c>
      <x:c r="F56" s="73" t="n">
        <x:v>0</x:v>
      </x:c>
      <x:c r="G56" s="177" t="n">
        <x:f ca="1">=SUM(E56 - F56)</x:f>
      </x:c>
      <x:c r="H56" s="200" t="n">
        <x:v>0.009500</x:v>
      </x:c>
      <x:c r="I56" s="213" t="n">
        <x:f ca="1">=IF(SUM(G56 * H56) &lt; 0, 0,SUM(G56 * H56))</x:f>
      </x:c>
    </x:row>
    <x:row r="57" spans="1:10" x14ac:dyDescent="0.25">
      <x:c r="B57" s="58" t="str">
        <x:v>Color Copier (Color Pages)</x:v>
      </x:c>
      <x:c r="C57" s="6" t="str">
        <x:v>7,500</x:v>
      </x:c>
      <x:c r="D57" s="6" t="str">
        <x:v>19,189</x:v>
      </x:c>
      <x:c r="E57" s="176" t="n">
        <x:f ca="1">=SUM(D57 - C57)</x:f>
      </x:c>
      <x:c r="F57" s="6" t="n">
        <x:v>73059</x:v>
      </x:c>
      <x:c r="G57" s="176" t="n">
        <x:f ca="1">=SUM(E57 - F57)</x:f>
      </x:c>
      <x:c r="H57" s="201" t="n">
        <x:v>0.075000</x:v>
      </x:c>
      <x:c r="I57" s="212" t="str">
        <x:f ca="1">=IF(SUM(G57 * H57) &lt; 0, 0,SUM(G57 * H57))</x:f>
      </x:c>
    </x:row>
    <x:row r="58" spans="1:10" ht="15.5" customHeight="1" x14ac:dyDescent="0.25">
      <x:c r="A58" s="19"/>
      <x:c r="B58" s="209"/>
      <x:c r="C58" s="209"/>
      <x:c r="D58" s="209"/>
      <x:c r="E58" s="209"/>
      <x:c r="F58" s="209"/>
      <x:c r="G58" s="209"/>
      <x:c r="H58" s="209">
        <x:v>Total Overage Expense:</x:v>
      </x:c>
      <x:c r="I58" s="209">
        <x:f ca="1">=SUM(I55:I57)</x:f>
      </x:c>
    </x:row>
    <x:row r="59" spans="1:10" ht="25.5" customHeight="1" x14ac:dyDescent="0.25">
      <x:c r="A59" s="19"/>
      <x:c r="B59" s="14">
        <x:v>May 2016 - July 2016</x:v>
      </x:c>
      <x:c r="C59" s="19"/>
      <x:c r="D59" s="19"/>
      <x:c r="E59" s="19"/>
      <x:c r="F59" s="19"/>
      <x:c r="G59" s="19"/>
      <x:c r="H59" s="19"/>
      <x:c r="I59" s="19"/>
    </x:row>
    <x:row r="60" spans="1:10" ht="35.75" customHeight="1" x14ac:dyDescent="0.25">
      <x:c r="B60" s="47" t="str">
        <x:v>Meter Group</x:v>
      </x:c>
      <x:c r="C60" s="45" t="str">
        <x:v>Quarterly Contracted Volume</x:v>
      </x:c>
      <x:c r="D60" s="45" t="str">
        <x:v>Actual Volume For Period</x:v>
      </x:c>
      <x:c r="E60" s="45" t="str">
        <x:v>Overage/(Underage) For Period</x:v>
      </x:c>
      <x:c r="F60" s="45" t="str">
        <x:v>Accrued Rollover Pages</x:v>
      </x:c>
      <x:c r="G60" s="45" t="str">
        <x:v>Net Overage (Underage)</x:v>
      </x:c>
      <x:c r="H60" s="45" t="str">
        <x:v>Excess CPP</x:v>
      </x:c>
      <x:c r="I60" s="46" t="str">
        <x:v>Overage Expense</x:v>
      </x:c>
    </x:row>
    <x:row r="61" spans="1:10" x14ac:dyDescent="0.25">
      <x:c r="B61" s="58" t="str">
        <x:v>B/W Laser Prints</x:v>
      </x:c>
      <x:c r="C61" s="6" t="str">
        <x:v>270,000</x:v>
      </x:c>
      <x:c r="D61" s="6" t="str">
        <x:v>300,598</x:v>
      </x:c>
      <x:c r="E61" s="176" t="n">
        <x:f ca="1">=SUM(D61 - C61)</x:f>
      </x:c>
      <x:c r="F61" s="6" t="n">
        <x:v>0</x:v>
      </x:c>
      <x:c r="G61" s="176" t="n">
        <x:f ca="1">=SUM(E61 - F61)</x:f>
      </x:c>
      <x:c r="H61" s="201" t="n">
        <x:v>0.020000</x:v>
      </x:c>
      <x:c r="I61" s="212" t="str">
        <x:f ca="1">=IF(SUM(G61 * H61) &lt; 0, 0,SUM(G61 * H61))</x:f>
      </x:c>
    </x:row>
    <x:row r="62" spans="1:10" x14ac:dyDescent="0.25">
      <x:c r="B62" s="60" t="str">
        <x:v>Color Copier (B/W Pages)</x:v>
      </x:c>
      <x:c r="C62" s="73" t="str">
        <x:v>132,000</x:v>
      </x:c>
      <x:c r="D62" s="73" t="str">
        <x:v>146,799</x:v>
      </x:c>
      <x:c r="E62" s="177" t="n">
        <x:f ca="1">=SUM(D62 - C62)</x:f>
      </x:c>
      <x:c r="F62" s="73" t="n">
        <x:v>0</x:v>
      </x:c>
      <x:c r="G62" s="177" t="n">
        <x:f ca="1">=SUM(E62 - F62)</x:f>
      </x:c>
      <x:c r="H62" s="200" t="n">
        <x:v>0.009500</x:v>
      </x:c>
      <x:c r="I62" s="213" t="n">
        <x:f ca="1">=IF(SUM(G62 * H62) &lt; 0, 0,SUM(G62 * H62))</x:f>
      </x:c>
    </x:row>
    <x:row r="63" spans="1:10" x14ac:dyDescent="0.25">
      <x:c r="B63" s="60" t="str">
        <x:v>Color Copier (Color Pages)</x:v>
      </x:c>
      <x:c r="C63" s="73" t="str">
        <x:v>7,500</x:v>
      </x:c>
      <x:c r="D63" s="73" t="str">
        <x:v>15,471</x:v>
      </x:c>
      <x:c r="E63" s="177" t="n">
        <x:f ca="1">=SUM(D63 - C63)</x:f>
      </x:c>
      <x:c r="F63" s="73" t="n">
        <x:v>81030</x:v>
      </x:c>
      <x:c r="G63" s="177" t="n">
        <x:f ca="1">=SUM(E63 - F63)</x:f>
      </x:c>
      <x:c r="H63" s="200" t="n">
        <x:v>0.075000</x:v>
      </x:c>
      <x:c r="I63" s="213" t="n">
        <x:f ca="1">=IF(SUM(G63 * H63) &lt; 0, 0,SUM(G63 * H63))</x:f>
      </x:c>
    </x:row>
    <x:row r="64" spans="1:10" ht="15.5" customHeight="1" x14ac:dyDescent="0.25">
      <x:c r="A64" s="19"/>
      <x:c r="B64" s="209"/>
      <x:c r="C64" s="209"/>
      <x:c r="D64" s="209"/>
      <x:c r="E64" s="209"/>
      <x:c r="F64" s="209"/>
      <x:c r="G64" s="209"/>
      <x:c r="H64" s="209">
        <x:v>Total Overage Expense:</x:v>
      </x:c>
      <x:c r="I64" s="209">
        <x:f ca="1">=SUM(I61:I63)</x:f>
      </x:c>
    </x:row>
    <x:row r="65" spans="1:10" ht="25.5" customHeight="1" x14ac:dyDescent="0.25">
      <x:c r="A65" s="19"/>
      <x:c r="B65" s="14">
        <x:v>February 2016 - April 2016</x:v>
      </x:c>
      <x:c r="C65" s="19"/>
      <x:c r="D65" s="19"/>
      <x:c r="E65" s="19"/>
      <x:c r="F65" s="19"/>
      <x:c r="G65" s="19"/>
      <x:c r="H65" s="19"/>
      <x:c r="I65" s="19"/>
    </x:row>
    <x:row r="66" spans="1:10" ht="35.75" customHeight="1" x14ac:dyDescent="0.25">
      <x:c r="B66" s="47" t="str">
        <x:v>Meter Group</x:v>
      </x:c>
      <x:c r="C66" s="45" t="str">
        <x:v>Quarterly Contracted Volume</x:v>
      </x:c>
      <x:c r="D66" s="45" t="str">
        <x:v>Actual Volume For Period</x:v>
      </x:c>
      <x:c r="E66" s="45" t="str">
        <x:v>Overage/(Underage) For Period</x:v>
      </x:c>
      <x:c r="F66" s="45" t="str">
        <x:v>Accrued Rollover Pages</x:v>
      </x:c>
      <x:c r="G66" s="45" t="str">
        <x:v>Net Overage (Underage)</x:v>
      </x:c>
      <x:c r="H66" s="45" t="str">
        <x:v>Excess CPP</x:v>
      </x:c>
      <x:c r="I66" s="46" t="str">
        <x:v>Overage Expense</x:v>
      </x:c>
    </x:row>
    <x:row r="67" spans="1:10" x14ac:dyDescent="0.25">
      <x:c r="B67" s="58" t="str">
        <x:v>B/W Laser Prints</x:v>
      </x:c>
      <x:c r="C67" s="6" t="str">
        <x:v>270,000</x:v>
      </x:c>
      <x:c r="D67" s="6" t="str">
        <x:v>313,596</x:v>
      </x:c>
      <x:c r="E67" s="176" t="n">
        <x:f ca="1">=SUM(D67 - C67)</x:f>
      </x:c>
      <x:c r="F67" s="6" t="n">
        <x:v>0</x:v>
      </x:c>
      <x:c r="G67" s="176" t="n">
        <x:f ca="1">=SUM(E67 - F67)</x:f>
      </x:c>
      <x:c r="H67" s="201" t="n">
        <x:v>0.020000</x:v>
      </x:c>
      <x:c r="I67" s="212" t="str">
        <x:f ca="1">=IF(SUM(G67 * H67) &lt; 0, 0,SUM(G67 * H67))</x:f>
      </x:c>
    </x:row>
    <x:row r="68" spans="1:10" x14ac:dyDescent="0.25">
      <x:c r="B68" s="58" t="str">
        <x:v>Color Copier (B/W Pages)</x:v>
      </x:c>
      <x:c r="C68" s="6" t="str">
        <x:v>132,000</x:v>
      </x:c>
      <x:c r="D68" s="6" t="str">
        <x:v>158,903</x:v>
      </x:c>
      <x:c r="E68" s="176" t="n">
        <x:f ca="1">=SUM(D68 - C68)</x:f>
      </x:c>
      <x:c r="F68" s="6" t="n">
        <x:v>650</x:v>
      </x:c>
      <x:c r="G68" s="176" t="n">
        <x:f ca="1">=SUM(E68 - F68)</x:f>
      </x:c>
      <x:c r="H68" s="201" t="n">
        <x:v>0.009500</x:v>
      </x:c>
      <x:c r="I68" s="212" t="str">
        <x:f ca="1">=IF(SUM(G68 * H68) &lt; 0, 0,SUM(G68 * H68))</x:f>
      </x:c>
    </x:row>
    <x:row r="69" spans="1:10" x14ac:dyDescent="0.25">
      <x:c r="B69" s="60" t="str">
        <x:v>Color Copier (Color Pages)</x:v>
      </x:c>
      <x:c r="C69" s="73" t="str">
        <x:v>7,500</x:v>
      </x:c>
      <x:c r="D69" s="73" t="str">
        <x:v>15,124</x:v>
      </x:c>
      <x:c r="E69" s="177" t="n">
        <x:f ca="1">=SUM(D69 - C69)</x:f>
      </x:c>
      <x:c r="F69" s="73" t="n">
        <x:v>88654</x:v>
      </x:c>
      <x:c r="G69" s="177" t="n">
        <x:f ca="1">=SUM(E69 - F69)</x:f>
      </x:c>
      <x:c r="H69" s="200" t="n">
        <x:v>0.075000</x:v>
      </x:c>
      <x:c r="I69" s="213" t="n">
        <x:f ca="1">=IF(SUM(G69 * H69) &lt; 0, 0,SUM(G69 * H69))</x:f>
      </x:c>
    </x:row>
    <x:row r="70" spans="1:10" ht="15.5" customHeight="1" x14ac:dyDescent="0.25">
      <x:c r="A70" s="19"/>
      <x:c r="B70" s="209"/>
      <x:c r="C70" s="209"/>
      <x:c r="D70" s="209"/>
      <x:c r="E70" s="209"/>
      <x:c r="F70" s="209"/>
      <x:c r="G70" s="209"/>
      <x:c r="H70" s="209">
        <x:v>Total Overage Expense:</x:v>
      </x:c>
      <x:c r="I70" s="209">
        <x:f ca="1">=SUM(I67:I69)</x:f>
      </x:c>
    </x:row>
    <x:row r="71" spans="1:10" ht="25.5" customHeight="1" x14ac:dyDescent="0.25">
      <x:c r="A71" s="19"/>
      <x:c r="B71" s="14">
        <x:v>November 2015 - January 2016</x:v>
      </x:c>
      <x:c r="C71" s="19"/>
      <x:c r="D71" s="19"/>
      <x:c r="E71" s="19"/>
      <x:c r="F71" s="19"/>
      <x:c r="G71" s="19"/>
      <x:c r="H71" s="19"/>
      <x:c r="I71" s="19"/>
    </x:row>
    <x:row r="72" spans="1:10" ht="35.75" customHeight="1" x14ac:dyDescent="0.25">
      <x:c r="B72" s="47" t="str">
        <x:v>Meter Group</x:v>
      </x:c>
      <x:c r="C72" s="45" t="str">
        <x:v>Quarterly Contracted Volume</x:v>
      </x:c>
      <x:c r="D72" s="45" t="str">
        <x:v>Actual Volume For Period</x:v>
      </x:c>
      <x:c r="E72" s="45" t="str">
        <x:v>Overage/(Underage) For Period</x:v>
      </x:c>
      <x:c r="F72" s="45" t="str">
        <x:v>Accrued Rollover Pages</x:v>
      </x:c>
      <x:c r="G72" s="45" t="str">
        <x:v>Net Overage (Underage)</x:v>
      </x:c>
      <x:c r="H72" s="45" t="str">
        <x:v>Excess CPP</x:v>
      </x:c>
      <x:c r="I72" s="46" t="str">
        <x:v>Overage Expense</x:v>
      </x:c>
    </x:row>
    <x:row r="73" spans="1:10" x14ac:dyDescent="0.25">
      <x:c r="B73" s="60" t="str">
        <x:v>B/W Laser Prints</x:v>
      </x:c>
      <x:c r="C73" s="73" t="str">
        <x:v>255,000</x:v>
      </x:c>
      <x:c r="D73" s="73" t="str">
        <x:v>285,848</x:v>
      </x:c>
      <x:c r="E73" s="177" t="n">
        <x:f ca="1">=SUM(D73 - C73)</x:f>
      </x:c>
      <x:c r="F73" s="73" t="n">
        <x:v>0</x:v>
      </x:c>
      <x:c r="G73" s="177" t="n">
        <x:f ca="1">=SUM(E73 - F73)</x:f>
      </x:c>
      <x:c r="H73" s="200" t="n">
        <x:v>0.020000</x:v>
      </x:c>
      <x:c r="I73" s="213" t="n">
        <x:f ca="1">=IF(SUM(G73 * H73) &lt; 0, 0,SUM(G73 * H73))</x:f>
      </x:c>
    </x:row>
    <x:row r="74" spans="1:10" x14ac:dyDescent="0.25">
      <x:c r="B74" s="58" t="str">
        <x:v>Color Copier (B/W Pages)</x:v>
      </x:c>
      <x:c r="C74" s="6" t="str">
        <x:v>114,000</x:v>
      </x:c>
      <x:c r="D74" s="6" t="str">
        <x:v>113,350</x:v>
      </x:c>
      <x:c r="E74" s="176" t="n">
        <x:f ca="1">=SUM(D74 - C74)</x:f>
      </x:c>
      <x:c r="F74" s="6" t="n">
        <x:v>0</x:v>
      </x:c>
      <x:c r="G74" s="176" t="n">
        <x:f ca="1">=SUM(E74 - F74)</x:f>
      </x:c>
      <x:c r="H74" s="201" t="n">
        <x:v>0.009500</x:v>
      </x:c>
      <x:c r="I74" s="212" t="str">
        <x:f ca="1">=IF(SUM(G74 * H74) &lt; 0, 0,SUM(G74 * H74))</x:f>
      </x:c>
    </x:row>
    <x:row r="75" spans="1:10" x14ac:dyDescent="0.25">
      <x:c r="B75" s="58" t="str">
        <x:v>Color Copier (Color Pages)</x:v>
      </x:c>
      <x:c r="C75" s="6" t="str">
        <x:v>30,000</x:v>
      </x:c>
      <x:c r="D75" s="6" t="str">
        <x:v>12,619</x:v>
      </x:c>
      <x:c r="E75" s="176" t="n">
        <x:f ca="1">=SUM(D75 - C75)</x:f>
      </x:c>
      <x:c r="F75" s="6" t="n">
        <x:v>83612</x:v>
      </x:c>
      <x:c r="G75" s="176" t="n">
        <x:f ca="1">=SUM(E75 - F75)</x:f>
      </x:c>
      <x:c r="H75" s="201" t="n">
        <x:v>0.075000</x:v>
      </x:c>
      <x:c r="I75" s="212" t="str">
        <x:f ca="1">=IF(SUM(G75 * H75) &lt; 0, 0,SUM(G75 * H75))</x:f>
      </x:c>
    </x:row>
    <x:row r="76" spans="1:10" ht="15.5" customHeight="1" x14ac:dyDescent="0.25">
      <x:c r="A76" s="19"/>
      <x:c r="B76" s="209"/>
      <x:c r="C76" s="209"/>
      <x:c r="D76" s="209"/>
      <x:c r="E76" s="209"/>
      <x:c r="F76" s="209"/>
      <x:c r="G76" s="209"/>
      <x:c r="H76" s="209">
        <x:v>Total Overage Expense:</x:v>
      </x:c>
      <x:c r="I76" s="209">
        <x:f ca="1">=SUM(I73:I75)</x:f>
      </x:c>
    </x:row>
    <x:row r="77" spans="1:10" ht="25.5" customHeight="1" x14ac:dyDescent="0.25">
      <x:c r="A77" s="19"/>
      <x:c r="B77" s="14">
        <x:v>August 2015 - October 2015</x:v>
      </x:c>
      <x:c r="C77" s="19"/>
      <x:c r="D77" s="19"/>
      <x:c r="E77" s="19"/>
      <x:c r="F77" s="19"/>
      <x:c r="G77" s="19"/>
      <x:c r="H77" s="19"/>
      <x:c r="I77" s="19"/>
    </x:row>
    <x:row r="78" spans="1:10" ht="35.75" customHeight="1" x14ac:dyDescent="0.25">
      <x:c r="B78" s="47" t="str">
        <x:v>Meter Group</x:v>
      </x:c>
      <x:c r="C78" s="45" t="str">
        <x:v>Quarterly Contracted Volume</x:v>
      </x:c>
      <x:c r="D78" s="45" t="str">
        <x:v>Actual Volume For Period</x:v>
      </x:c>
      <x:c r="E78" s="45" t="str">
        <x:v>Overage/(Underage) For Period</x:v>
      </x:c>
      <x:c r="F78" s="45" t="str">
        <x:v>Accrued Rollover Pages</x:v>
      </x:c>
      <x:c r="G78" s="45" t="str">
        <x:v>Net Overage (Underage)</x:v>
      </x:c>
      <x:c r="H78" s="45" t="str">
        <x:v>Excess CPP</x:v>
      </x:c>
      <x:c r="I78" s="46" t="str">
        <x:v>Overage Expense</x:v>
      </x:c>
    </x:row>
    <x:row r="79" spans="1:10" x14ac:dyDescent="0.25">
      <x:c r="B79" s="60" t="str">
        <x:v>B/W Laser Prints</x:v>
      </x:c>
      <x:c r="C79" s="73" t="str">
        <x:v>255,000</x:v>
      </x:c>
      <x:c r="D79" s="73" t="str">
        <x:v>319,692</x:v>
      </x:c>
      <x:c r="E79" s="177" t="n">
        <x:f ca="1">=SUM(D79 - C79)</x:f>
      </x:c>
      <x:c r="F79" s="73" t="n">
        <x:v>0</x:v>
      </x:c>
      <x:c r="G79" s="177" t="n">
        <x:f ca="1">=SUM(E79 - F79)</x:f>
      </x:c>
      <x:c r="H79" s="200" t="n">
        <x:v>0.020000</x:v>
      </x:c>
      <x:c r="I79" s="213" t="n">
        <x:f ca="1">=IF(SUM(G79 * H79) &lt; 0, 0,SUM(G79 * H79))</x:f>
      </x:c>
    </x:row>
    <x:row r="80" spans="1:10" x14ac:dyDescent="0.25">
      <x:c r="B80" s="60" t="str">
        <x:v>Color Copier (B/W Pages)</x:v>
      </x:c>
      <x:c r="C80" s="73" t="str">
        <x:v>114,000</x:v>
      </x:c>
      <x:c r="D80" s="73" t="str">
        <x:v>161,486</x:v>
      </x:c>
      <x:c r="E80" s="177" t="n">
        <x:f ca="1">=SUM(D80 - C80)</x:f>
      </x:c>
      <x:c r="F80" s="73" t="n">
        <x:v>6849</x:v>
      </x:c>
      <x:c r="G80" s="177" t="n">
        <x:f ca="1">=SUM(E80 - F80)</x:f>
      </x:c>
      <x:c r="H80" s="200" t="n">
        <x:v>0.009500</x:v>
      </x:c>
      <x:c r="I80" s="213" t="n">
        <x:f ca="1">=IF(SUM(G80 * H80) &lt; 0, 0,SUM(G80 * H80))</x:f>
      </x:c>
    </x:row>
    <x:row r="81" spans="1:10" x14ac:dyDescent="0.25">
      <x:c r="B81" s="58" t="str">
        <x:v>Color Copier (Color Pages)</x:v>
      </x:c>
      <x:c r="C81" s="6" t="str">
        <x:v>30,000</x:v>
      </x:c>
      <x:c r="D81" s="6" t="str">
        <x:v>14,878</x:v>
      </x:c>
      <x:c r="E81" s="176" t="n">
        <x:f ca="1">=SUM(D81 - C81)</x:f>
      </x:c>
      <x:c r="F81" s="6" t="n">
        <x:v>102088</x:v>
      </x:c>
      <x:c r="G81" s="176" t="n">
        <x:f ca="1">=SUM(E81 - F81)</x:f>
      </x:c>
      <x:c r="H81" s="201" t="n">
        <x:v>0.075000</x:v>
      </x:c>
      <x:c r="I81" s="212" t="str">
        <x:f ca="1">=IF(SUM(G81 * H81) &lt; 0, 0,SUM(G81 * H81))</x:f>
      </x:c>
    </x:row>
    <x:row r="82" spans="1:10" ht="15.5" customHeight="1" x14ac:dyDescent="0.25">
      <x:c r="A82" s="19"/>
      <x:c r="B82" s="209"/>
      <x:c r="C82" s="209"/>
      <x:c r="D82" s="209"/>
      <x:c r="E82" s="209"/>
      <x:c r="F82" s="209"/>
      <x:c r="G82" s="209"/>
      <x:c r="H82" s="209">
        <x:v>Total Overage Expense:</x:v>
      </x:c>
      <x:c r="I82" s="209">
        <x:f ca="1">=SUM(I79:I81)</x:f>
      </x:c>
    </x:row>
    <x:row r="83" spans="1:10" ht="25.5" customHeight="1" x14ac:dyDescent="0.25">
      <x:c r="A83" s="19"/>
      <x:c r="B83" s="14">
        <x:v>May 2015 - July 2015</x:v>
      </x:c>
      <x:c r="C83" s="19"/>
      <x:c r="D83" s="19"/>
      <x:c r="E83" s="19"/>
      <x:c r="F83" s="19"/>
      <x:c r="G83" s="19"/>
      <x:c r="H83" s="19"/>
      <x:c r="I83" s="19"/>
    </x:row>
    <x:row r="84" spans="1:10" ht="35.75" customHeight="1" x14ac:dyDescent="0.25">
      <x:c r="B84" s="47" t="str">
        <x:v>Meter Group</x:v>
      </x:c>
      <x:c r="C84" s="45" t="str">
        <x:v>Quarterly Contracted Volume</x:v>
      </x:c>
      <x:c r="D84" s="45" t="str">
        <x:v>Actual Volume For Period</x:v>
      </x:c>
      <x:c r="E84" s="45" t="str">
        <x:v>Overage/(Underage) For Period</x:v>
      </x:c>
      <x:c r="F84" s="45" t="str">
        <x:v>Accrued Rollover Pages</x:v>
      </x:c>
      <x:c r="G84" s="45" t="str">
        <x:v>Net Overage (Underage)</x:v>
      </x:c>
      <x:c r="H84" s="45" t="str">
        <x:v>Excess CPP</x:v>
      </x:c>
      <x:c r="I84" s="46" t="str">
        <x:v>Overage Expense</x:v>
      </x:c>
    </x:row>
    <x:row r="85" spans="1:10" x14ac:dyDescent="0.25">
      <x:c r="B85" s="58" t="str">
        <x:v>B/W Laser Prints</x:v>
      </x:c>
      <x:c r="C85" s="6" t="str">
        <x:v>216,000</x:v>
      </x:c>
      <x:c r="D85" s="6" t="str">
        <x:v>216,886</x:v>
      </x:c>
      <x:c r="E85" s="176" t="n">
        <x:f ca="1">=SUM(D85 - C85)</x:f>
      </x:c>
      <x:c r="F85" s="6" t="n">
        <x:v>0</x:v>
      </x:c>
      <x:c r="G85" s="176" t="n">
        <x:f ca="1">=SUM(E85 - F85)</x:f>
      </x:c>
      <x:c r="H85" s="201" t="n">
        <x:v>0.020000</x:v>
      </x:c>
      <x:c r="I85" s="212" t="str">
        <x:f ca="1">=IF(SUM(G85 * H85) &lt; 0, 0,SUM(G85 * H85))</x:f>
      </x:c>
    </x:row>
    <x:row r="86" spans="1:10" x14ac:dyDescent="0.25">
      <x:c r="B86" s="60" t="str">
        <x:v>Color Copier (B/W Pages)</x:v>
      </x:c>
      <x:c r="C86" s="73" t="str">
        <x:v>114,000</x:v>
      </x:c>
      <x:c r="D86" s="73" t="str">
        <x:v>107,151</x:v>
      </x:c>
      <x:c r="E86" s="177" t="n">
        <x:f ca="1">=SUM(D86 - C86)</x:f>
      </x:c>
      <x:c r="F86" s="73" t="n">
        <x:v>0</x:v>
      </x:c>
      <x:c r="G86" s="177" t="n">
        <x:f ca="1">=SUM(E86 - F86)</x:f>
      </x:c>
      <x:c r="H86" s="200" t="n">
        <x:v>0.009500</x:v>
      </x:c>
      <x:c r="I86" s="213" t="n">
        <x:f ca="1">=IF(SUM(G86 * H86) &lt; 0, 0,SUM(G86 * H86))</x:f>
      </x:c>
    </x:row>
    <x:row r="87" spans="1:10" x14ac:dyDescent="0.25">
      <x:c r="B87" s="60" t="str">
        <x:v>Color Copier (Color Pages)</x:v>
      </x:c>
      <x:c r="C87" s="73" t="str">
        <x:v>55,500</x:v>
      </x:c>
      <x:c r="D87" s="73" t="str">
        <x:v>11,243</x:v>
      </x:c>
      <x:c r="E87" s="177" t="n">
        <x:f ca="1">=SUM(D87 - C87)</x:f>
      </x:c>
      <x:c r="F87" s="73" t="n">
        <x:v>57831</x:v>
      </x:c>
      <x:c r="G87" s="177" t="n">
        <x:f ca="1">=SUM(E87 - F87)</x:f>
      </x:c>
      <x:c r="H87" s="200" t="n">
        <x:v>0.075000</x:v>
      </x:c>
      <x:c r="I87" s="213" t="n">
        <x:f ca="1">=IF(SUM(G87 * H87) &lt; 0, 0,SUM(G87 * H87))</x:f>
      </x:c>
    </x:row>
    <x:row r="88" spans="1:10" ht="15.5" customHeight="1" x14ac:dyDescent="0.25">
      <x:c r="A88" s="19"/>
      <x:c r="B88" s="209"/>
      <x:c r="C88" s="209"/>
      <x:c r="D88" s="209"/>
      <x:c r="E88" s="209"/>
      <x:c r="F88" s="209"/>
      <x:c r="G88" s="209"/>
      <x:c r="H88" s="209">
        <x:v>Total Overage Expense:</x:v>
      </x:c>
      <x:c r="I88" s="209">
        <x:f ca="1">=SUM(I85:I87)</x:f>
      </x:c>
    </x:row>
    <x:row r="89" spans="1:10" ht="25.5" customHeight="1" x14ac:dyDescent="0.25">
      <x:c r="A89" s="19"/>
      <x:c r="B89" s="14">
        <x:v>February 2015 - April 2015</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58" t="str">
        <x:v>B/W Laser Prints</x:v>
      </x:c>
      <x:c r="C91" s="6" t="str">
        <x:v>216,000</x:v>
      </x:c>
      <x:c r="D91" s="6" t="str">
        <x:v>298,230</x:v>
      </x:c>
      <x:c r="E91" s="176" t="n">
        <x:f ca="1">=SUM(D91 - C91)</x:f>
      </x:c>
      <x:c r="F91" s="6" t="n">
        <x:v>0</x:v>
      </x:c>
      <x:c r="G91" s="176" t="n">
        <x:f ca="1">=SUM(E91 - F91)</x:f>
      </x:c>
      <x:c r="H91" s="201" t="n">
        <x:v>0.020000</x:v>
      </x:c>
      <x:c r="I91" s="212" t="str">
        <x:f ca="1">=IF(SUM(G91 * H91) &lt; 0, 0,SUM(G91 * H91))</x:f>
      </x:c>
    </x:row>
    <x:row r="92" spans="1:10" x14ac:dyDescent="0.25">
      <x:c r="B92" s="58" t="str">
        <x:v>Color Copier (B/W Pages)</x:v>
      </x:c>
      <x:c r="C92" s="6" t="str">
        <x:v>114,000</x:v>
      </x:c>
      <x:c r="D92" s="6" t="str">
        <x:v>148,058</x:v>
      </x:c>
      <x:c r="E92" s="176" t="n">
        <x:f ca="1">=SUM(D92 - C92)</x:f>
      </x:c>
      <x:c r="F92" s="6" t="n">
        <x:v>13852</x:v>
      </x:c>
      <x:c r="G92" s="176" t="n">
        <x:f ca="1">=SUM(E92 - F92)</x:f>
      </x:c>
      <x:c r="H92" s="201" t="n">
        <x:v>0.009500</x:v>
      </x:c>
      <x:c r="I92" s="212" t="str">
        <x:f ca="1">=IF(SUM(G92 * H92) &lt; 0, 0,SUM(G92 * H92))</x:f>
      </x:c>
    </x:row>
    <x:row r="93" spans="1:10" x14ac:dyDescent="0.25">
      <x:c r="B93" s="60" t="str">
        <x:v>Color Copier (Color Pages)</x:v>
      </x:c>
      <x:c r="C93" s="73" t="str">
        <x:v>55,500</x:v>
      </x:c>
      <x:c r="D93" s="73" t="str">
        <x:v>18,257</x:v>
      </x:c>
      <x:c r="E93" s="177" t="n">
        <x:f ca="1">=SUM(D93 - C93)</x:f>
      </x:c>
      <x:c r="F93" s="73" t="n">
        <x:v>20588</x:v>
      </x:c>
      <x:c r="G93" s="177" t="n">
        <x:f ca="1">=SUM(E93 - F93)</x:f>
      </x:c>
      <x:c r="H93" s="200" t="n">
        <x:v>0.075000</x:v>
      </x:c>
      <x:c r="I93" s="213" t="n">
        <x:f ca="1">=IF(SUM(G93 * H93) &lt; 0, 0,SUM(G93 * H93))</x:f>
      </x:c>
    </x:row>
    <x:row r="94" spans="1:10" ht="15.5" customHeight="1" x14ac:dyDescent="0.25">
      <x:c r="A94" s="19"/>
      <x:c r="B94" s="209"/>
      <x:c r="C94" s="209"/>
      <x:c r="D94" s="209"/>
      <x:c r="E94" s="209"/>
      <x:c r="F94" s="209"/>
      <x:c r="G94" s="209"/>
      <x:c r="H94" s="209">
        <x:v>Total Overage Expense:</x:v>
      </x:c>
      <x:c r="I94" s="209">
        <x:f ca="1">=SUM(I91:I93)</x:f>
      </x:c>
    </x:row>
    <x:row r="95" spans="1:10" ht="25.5" customHeight="1" x14ac:dyDescent="0.25">
      <x:c r="A95" s="19"/>
      <x:c r="B95" s="14">
        <x:v>November 2014 - January 2015</x:v>
      </x:c>
      <x:c r="C95" s="19"/>
      <x:c r="D95" s="19"/>
      <x:c r="E95" s="19"/>
      <x:c r="F95" s="19"/>
      <x:c r="G95" s="19"/>
      <x:c r="H95" s="19"/>
      <x:c r="I95" s="19"/>
    </x:row>
    <x:row r="96" spans="1:10" ht="35.75" customHeight="1" x14ac:dyDescent="0.25">
      <x:c r="B96" s="47" t="str">
        <x:v>Meter Group</x:v>
      </x:c>
      <x:c r="C96" s="45" t="str">
        <x:v>Quarterly Contracted Volume</x:v>
      </x:c>
      <x:c r="D96" s="45" t="str">
        <x:v>Actual Volume For Period</x:v>
      </x:c>
      <x:c r="E96" s="45" t="str">
        <x:v>Overage/(Underage) For Period</x:v>
      </x:c>
      <x:c r="F96" s="45" t="str">
        <x:v>Accrued Rollover Pages</x:v>
      </x:c>
      <x:c r="G96" s="45" t="str">
        <x:v>Net Overage (Underage)</x:v>
      </x:c>
      <x:c r="H96" s="45" t="str">
        <x:v>Excess CPP</x:v>
      </x:c>
      <x:c r="I96" s="46" t="str">
        <x:v>Overage Expense</x:v>
      </x:c>
    </x:row>
    <x:row r="97" spans="1:10" x14ac:dyDescent="0.25">
      <x:c r="B97" s="60" t="str">
        <x:v>B/W Laser Prints</x:v>
      </x:c>
      <x:c r="C97" s="73" t="str">
        <x:v>216,000</x:v>
      </x:c>
      <x:c r="D97" s="73" t="str">
        <x:v>239,558</x:v>
      </x:c>
      <x:c r="E97" s="177" t="n">
        <x:f ca="1">=SUM(D97 - C97)</x:f>
      </x:c>
      <x:c r="F97" s="73" t="n">
        <x:v>0</x:v>
      </x:c>
      <x:c r="G97" s="177" t="n">
        <x:f ca="1">=SUM(E97 - F97)</x:f>
      </x:c>
      <x:c r="H97" s="200" t="n">
        <x:v>0.020000</x:v>
      </x:c>
      <x:c r="I97" s="213" t="n">
        <x:f ca="1">=IF(SUM(G97 * H97) &lt; 0, 0,SUM(G97 * H97))</x:f>
      </x:c>
    </x:row>
    <x:row r="98" spans="1:10" x14ac:dyDescent="0.25">
      <x:c r="B98" s="58" t="str">
        <x:v>Color Copier (B/W Pages)</x:v>
      </x:c>
      <x:c r="C98" s="6" t="str">
        <x:v>114,000</x:v>
      </x:c>
      <x:c r="D98" s="6" t="str">
        <x:v>100,148</x:v>
      </x:c>
      <x:c r="E98" s="176" t="n">
        <x:f ca="1">=SUM(D98 - C98)</x:f>
      </x:c>
      <x:c r="F98" s="6" t="n">
        <x:v>0</x:v>
      </x:c>
      <x:c r="G98" s="176" t="n">
        <x:f ca="1">=SUM(E98 - F98)</x:f>
      </x:c>
      <x:c r="H98" s="201" t="n">
        <x:v>0.009500</x:v>
      </x:c>
      <x:c r="I98" s="212" t="str">
        <x:f ca="1">=IF(SUM(G98 * H98) &lt; 0, 0,SUM(G98 * H98))</x:f>
      </x:c>
    </x:row>
    <x:row r="99" spans="1:10" x14ac:dyDescent="0.25">
      <x:c r="B99" s="58" t="str">
        <x:v>Color Copier (Color Pages)</x:v>
      </x:c>
      <x:c r="C99" s="6" t="str">
        <x:v>55,500</x:v>
      </x:c>
      <x:c r="D99" s="6" t="str">
        <x:v>34,912</x:v>
      </x:c>
      <x:c r="E99" s="176" t="n">
        <x:f ca="1">=SUM(D99 - C99)</x:f>
      </x:c>
      <x:c r="F99" s="6" t="n">
        <x:v>0</x:v>
      </x:c>
      <x:c r="G99" s="176" t="n">
        <x:f ca="1">=SUM(E99 - F99)</x:f>
      </x:c>
      <x:c r="H99" s="201" t="n">
        <x:v>0.075000</x:v>
      </x:c>
      <x:c r="I99" s="212" t="str">
        <x:f ca="1">=IF(SUM(G99 * H99) &lt; 0, 0,SUM(G99 * H99))</x:f>
      </x:c>
    </x:row>
    <x:row r="100" spans="1:7" x14ac:dyDescent="0.25">
      <x:c r="B100" s="92"/>
      <x:c r="C100" s="119"/>
      <x:c r="D100" s="120"/>
      <x:c r="E100" s="120"/>
      <x:c r="F100" s="120"/>
      <x:c r="G100" s="120"/>
      <x:c r="H100" s="120"/>
      <x:c r="I100" s="121"/>
    </x:row>
    <x:row r="101" spans="1:10" ht="15.5" customHeight="1" x14ac:dyDescent="0.25">
      <x:c r="A101" s="19"/>
      <x:c r="B101" s="19"/>
      <x:c r="C101" s="19"/>
      <x:c r="D101" s="19"/>
      <x:c r="E101" s="19"/>
      <x:c r="F101" s="19"/>
      <x:c r="G101" s="19"/>
      <x:c r="H101" s="209">
        <x:v>Total Overage Expense:</x:v>
      </x:c>
      <x:c r="I101" s="209">
        <x:f ca="1">=SUM(I97:I100)</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6"/>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August 2018 - October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.0090</x:v>
      </x:c>
      <x:c r="E6" s="61" t="n">
        <x:f>=SUM(C6* D6)</x:f>
      </x:c>
    </x:row>
    <x:row r="7" spans="1:10" x14ac:dyDescent="0.25">
      <x:c r="B7" s="60" t="str">
        <x:v>B/W Laser Prints</x:v>
      </x:c>
      <x:c r="C7" s="73" t="str">
        <x:v>0</x:v>
      </x:c>
      <x:c r="D7" s="73" t="str">
        <x:v>$ .0305</x:v>
      </x:c>
      <x:c r="E7" s="61" t="n">
        <x:f>=SUM(C7* D7)</x:f>
      </x:c>
    </x:row>
    <x:row r="8" spans="1:10" x14ac:dyDescent="0.25">
      <x:c r="B8" s="58" t="str">
        <x:v>Color Copier (Color Pages)</x:v>
      </x:c>
      <x:c r="C8" s="6" t="str">
        <x:v>0</x:v>
      </x:c>
      <x:c r="D8" s="6" t="str">
        <x:v>$ .0825</x:v>
      </x:c>
      <x:c r="E8" s="59" t="str">
        <x:f>=SUM(C8* D8)</x:f>
      </x:c>
    </x:row>
    <x:row r="9" spans="1:10" x14ac:dyDescent="0.25">
      <x:c r="A9" s="19"/>
      <x:c r="B9" s="174"/>
      <x:c r="C9" s="174"/>
      <x:c r="D9" s="174">
        <x:v>Rollover Savings: </x:v>
      </x:c>
      <x:c r="E9" s="174">
        <x:f ca="1">SUM(E5:E8)</x:f>
      </x:c>
    </x:row>
    <x:row r="11" spans="1:10" ht="15.5" customHeight="1" x14ac:dyDescent="0.25">
      <x:c r="A11"/>
      <x:c r="B11" s="194" t="str">
        <x:v>May 2018 - July 2018</x:v>
      </x:c>
      <x:c r="C11" s="19"/>
      <x:c r="D11" s="19"/>
      <x:c r="E11" s="19"/>
    </x:row>
    <x:row r="12" spans="1:10" ht="27.75" customHeight="1" x14ac:dyDescent="0.25">
      <x:c r="B12" s="47" t="str">
        <x:v>Meter Group</x:v>
      </x:c>
      <x:c r="C12" s="45" t="str">
        <x:v>Rollover Pages For Period</x:v>
      </x:c>
      <x:c r="D12" s="45" t="str">
        <x:v>Pre-FPR CPP</x:v>
      </x:c>
      <x:c r="E12" s="46" t="str">
        <x:v>Rollover Savings</x:v>
      </x:c>
    </x:row>
    <x:row r="13" spans="1:10" x14ac:dyDescent="0.25">
      <x:c r="B13" s="58" t="str">
        <x:v>B/W Copies</x:v>
      </x:c>
      <x:c r="C13" s="6" t="str">
        <x:v>0</x:v>
      </x:c>
      <x:c r="D13" s="6" t="str">
        <x:v>$ .0090</x:v>
      </x:c>
      <x:c r="E13" s="59" t="str">
        <x:f>=SUM(C13* D13)</x:f>
      </x:c>
    </x:row>
    <x:row r="14" spans="1:10" x14ac:dyDescent="0.25">
      <x:c r="B14" s="60" t="str">
        <x:v>B/W Laser Prints</x:v>
      </x:c>
      <x:c r="C14" s="73" t="str">
        <x:v>0</x:v>
      </x:c>
      <x:c r="D14" s="73" t="str">
        <x:v>$ .0305</x:v>
      </x:c>
      <x:c r="E14" s="61" t="n">
        <x:f>=SUM(C14* D14)</x:f>
      </x:c>
    </x:row>
    <x:row r="15" spans="1:10" x14ac:dyDescent="0.25">
      <x:c r="B15" s="60" t="str">
        <x:v>Color Copier (Color Pages)</x:v>
      </x:c>
      <x:c r="C15" s="73" t="str">
        <x:v>0</x:v>
      </x:c>
      <x:c r="D15" s="73" t="str">
        <x:v>$ .0825</x:v>
      </x:c>
      <x:c r="E15" s="61" t="n">
        <x:f>=SUM(C15* D15)</x:f>
      </x:c>
    </x:row>
    <x:row r="16" spans="1:10" x14ac:dyDescent="0.25">
      <x:c r="A16" s="19"/>
      <x:c r="B16" s="174"/>
      <x:c r="C16" s="174"/>
      <x:c r="D16" s="174">
        <x:v>Rollover Savings: </x:v>
      </x:c>
      <x:c r="E16" s="174">
        <x:f ca="1">SUM(E12:E15)</x:f>
      </x:c>
    </x:row>
    <x:row r="18" spans="1:10" ht="15.5" customHeight="1" x14ac:dyDescent="0.25">
      <x:c r="A18"/>
      <x:c r="B18" s="194" t="str">
        <x:v>February 2018 - April 2018</x:v>
      </x:c>
      <x:c r="C18" s="19"/>
      <x:c r="D18" s="19"/>
      <x:c r="E18" s="19"/>
    </x:row>
    <x:row r="19" spans="1:10" ht="27.75" customHeight="1" x14ac:dyDescent="0.25">
      <x:c r="B19" s="47" t="str">
        <x:v>Meter Group</x:v>
      </x:c>
      <x:c r="C19" s="45" t="str">
        <x:v>Rollover Pages For Period</x:v>
      </x:c>
      <x:c r="D19" s="45" t="str">
        <x:v>Pre-FPR CPP</x:v>
      </x:c>
      <x:c r="E19" s="46" t="str">
        <x:v>Rollover Savings</x:v>
      </x:c>
    </x:row>
    <x:row r="20" spans="1:10" x14ac:dyDescent="0.25">
      <x:c r="B20" s="58" t="str">
        <x:v>B/W Copies</x:v>
      </x:c>
      <x:c r="C20" s="6" t="str">
        <x:v>0</x:v>
      </x:c>
      <x:c r="D20" s="6" t="str">
        <x:v>$ .0090</x:v>
      </x:c>
      <x:c r="E20" s="59" t="str">
        <x:f>=SUM(C20* D20)</x:f>
      </x:c>
    </x:row>
    <x:row r="21" spans="1:10" x14ac:dyDescent="0.25">
      <x:c r="B21" s="58" t="str">
        <x:v>B/W Laser Prints</x:v>
      </x:c>
      <x:c r="C21" s="6" t="str">
        <x:v>10,787</x:v>
      </x:c>
      <x:c r="D21" s="6" t="str">
        <x:v>$ .0305</x:v>
      </x:c>
      <x:c r="E21" s="59" t="str">
        <x:f>=SUM(C21* D21)</x:f>
      </x:c>
    </x:row>
    <x:row r="22" spans="1:10" x14ac:dyDescent="0.25">
      <x:c r="B22" s="60" t="str">
        <x:v>Color Copier (Color Pages)</x:v>
      </x:c>
      <x:c r="C22" s="73" t="str">
        <x:v>0</x:v>
      </x:c>
      <x:c r="D22" s="73" t="str">
        <x:v>$ .0825</x:v>
      </x:c>
      <x:c r="E22" s="61" t="n">
        <x:f>=SUM(C22* D22)</x:f>
      </x:c>
    </x:row>
    <x:row r="23" spans="1:10" x14ac:dyDescent="0.25">
      <x:c r="A23" s="19"/>
      <x:c r="B23" s="174"/>
      <x:c r="C23" s="174"/>
      <x:c r="D23" s="174">
        <x:v>Rollover Savings: </x:v>
      </x:c>
      <x:c r="E23" s="174">
        <x:f ca="1">SUM(E19:E22)</x:f>
      </x:c>
    </x:row>
    <x:row r="25" spans="1:10" ht="15.5" customHeight="1" x14ac:dyDescent="0.25">
      <x:c r="A25"/>
      <x:c r="B25" s="194" t="str">
        <x:v>November 2017 - January 2018</x:v>
      </x:c>
      <x:c r="C25" s="19"/>
      <x:c r="D25" s="19"/>
      <x:c r="E25" s="19"/>
    </x:row>
    <x:row r="26" spans="1:10" ht="27.75" customHeight="1" x14ac:dyDescent="0.25">
      <x:c r="B26" s="47" t="str">
        <x:v>Meter Group</x:v>
      </x:c>
      <x:c r="C26" s="45" t="str">
        <x:v>Rollover Pages For Period</x:v>
      </x:c>
      <x:c r="D26" s="45" t="str">
        <x:v>Pre-FPR CPP</x:v>
      </x:c>
      <x:c r="E26" s="46" t="str">
        <x:v>Rollover Savings</x:v>
      </x:c>
    </x:row>
    <x:row r="27" spans="1:10" x14ac:dyDescent="0.25">
      <x:c r="B27" s="60" t="str">
        <x:v>B/W Copies</x:v>
      </x:c>
      <x:c r="C27" s="73" t="str">
        <x:v>0</x:v>
      </x:c>
      <x:c r="D27" s="73" t="str">
        <x:v>$ .0090</x:v>
      </x:c>
      <x:c r="E27" s="61" t="n">
        <x:f>=SUM(C27* D27)</x:f>
      </x:c>
    </x:row>
    <x:row r="28" spans="1:10" x14ac:dyDescent="0.25">
      <x:c r="B28" s="58" t="str">
        <x:v>B/W Laser Prints</x:v>
      </x:c>
      <x:c r="C28" s="6" t="str">
        <x:v>11,807</x:v>
      </x:c>
      <x:c r="D28" s="6" t="str">
        <x:v>$ .0305</x:v>
      </x:c>
      <x:c r="E28" s="59" t="str">
        <x:f>=SUM(C28* D28)</x:f>
      </x:c>
    </x:row>
    <x:row r="29" spans="1:10" x14ac:dyDescent="0.25">
      <x:c r="B29" s="58" t="str">
        <x:v>Color Copier (Color Pages)</x:v>
      </x:c>
      <x:c r="C29" s="6" t="str">
        <x:v>0</x:v>
      </x:c>
      <x:c r="D29" s="6" t="str">
        <x:v>$ .0825</x:v>
      </x:c>
      <x:c r="E29" s="59" t="str">
        <x:f>=SUM(C29* D29)</x:f>
      </x:c>
    </x:row>
    <x:row r="30" spans="1:10" x14ac:dyDescent="0.25">
      <x:c r="A30" s="19"/>
      <x:c r="B30" s="174"/>
      <x:c r="C30" s="174"/>
      <x:c r="D30" s="174">
        <x:v>Rollover Savings: </x:v>
      </x:c>
      <x:c r="E30" s="174">
        <x:f ca="1">SUM(E26:E29)</x:f>
      </x:c>
    </x:row>
    <x:row r="32" spans="1:10" ht="15.5" customHeight="1" x14ac:dyDescent="0.25">
      <x:c r="A32"/>
      <x:c r="B32" s="194" t="str">
        <x:v>August 2017 - October 2017</x:v>
      </x:c>
      <x:c r="C32" s="19"/>
      <x:c r="D32" s="19"/>
      <x:c r="E32" s="19"/>
    </x:row>
    <x:row r="33" spans="1:10" ht="27.75" customHeight="1" x14ac:dyDescent="0.25">
      <x:c r="B33" s="47" t="str">
        <x:v>Meter Group</x:v>
      </x:c>
      <x:c r="C33" s="45" t="str">
        <x:v>Rollover Pages For Period</x:v>
      </x:c>
      <x:c r="D33" s="45" t="str">
        <x:v>Pre-FPR CPP</x:v>
      </x:c>
      <x:c r="E33" s="46" t="str">
        <x:v>Rollover Savings</x:v>
      </x:c>
    </x:row>
    <x:row r="34" spans="1:10" x14ac:dyDescent="0.25">
      <x:c r="B34" s="60" t="str">
        <x:v>B/W Laser Prints</x:v>
      </x:c>
      <x:c r="C34" s="73" t="str">
        <x:v>0</x:v>
      </x:c>
      <x:c r="D34" s="73" t="str">
        <x:v>$ .0305</x:v>
      </x:c>
      <x:c r="E34" s="61" t="n">
        <x:f>=SUM(C34* D34)</x:f>
      </x:c>
    </x:row>
    <x:row r="35" spans="1:10" x14ac:dyDescent="0.25">
      <x:c r="B35" s="60" t="str">
        <x:v>Color Copier (B/W Pages)</x:v>
      </x:c>
      <x:c r="C35" s="73" t="str">
        <x:v>0</x:v>
      </x:c>
      <x:c r="D35" s="73" t="str">
        <x:v>$ .0090</x:v>
      </x:c>
      <x:c r="E35" s="61" t="n">
        <x:f>=SUM(C35* D35)</x:f>
      </x:c>
    </x:row>
    <x:row r="36" spans="1:10" x14ac:dyDescent="0.25">
      <x:c r="B36" s="58" t="str">
        <x:v>Color Copier (Color Pages)</x:v>
      </x:c>
      <x:c r="C36" s="6" t="str">
        <x:v>0</x:v>
      </x:c>
      <x:c r="D36" s="6" t="str">
        <x:v>$ .0825</x:v>
      </x:c>
      <x:c r="E36" s="59" t="str">
        <x:f>=SUM(C36* D36)</x:f>
      </x:c>
    </x:row>
    <x:row r="37" spans="1:10" x14ac:dyDescent="0.25">
      <x:c r="A37" s="19"/>
      <x:c r="B37" s="174"/>
      <x:c r="C37" s="174"/>
      <x:c r="D37" s="174">
        <x:v>Rollover Savings: </x:v>
      </x:c>
      <x:c r="E37" s="174">
        <x:f ca="1">SUM(E33:E36)</x:f>
      </x:c>
    </x:row>
    <x:row r="39" spans="1:10" ht="15.5" customHeight="1" x14ac:dyDescent="0.25">
      <x:c r="A39"/>
      <x:c r="B39" s="194" t="str">
        <x:v>May 2017 - July 2017</x:v>
      </x:c>
      <x:c r="C39" s="19"/>
      <x:c r="D39" s="19"/>
      <x:c r="E39" s="19"/>
    </x:row>
    <x:row r="40" spans="1:10" ht="27.75" customHeight="1" x14ac:dyDescent="0.25">
      <x:c r="B40" s="47" t="str">
        <x:v>Meter Group</x:v>
      </x:c>
      <x:c r="C40" s="45" t="str">
        <x:v>Rollover Pages For Period</x:v>
      </x:c>
      <x:c r="D40" s="45" t="str">
        <x:v>Pre-FPR CPP</x:v>
      </x:c>
      <x:c r="E40" s="46" t="str">
        <x:v>Rollover Savings</x:v>
      </x:c>
    </x:row>
    <x:row r="41" spans="1:10" x14ac:dyDescent="0.25">
      <x:c r="B41" s="58" t="str">
        <x:v>B/W Laser Prints</x:v>
      </x:c>
      <x:c r="C41" s="6" t="str">
        <x:v>12,191</x:v>
      </x:c>
      <x:c r="D41" s="6" t="str">
        <x:v>$ .0305</x:v>
      </x:c>
      <x:c r="E41" s="59" t="str">
        <x:f>=SUM(C41* D41)</x:f>
      </x:c>
    </x:row>
    <x:row r="42" spans="1:10" x14ac:dyDescent="0.25">
      <x:c r="B42" s="60" t="str">
        <x:v>Color Copier (B/W Pages)</x:v>
      </x:c>
      <x:c r="C42" s="73" t="str">
        <x:v>0</x:v>
      </x:c>
      <x:c r="D42" s="73" t="str">
        <x:v>$ .0090</x:v>
      </x:c>
      <x:c r="E42" s="61" t="n">
        <x:f>=SUM(C42* D42)</x:f>
      </x:c>
    </x:row>
    <x:row r="43" spans="1:10" x14ac:dyDescent="0.25">
      <x:c r="B43" s="60" t="str">
        <x:v>Color Copier (Color Pages)</x:v>
      </x:c>
      <x:c r="C43" s="73" t="str">
        <x:v>0</x:v>
      </x:c>
      <x:c r="D43" s="73" t="str">
        <x:v>$ .0825</x:v>
      </x:c>
      <x:c r="E43" s="61" t="n">
        <x:f>=SUM(C43* D43)</x:f>
      </x:c>
    </x:row>
    <x:row r="44" spans="1:10" x14ac:dyDescent="0.25">
      <x:c r="A44" s="19"/>
      <x:c r="B44" s="174"/>
      <x:c r="C44" s="174"/>
      <x:c r="D44" s="174">
        <x:v>Rollover Savings: </x:v>
      </x:c>
      <x:c r="E44" s="174">
        <x:f ca="1">SUM(E40:E43)</x:f>
      </x:c>
    </x:row>
    <x:row r="46" spans="1:10" ht="15.5" customHeight="1" x14ac:dyDescent="0.25">
      <x:c r="A46"/>
      <x:c r="B46" s="194" t="str">
        <x:v>February 2017 - April 2017</x:v>
      </x:c>
      <x:c r="C46" s="19"/>
      <x:c r="D46" s="19"/>
      <x:c r="E46" s="19"/>
    </x:row>
    <x:row r="47" spans="1:10" ht="27.75" customHeight="1" x14ac:dyDescent="0.25">
      <x:c r="B47" s="47" t="str">
        <x:v>Meter Group</x:v>
      </x:c>
      <x:c r="C47" s="45" t="str">
        <x:v>Rollover Pages For Period</x:v>
      </x:c>
      <x:c r="D47" s="45" t="str">
        <x:v>Pre-FPR CPP</x:v>
      </x:c>
      <x:c r="E47" s="46" t="str">
        <x:v>Rollover Savings</x:v>
      </x:c>
    </x:row>
    <x:row r="48" spans="1:10" x14ac:dyDescent="0.25">
      <x:c r="B48" s="58" t="str">
        <x:v>B/W Laser Prints</x:v>
      </x:c>
      <x:c r="C48" s="6" t="str">
        <x:v>14,362</x:v>
      </x:c>
      <x:c r="D48" s="6" t="str">
        <x:v>$ .0305</x:v>
      </x:c>
      <x:c r="E48" s="59" t="str">
        <x:f>=SUM(C48* D48)</x:f>
      </x:c>
    </x:row>
    <x:row r="49" spans="1:10" x14ac:dyDescent="0.25">
      <x:c r="B49" s="58" t="str">
        <x:v>Color Copier (B/W Pages)</x:v>
      </x:c>
      <x:c r="C49" s="6" t="str">
        <x:v>0</x:v>
      </x:c>
      <x:c r="D49" s="6" t="str">
        <x:v>$ .0090</x:v>
      </x:c>
      <x:c r="E49" s="59" t="str">
        <x:f>=SUM(C49* D49)</x:f>
      </x:c>
    </x:row>
    <x:row r="50" spans="1:10" x14ac:dyDescent="0.25">
      <x:c r="B50" s="60" t="str">
        <x:v>Color Copier (Color Pages)</x:v>
      </x:c>
      <x:c r="C50" s="73" t="str">
        <x:v>0</x:v>
      </x:c>
      <x:c r="D50" s="73" t="str">
        <x:v>$ .0825</x:v>
      </x:c>
      <x:c r="E50" s="61" t="n">
        <x:f>=SUM(C50* D50)</x:f>
      </x:c>
    </x:row>
    <x:row r="51" spans="1:10" x14ac:dyDescent="0.25">
      <x:c r="A51" s="19"/>
      <x:c r="B51" s="174"/>
      <x:c r="C51" s="174"/>
      <x:c r="D51" s="174">
        <x:v>Rollover Savings: </x:v>
      </x:c>
      <x:c r="E51" s="174">
        <x:f ca="1">SUM(E47:E50)</x:f>
      </x:c>
    </x:row>
    <x:row r="53" spans="1:10" ht="15.5" customHeight="1" x14ac:dyDescent="0.25">
      <x:c r="A53"/>
      <x:c r="B53" s="194" t="str">
        <x:v>November 2016 - January 2017</x:v>
      </x:c>
      <x:c r="C53" s="19"/>
      <x:c r="D53" s="19"/>
      <x:c r="E53" s="19"/>
    </x:row>
    <x:row r="54" spans="1:10" ht="27.75" customHeight="1" x14ac:dyDescent="0.25">
      <x:c r="B54" s="47" t="str">
        <x:v>Meter Group</x:v>
      </x:c>
      <x:c r="C54" s="45" t="str">
        <x:v>Rollover Pages For Period</x:v>
      </x:c>
      <x:c r="D54" s="45" t="str">
        <x:v>Pre-FPR CPP</x:v>
      </x:c>
      <x:c r="E54" s="46" t="str">
        <x:v>Rollover Savings</x:v>
      </x:c>
    </x:row>
    <x:row r="55" spans="1:10" x14ac:dyDescent="0.25">
      <x:c r="B55" s="60" t="str">
        <x:v>B/W Laser Prints</x:v>
      </x:c>
      <x:c r="C55" s="73" t="str">
        <x:v>8,985</x:v>
      </x:c>
      <x:c r="D55" s="73" t="str">
        <x:v>$ .0305</x:v>
      </x:c>
      <x:c r="E55" s="61" t="n">
        <x:f>=SUM(C55* D55)</x:f>
      </x:c>
    </x:row>
    <x:row r="56" spans="1:10" x14ac:dyDescent="0.25">
      <x:c r="B56" s="58" t="str">
        <x:v>Color Copier (B/W Pages)</x:v>
      </x:c>
      <x:c r="C56" s="6" t="str">
        <x:v>0</x:v>
      </x:c>
      <x:c r="D56" s="6" t="str">
        <x:v>$ .0090</x:v>
      </x:c>
      <x:c r="E56" s="59" t="str">
        <x:f>=SUM(C56* D56)</x:f>
      </x:c>
    </x:row>
    <x:row r="57" spans="1:10" x14ac:dyDescent="0.25">
      <x:c r="B57" s="58" t="str">
        <x:v>Color Copier (Color Pages)</x:v>
      </x:c>
      <x:c r="C57" s="6" t="str">
        <x:v>0</x:v>
      </x:c>
      <x:c r="D57" s="6" t="str">
        <x:v>$ .0825</x:v>
      </x:c>
      <x:c r="E57" s="59" t="str">
        <x:f>=SUM(C57* D57)</x:f>
      </x:c>
    </x:row>
    <x:row r="58" spans="1:10" x14ac:dyDescent="0.25">
      <x:c r="A58" s="19"/>
      <x:c r="B58" s="174"/>
      <x:c r="C58" s="174"/>
      <x:c r="D58" s="174">
        <x:v>Rollover Savings: </x:v>
      </x:c>
      <x:c r="E58" s="174">
        <x:f ca="1">SUM(E54:E57)</x:f>
      </x:c>
    </x:row>
    <x:row r="60" spans="1:10" ht="15.5" customHeight="1" x14ac:dyDescent="0.25">
      <x:c r="A60"/>
      <x:c r="B60" s="194" t="str">
        <x:v>August 2016 - October 2016</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Laser Prints</x:v>
      </x:c>
      <x:c r="C62" s="73" t="str">
        <x:v>0</x:v>
      </x:c>
      <x:c r="D62" s="73" t="str">
        <x:v>$ .0305</x:v>
      </x:c>
      <x:c r="E62" s="61" t="n">
        <x:f>=SUM(C62* D62)</x:f>
      </x:c>
    </x:row>
    <x:row r="63" spans="1:10" x14ac:dyDescent="0.25">
      <x:c r="B63" s="60" t="str">
        <x:v>Color Copier (B/W Pages)</x:v>
      </x:c>
      <x:c r="C63" s="73" t="str">
        <x:v>0</x:v>
      </x:c>
      <x:c r="D63" s="73" t="str">
        <x:v>$ .0090</x:v>
      </x:c>
      <x:c r="E63" s="61" t="n">
        <x:f>=SUM(C63* D63)</x:f>
      </x:c>
    </x:row>
    <x:row r="64" spans="1:10" x14ac:dyDescent="0.25">
      <x:c r="B64" s="58" t="str">
        <x:v>Color Copier (Color Pages)</x:v>
      </x:c>
      <x:c r="C64" s="6" t="str">
        <x:v>0</x:v>
      </x:c>
      <x:c r="D64" s="6" t="str">
        <x:v>$ .0825</x:v>
      </x:c>
      <x:c r="E64" s="59" t="str">
        <x:f>=SUM(C64* D64)</x:f>
      </x:c>
    </x:row>
    <x:row r="65" spans="1:10" x14ac:dyDescent="0.25">
      <x:c r="A65" s="19"/>
      <x:c r="B65" s="174"/>
      <x:c r="C65" s="174"/>
      <x:c r="D65" s="174">
        <x:v>Rollover Savings: </x:v>
      </x:c>
      <x:c r="E65" s="174">
        <x:f ca="1">SUM(E61:E64)</x:f>
      </x:c>
    </x:row>
    <x:row r="67" spans="1:10" ht="15.5" customHeight="1" x14ac:dyDescent="0.25">
      <x:c r="A67"/>
      <x:c r="B67" s="194" t="str">
        <x:v>May 2016 - July 2016</x:v>
      </x:c>
      <x:c r="C67" s="19"/>
      <x:c r="D67" s="19"/>
      <x:c r="E67" s="19"/>
    </x:row>
    <x:row r="68" spans="1:10" ht="27.75" customHeight="1" x14ac:dyDescent="0.25">
      <x:c r="B68" s="47" t="str">
        <x:v>Meter Group</x:v>
      </x:c>
      <x:c r="C68" s="45" t="str">
        <x:v>Rollover Pages For Period</x:v>
      </x:c>
      <x:c r="D68" s="45" t="str">
        <x:v>Pre-FPR CPP</x:v>
      </x:c>
      <x:c r="E68" s="46" t="str">
        <x:v>Rollover Savings</x:v>
      </x:c>
    </x:row>
    <x:row r="69" spans="1:10" x14ac:dyDescent="0.25">
      <x:c r="B69" s="58" t="str">
        <x:v>B/W Laser Prints</x:v>
      </x:c>
      <x:c r="C69" s="6" t="str">
        <x:v>0</x:v>
      </x:c>
      <x:c r="D69" s="6" t="str">
        <x:v>$ .0305</x:v>
      </x:c>
      <x:c r="E69" s="59" t="str">
        <x:f>=SUM(C69* D69)</x:f>
      </x:c>
    </x:row>
    <x:row r="70" spans="1:10" x14ac:dyDescent="0.25">
      <x:c r="B70" s="60" t="str">
        <x:v>Color Copier (B/W Pages)</x:v>
      </x:c>
      <x:c r="C70" s="73" t="str">
        <x:v>0</x:v>
      </x:c>
      <x:c r="D70" s="73" t="str">
        <x:v>$ .0090</x:v>
      </x:c>
      <x:c r="E70" s="61" t="n">
        <x:f>=SUM(C70* D70)</x:f>
      </x:c>
    </x:row>
    <x:row r="71" spans="1:10" x14ac:dyDescent="0.25">
      <x:c r="B71" s="60" t="str">
        <x:v>Color Copier (Color Pages)</x:v>
      </x:c>
      <x:c r="C71" s="73" t="str">
        <x:v>0</x:v>
      </x:c>
      <x:c r="D71" s="73" t="str">
        <x:v>$ .0825</x:v>
      </x:c>
      <x:c r="E71" s="61" t="n">
        <x:f>=SUM(C71* D71)</x:f>
      </x:c>
    </x:row>
    <x:row r="72" spans="1:10" x14ac:dyDescent="0.25">
      <x:c r="A72" s="19"/>
      <x:c r="B72" s="174"/>
      <x:c r="C72" s="174"/>
      <x:c r="D72" s="174">
        <x:v>Rollover Savings: </x:v>
      </x:c>
      <x:c r="E72" s="174">
        <x:f ca="1">SUM(E68:E71)</x:f>
      </x:c>
    </x:row>
    <x:row r="74" spans="1:10" ht="15.5" customHeight="1" x14ac:dyDescent="0.25">
      <x:c r="A74"/>
      <x:c r="B74" s="194" t="str">
        <x:v>February 2016 - April 2016</x:v>
      </x:c>
      <x:c r="C74" s="19"/>
      <x:c r="D74" s="19"/>
      <x:c r="E74" s="19"/>
    </x:row>
    <x:row r="75" spans="1:10" ht="27.75" customHeight="1" x14ac:dyDescent="0.25">
      <x:c r="B75" s="47" t="str">
        <x:v>Meter Group</x:v>
      </x:c>
      <x:c r="C75" s="45" t="str">
        <x:v>Rollover Pages For Period</x:v>
      </x:c>
      <x:c r="D75" s="45" t="str">
        <x:v>Pre-FPR CPP</x:v>
      </x:c>
      <x:c r="E75" s="46" t="str">
        <x:v>Rollover Savings</x:v>
      </x:c>
    </x:row>
    <x:row r="76" spans="1:10" x14ac:dyDescent="0.25">
      <x:c r="B76" s="58" t="str">
        <x:v>B/W Laser Prints</x:v>
      </x:c>
      <x:c r="C76" s="6" t="str">
        <x:v>0</x:v>
      </x:c>
      <x:c r="D76" s="6" t="str">
        <x:v>$ .0305</x:v>
      </x:c>
      <x:c r="E76" s="59" t="str">
        <x:f>=SUM(C76* D76)</x:f>
      </x:c>
    </x:row>
    <x:row r="77" spans="1:10" x14ac:dyDescent="0.25">
      <x:c r="B77" s="58" t="str">
        <x:v>Color Copier (B/W Pages)</x:v>
      </x:c>
      <x:c r="C77" s="6" t="str">
        <x:v>0</x:v>
      </x:c>
      <x:c r="D77" s="6" t="str">
        <x:v>$ .0090</x:v>
      </x:c>
      <x:c r="E77" s="59" t="str">
        <x:f>=SUM(C77* D77)</x:f>
      </x:c>
    </x:row>
    <x:row r="78" spans="1:10" x14ac:dyDescent="0.25">
      <x:c r="B78" s="60" t="str">
        <x:v>Color Copier (Color Pages)</x:v>
      </x:c>
      <x:c r="C78" s="73" t="str">
        <x:v>0</x:v>
      </x:c>
      <x:c r="D78" s="73" t="str">
        <x:v>$ .0825</x:v>
      </x:c>
      <x:c r="E78" s="61" t="n">
        <x:f>=SUM(C78* D78)</x:f>
      </x:c>
    </x:row>
    <x:row r="79" spans="1:10" x14ac:dyDescent="0.25">
      <x:c r="A79" s="19"/>
      <x:c r="B79" s="174"/>
      <x:c r="C79" s="174"/>
      <x:c r="D79" s="174">
        <x:v>Rollover Savings: </x:v>
      </x:c>
      <x:c r="E79" s="174">
        <x:f ca="1">SUM(E75:E78)</x:f>
      </x:c>
    </x:row>
    <x:row r="81" spans="1:10" ht="15.5" customHeight="1" x14ac:dyDescent="0.25">
      <x:c r="A81"/>
      <x:c r="B81" s="194" t="str">
        <x:v>November 2015 - January 2016</x:v>
      </x:c>
      <x:c r="C81" s="19"/>
      <x:c r="D81" s="19"/>
      <x:c r="E81" s="19"/>
    </x:row>
    <x:row r="82" spans="1:10" ht="27.75" customHeight="1" x14ac:dyDescent="0.25">
      <x:c r="B82" s="47" t="str">
        <x:v>Meter Group</x:v>
      </x:c>
      <x:c r="C82" s="45" t="str">
        <x:v>Rollover Pages For Period</x:v>
      </x:c>
      <x:c r="D82" s="45" t="str">
        <x:v>Pre-FPR CPP</x:v>
      </x:c>
      <x:c r="E82" s="46" t="str">
        <x:v>Rollover Savings</x:v>
      </x:c>
    </x:row>
    <x:row r="83" spans="1:10" x14ac:dyDescent="0.25">
      <x:c r="B83" s="60" t="str">
        <x:v>B/W Laser Prints</x:v>
      </x:c>
      <x:c r="C83" s="73" t="str">
        <x:v>0</x:v>
      </x:c>
      <x:c r="D83" s="73" t="str">
        <x:v>$ .0305</x:v>
      </x:c>
      <x:c r="E83" s="61" t="n">
        <x:f>=SUM(C83* D83)</x:f>
      </x:c>
    </x:row>
    <x:row r="84" spans="1:10" x14ac:dyDescent="0.25">
      <x:c r="B84" s="58" t="str">
        <x:v>Color Copier (B/W Pages)</x:v>
      </x:c>
      <x:c r="C84" s="6" t="str">
        <x:v>650</x:v>
      </x:c>
      <x:c r="D84" s="6" t="str">
        <x:v>$ .0090</x:v>
      </x:c>
      <x:c r="E84" s="59" t="str">
        <x:f>=SUM(C84* D84)</x:f>
      </x:c>
    </x:row>
    <x:row r="85" spans="1:10" x14ac:dyDescent="0.25">
      <x:c r="B85" s="58" t="str">
        <x:v>Color Copier (Color Pages)</x:v>
      </x:c>
      <x:c r="C85" s="6" t="str">
        <x:v>17,381</x:v>
      </x:c>
      <x:c r="D85" s="6" t="str">
        <x:v>$ .0825</x:v>
      </x:c>
      <x:c r="E85" s="59" t="str">
        <x:f>=SUM(C85* D85)</x:f>
      </x:c>
    </x:row>
    <x:row r="86" spans="1:10" x14ac:dyDescent="0.25">
      <x:c r="A86" s="19"/>
      <x:c r="B86" s="174"/>
      <x:c r="C86" s="174"/>
      <x:c r="D86" s="174">
        <x:v>Rollover Savings: </x:v>
      </x:c>
      <x:c r="E86" s="174">
        <x:f ca="1">SUM(E82:E85)</x:f>
      </x:c>
    </x:row>
    <x:row r="88" spans="1:10" ht="15.5" customHeight="1" x14ac:dyDescent="0.25">
      <x:c r="A88"/>
      <x:c r="B88" s="194" t="str">
        <x:v>August 2015 - October 2015</x:v>
      </x:c>
      <x:c r="C88" s="19"/>
      <x:c r="D88" s="19"/>
      <x:c r="E88" s="19"/>
    </x:row>
    <x:row r="89" spans="1:10" ht="27.75" customHeight="1" x14ac:dyDescent="0.25">
      <x:c r="B89" s="47" t="str">
        <x:v>Meter Group</x:v>
      </x:c>
      <x:c r="C89" s="45" t="str">
        <x:v>Rollover Pages For Period</x:v>
      </x:c>
      <x:c r="D89" s="45" t="str">
        <x:v>Pre-FPR CPP</x:v>
      </x:c>
      <x:c r="E89" s="46" t="str">
        <x:v>Rollover Savings</x:v>
      </x:c>
    </x:row>
    <x:row r="90" spans="1:10" x14ac:dyDescent="0.25">
      <x:c r="B90" s="60" t="str">
        <x:v>B/W Laser Prints</x:v>
      </x:c>
      <x:c r="C90" s="73" t="str">
        <x:v>0</x:v>
      </x:c>
      <x:c r="D90" s="73" t="str">
        <x:v>$ .0305</x:v>
      </x:c>
      <x:c r="E90" s="61" t="n">
        <x:f>=SUM(C90* D90)</x:f>
      </x:c>
    </x:row>
    <x:row r="91" spans="1:10" x14ac:dyDescent="0.25">
      <x:c r="B91" s="60" t="str">
        <x:v>Color Copier (B/W Pages)</x:v>
      </x:c>
      <x:c r="C91" s="73" t="str">
        <x:v>0</x:v>
      </x:c>
      <x:c r="D91" s="73" t="str">
        <x:v>$ .0090</x:v>
      </x:c>
      <x:c r="E91" s="61" t="n">
        <x:f>=SUM(C91* D91)</x:f>
      </x:c>
    </x:row>
    <x:row r="92" spans="1:10" x14ac:dyDescent="0.25">
      <x:c r="B92" s="58" t="str">
        <x:v>Color Copier (Color Pages)</x:v>
      </x:c>
      <x:c r="C92" s="6" t="str">
        <x:v>15,122</x:v>
      </x:c>
      <x:c r="D92" s="6" t="str">
        <x:v>$ .0825</x:v>
      </x:c>
      <x:c r="E92" s="59" t="str">
        <x:f>=SUM(C92* D92)</x:f>
      </x:c>
    </x:row>
    <x:row r="93" spans="1:10" x14ac:dyDescent="0.25">
      <x:c r="A93" s="19"/>
      <x:c r="B93" s="174"/>
      <x:c r="C93" s="174"/>
      <x:c r="D93" s="174">
        <x:v>Rollover Savings: </x:v>
      </x:c>
      <x:c r="E93" s="174">
        <x:f ca="1">SUM(E89:E92)</x:f>
      </x:c>
    </x:row>
    <x:row r="95" spans="1:10" ht="15.5" customHeight="1" x14ac:dyDescent="0.25">
      <x:c r="A95"/>
      <x:c r="B95" s="194" t="str">
        <x:v>May 2015 - July 2015</x:v>
      </x:c>
      <x:c r="C95" s="19"/>
      <x:c r="D95" s="19"/>
      <x:c r="E95" s="19"/>
    </x:row>
    <x:row r="96" spans="1:10" ht="27.75" customHeight="1" x14ac:dyDescent="0.25">
      <x:c r="B96" s="47" t="str">
        <x:v>Meter Group</x:v>
      </x:c>
      <x:c r="C96" s="45" t="str">
        <x:v>Rollover Pages For Period</x:v>
      </x:c>
      <x:c r="D96" s="45" t="str">
        <x:v>Pre-FPR CPP</x:v>
      </x:c>
      <x:c r="E96" s="46" t="str">
        <x:v>Rollover Savings</x:v>
      </x:c>
    </x:row>
    <x:row r="97" spans="1:10" x14ac:dyDescent="0.25">
      <x:c r="B97" s="58" t="str">
        <x:v>B/W Laser Prints</x:v>
      </x:c>
      <x:c r="C97" s="6" t="str">
        <x:v>0</x:v>
      </x:c>
      <x:c r="D97" s="6" t="str">
        <x:v>$ .0305</x:v>
      </x:c>
      <x:c r="E97" s="59" t="str">
        <x:f>=SUM(C97* D97)</x:f>
      </x:c>
    </x:row>
    <x:row r="98" spans="1:10" x14ac:dyDescent="0.25">
      <x:c r="B98" s="60" t="str">
        <x:v>Color Copier (B/W Pages)</x:v>
      </x:c>
      <x:c r="C98" s="73" t="str">
        <x:v>6,849</x:v>
      </x:c>
      <x:c r="D98" s="73" t="str">
        <x:v>$ .0090</x:v>
      </x:c>
      <x:c r="E98" s="61" t="n">
        <x:f>=SUM(C98* D98)</x:f>
      </x:c>
    </x:row>
    <x:row r="99" spans="1:10" x14ac:dyDescent="0.25">
      <x:c r="B99" s="60" t="str">
        <x:v>Color Copier (Color Pages)</x:v>
      </x:c>
      <x:c r="C99" s="73" t="str">
        <x:v>44,257</x:v>
      </x:c>
      <x:c r="D99" s="73" t="str">
        <x:v>$ .0825</x:v>
      </x:c>
      <x:c r="E99" s="61" t="n">
        <x:f>=SUM(C99* D99)</x:f>
      </x:c>
    </x:row>
    <x:row r="100" spans="1:10" x14ac:dyDescent="0.25">
      <x:c r="A100" s="19"/>
      <x:c r="B100" s="174"/>
      <x:c r="C100" s="174"/>
      <x:c r="D100" s="174">
        <x:v>Rollover Savings: </x:v>
      </x:c>
      <x:c r="E100" s="174">
        <x:f ca="1">SUM(E96:E99)</x:f>
      </x:c>
    </x:row>
    <x:row r="102" spans="1:10" ht="15.5" customHeight="1" x14ac:dyDescent="0.25">
      <x:c r="A102"/>
      <x:c r="B102" s="194" t="str">
        <x:v>February 2015 - April 2015</x:v>
      </x:c>
      <x:c r="C102" s="19"/>
      <x:c r="D102" s="19"/>
      <x:c r="E102" s="19"/>
    </x:row>
    <x:row r="103" spans="1:10" ht="27.75" customHeight="1" x14ac:dyDescent="0.25">
      <x:c r="B103" s="47" t="str">
        <x:v>Meter Group</x:v>
      </x:c>
      <x:c r="C103" s="45" t="str">
        <x:v>Rollover Pages For Period</x:v>
      </x:c>
      <x:c r="D103" s="45" t="str">
        <x:v>Pre-FPR CPP</x:v>
      </x:c>
      <x:c r="E103" s="46" t="str">
        <x:v>Rollover Savings</x:v>
      </x:c>
    </x:row>
    <x:row r="104" spans="1:10" x14ac:dyDescent="0.25">
      <x:c r="B104" s="58" t="str">
        <x:v>B/W Laser Prints</x:v>
      </x:c>
      <x:c r="C104" s="6" t="str">
        <x:v>0</x:v>
      </x:c>
      <x:c r="D104" s="6" t="str">
        <x:v>$ .0305</x:v>
      </x:c>
      <x:c r="E104" s="59" t="str">
        <x:f>=SUM(C104* D104)</x:f>
      </x:c>
    </x:row>
    <x:row r="105" spans="1:10" x14ac:dyDescent="0.25">
      <x:c r="B105" s="58" t="str">
        <x:v>Color Copier (B/W Pages)</x:v>
      </x:c>
      <x:c r="C105" s="6" t="str">
        <x:v>0</x:v>
      </x:c>
      <x:c r="D105" s="6" t="str">
        <x:v>$ .0090</x:v>
      </x:c>
      <x:c r="E105" s="59" t="str">
        <x:f>=SUM(C105* D105)</x:f>
      </x:c>
    </x:row>
    <x:row r="106" spans="1:10" x14ac:dyDescent="0.25">
      <x:c r="B106" s="60" t="str">
        <x:v>Color Copier (Color Pages)</x:v>
      </x:c>
      <x:c r="C106" s="73" t="str">
        <x:v>37,243</x:v>
      </x:c>
      <x:c r="D106" s="73" t="str">
        <x:v>$ .0825</x:v>
      </x:c>
      <x:c r="E106" s="61" t="n">
        <x:f>=SUM(C106* D106)</x:f>
      </x:c>
    </x:row>
    <x:row r="107" spans="1:10" x14ac:dyDescent="0.25">
      <x:c r="A107" s="19"/>
      <x:c r="B107" s="174"/>
      <x:c r="C107" s="174"/>
      <x:c r="D107" s="174">
        <x:v>Rollover Savings: </x:v>
      </x:c>
      <x:c r="E107" s="174">
        <x:f ca="1">SUM(E103:E106)</x:f>
      </x:c>
    </x:row>
    <x:row r="109" spans="1:10" ht="15.5" customHeight="1" x14ac:dyDescent="0.25">
      <x:c r="A109"/>
      <x:c r="B109" s="194" t="str">
        <x:v>November 2014 - January 2015</x:v>
      </x:c>
      <x:c r="C109" s="19"/>
      <x:c r="D109" s="19"/>
      <x:c r="E109" s="19"/>
    </x:row>
    <x:row r="110" spans="1:10" ht="27.75" customHeight="1" x14ac:dyDescent="0.25">
      <x:c r="B110" s="47" t="str">
        <x:v>Meter Group</x:v>
      </x:c>
      <x:c r="C110" s="45" t="str">
        <x:v>Rollover Pages For Period</x:v>
      </x:c>
      <x:c r="D110" s="45" t="str">
        <x:v>Pre-FPR CPP</x:v>
      </x:c>
      <x:c r="E110" s="46" t="str">
        <x:v>Rollover Savings</x:v>
      </x:c>
    </x:row>
    <x:row r="111" spans="1:10" x14ac:dyDescent="0.25">
      <x:c r="B111" s="60" t="str">
        <x:v>B/W Laser Prints</x:v>
      </x:c>
      <x:c r="C111" s="73" t="str">
        <x:v>0</x:v>
      </x:c>
      <x:c r="D111" s="73" t="str">
        <x:v>$ .0305</x:v>
      </x:c>
      <x:c r="E111" s="61" t="n">
        <x:f>=SUM(C111* D111)</x:f>
      </x:c>
    </x:row>
    <x:row r="112" spans="1:10" x14ac:dyDescent="0.25">
      <x:c r="B112" s="58" t="str">
        <x:v>Color Copier (B/W Pages)</x:v>
      </x:c>
      <x:c r="C112" s="6" t="str">
        <x:v>13,852</x:v>
      </x:c>
      <x:c r="D112" s="6" t="str">
        <x:v>$ .0090</x:v>
      </x:c>
      <x:c r="E112" s="59" t="str">
        <x:f>=SUM(C112* D112)</x:f>
      </x:c>
    </x:row>
    <x:row r="113" spans="1:10" x14ac:dyDescent="0.25">
      <x:c r="B113" s="58" t="str">
        <x:v>Color Copier (Color Pages)</x:v>
      </x:c>
      <x:c r="C113" s="6" t="str">
        <x:v>20,588</x:v>
      </x:c>
      <x:c r="D113" s="6" t="str">
        <x:v>$ .0825</x:v>
      </x:c>
      <x:c r="E113" s="59" t="str">
        <x:f>=SUM(C113* D113)</x:f>
      </x:c>
    </x:row>
    <x:row r="114" spans="1:10" x14ac:dyDescent="0.25">
      <x:c r="A114" s="19"/>
      <x:c r="B114" s="174"/>
      <x:c r="C114" s="174"/>
      <x:c r="D114" s="174">
        <x:v>Rollover Savings: </x:v>
      </x:c>
      <x:c r="E114" s="174">
        <x:f ca="1">SUM(E110:E113)</x:f>
      </x:c>
    </x:row>
    <x:row r="116" spans="1:10" x14ac:dyDescent="0.25">
      <x:c r="B116" s="6"/>
      <x:c r="C116" s="6"/>
      <x:c r="D116" s="174">
        <x:v>Total Rollover Savings: </x:v>
      </x:c>
      <x:c r="E116" s="174">
        <x:v>13068.94250000000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22"/>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Text(Sum(E6:E28),"###,###") &amp; ") 
 Quantity by Model "</x:f>
      </x:c>
      <x:c r="F5" s="46" t="str">
        <x:f ca="1">="(" &amp; Text(Sum(F6:F28),"###,###") &amp; ")
 Volume by Model "</x:f>
      </x:c>
    </x:row>
    <x:row r="6" spans="1:10" x14ac:dyDescent="0.25">
      <x:c r="B6" s="60" t="str">
        <x:v>1</x:v>
      </x:c>
      <x:c r="C6" s="73" t="str">
        <x:v>B/W Copier</x:v>
      </x:c>
      <x:c r="D6" s="73" t="str">
        <x:v>Ricoh MP201 SPF</x:v>
      </x:c>
      <x:c r="E6" s="73" t="n">
        <x:v>1</x:v>
      </x:c>
      <x:c r="F6" s="98" t="n">
        <x:v>9422.000000</x:v>
      </x:c>
    </x:row>
    <x:row r="7" spans="1:10" x14ac:dyDescent="0.25">
      <x:c r="B7" s="60" t="str">
        <x:v>2</x:v>
      </x:c>
      <x:c r="C7" s="73" t="str">
        <x:v>B/W Copier</x:v>
      </x:c>
      <x:c r="D7" s="73" t="str">
        <x:v>Ricoh MP4055</x:v>
      </x:c>
      <x:c r="E7" s="73" t="n">
        <x:v>1</x:v>
      </x:c>
      <x:c r="F7" s="98" t="n">
        <x:v>15022.000000</x:v>
      </x:c>
    </x:row>
    <x:row r="8" spans="1:10" x14ac:dyDescent="0.25">
      <x:c r="B8" s="58" t="str">
        <x:v>3</x:v>
      </x:c>
      <x:c r="C8" s="6" t="str">
        <x:v>B/W Copier</x:v>
      </x:c>
      <x:c r="D8" s="6" t="str">
        <x:v>Ricoh SP 5210SF</x:v>
      </x:c>
      <x:c r="E8" s="6" t="n">
        <x:v>2</x:v>
      </x:c>
      <x:c r="F8" s="91" t="n">
        <x:v>39185.000000</x:v>
      </x:c>
    </x:row>
    <x:row r="9" spans="1:10" x14ac:dyDescent="0.25">
      <x:c r="B9" s="58" t="str">
        <x:v>4</x:v>
      </x:c>
      <x:c r="C9" s="6" t="str">
        <x:v>B/W MFP</x:v>
      </x:c>
      <x:c r="D9" s="6" t="str">
        <x:v>HP LJ M1319</x:v>
      </x:c>
      <x:c r="E9" s="6" t="n">
        <x:v>1</x:v>
      </x:c>
      <x:c r="F9" s="91" t="n">
        <x:v>872.000000</x:v>
      </x:c>
    </x:row>
    <x:row r="10" spans="1:10" x14ac:dyDescent="0.25">
      <x:c r="B10" s="60" t="str">
        <x:v>5</x:v>
      </x:c>
      <x:c r="C10" s="73" t="str">
        <x:v>B/W MFP</x:v>
      </x:c>
      <x:c r="D10" s="73" t="str">
        <x:v>HP LJ M425</x:v>
      </x:c>
      <x:c r="E10" s="73" t="n">
        <x:v>12</x:v>
      </x:c>
      <x:c r="F10" s="98" t="n">
        <x:v>59570.000000</x:v>
      </x:c>
    </x:row>
    <x:row r="11" spans="1:10" x14ac:dyDescent="0.25">
      <x:c r="B11" s="60" t="str">
        <x:v>6</x:v>
      </x:c>
      <x:c r="C11" s="73" t="str">
        <x:v>B/W MFP</x:v>
      </x:c>
      <x:c r="D11" s="73" t="str">
        <x:v>HP LJ M426fdn</x:v>
      </x:c>
      <x:c r="E11" s="73" t="n">
        <x:v>10</x:v>
      </x:c>
      <x:c r="F11" s="98" t="n">
        <x:v>35001.000000</x:v>
      </x:c>
    </x:row>
    <x:row r="12" spans="1:10" x14ac:dyDescent="0.25">
      <x:c r="B12" s="58" t="str">
        <x:v>7</x:v>
      </x:c>
      <x:c r="C12" s="6" t="str">
        <x:v>B/W MFP</x:v>
      </x:c>
      <x:c r="D12" s="6" t="str">
        <x:v>Ricoh MP301SP</x:v>
      </x:c>
      <x:c r="E12" s="6" t="n">
        <x:v>1</x:v>
      </x:c>
      <x:c r="F12" s="91" t="n">
        <x:v>12390.000000</x:v>
      </x:c>
    </x:row>
    <x:row r="13" spans="1:10" x14ac:dyDescent="0.25">
      <x:c r="B13" s="58" t="str">
        <x:v>8</x:v>
      </x:c>
      <x:c r="C13" s="6" t="str">
        <x:v>B/W Printer</x:v>
      </x:c>
      <x:c r="D13" s="6" t="str">
        <x:v>HP LJ 4015</x:v>
      </x:c>
      <x:c r="E13" s="6" t="n">
        <x:v>14</x:v>
      </x:c>
      <x:c r="F13" s="91" t="n">
        <x:v>141299.000000</x:v>
      </x:c>
    </x:row>
    <x:row r="14" spans="1:10" x14ac:dyDescent="0.25">
      <x:c r="B14" s="60" t="str">
        <x:v>9</x:v>
      </x:c>
      <x:c r="C14" s="73" t="str">
        <x:v>B/W Printer</x:v>
      </x:c>
      <x:c r="D14" s="73" t="str">
        <x:v>HP LJ M1522 MFP</x:v>
      </x:c>
      <x:c r="E14" s="73" t="n">
        <x:v>1</x:v>
      </x:c>
      <x:c r="F14" s="98" t="n">
        <x:v>1207.000000</x:v>
      </x:c>
    </x:row>
    <x:row r="15" spans="1:10" x14ac:dyDescent="0.25">
      <x:c r="B15" s="60" t="str">
        <x:v>10</x:v>
      </x:c>
      <x:c r="C15" s="73" t="str">
        <x:v>B/W Printer</x:v>
      </x:c>
      <x:c r="D15" s="73" t="str">
        <x:v>HP LJ M401dn</x:v>
      </x:c>
      <x:c r="E15" s="73" t="n">
        <x:v>5</x:v>
      </x:c>
      <x:c r="F15" s="98" t="n">
        <x:v>13807.000000</x:v>
      </x:c>
    </x:row>
    <x:row r="16" spans="1:10" x14ac:dyDescent="0.25">
      <x:c r="B16" s="58" t="str">
        <x:v>11</x:v>
      </x:c>
      <x:c r="C16" s="6" t="str">
        <x:v>B/W Printer</x:v>
      </x:c>
      <x:c r="D16" s="6" t="str">
        <x:v>HP LJ M401n</x:v>
      </x:c>
      <x:c r="E16" s="6" t="n">
        <x:v>1</x:v>
      </x:c>
      <x:c r="F16" s="91" t="n">
        <x:v>1822.000000</x:v>
      </x:c>
    </x:row>
    <x:row r="17" spans="1:10" x14ac:dyDescent="0.25">
      <x:c r="B17" s="58" t="str">
        <x:v>12</x:v>
      </x:c>
      <x:c r="C17" s="6" t="str">
        <x:v>B/W Printer</x:v>
      </x:c>
      <x:c r="D17" s="6" t="str">
        <x:v>HP LJ M506</x:v>
      </x:c>
      <x:c r="E17" s="6" t="n">
        <x:v>1</x:v>
      </x:c>
      <x:c r="F17" s="91" t="n">
        <x:v>6200.000000</x:v>
      </x:c>
    </x:row>
    <x:row r="18" spans="1:10" x14ac:dyDescent="0.25">
      <x:c r="B18" s="60" t="str">
        <x:v>13</x:v>
      </x:c>
      <x:c r="C18" s="73" t="str">
        <x:v>B/W Printer</x:v>
      </x:c>
      <x:c r="D18" s="73" t="str">
        <x:v>HP LJ M601</x:v>
      </x:c>
      <x:c r="E18" s="73" t="n">
        <x:v>1</x:v>
      </x:c>
      <x:c r="F18" s="98" t="n">
        <x:v>13386.000000</x:v>
      </x:c>
    </x:row>
    <x:row r="19" spans="1:10" x14ac:dyDescent="0.25">
      <x:c r="B19" s="60" t="str">
        <x:v>14</x:v>
      </x:c>
      <x:c r="C19" s="73" t="str">
        <x:v>B/W Printer</x:v>
      </x:c>
      <x:c r="D19" s="73" t="str">
        <x:v>HP LJ P2015</x:v>
      </x:c>
      <x:c r="E19" s="73" t="n">
        <x:v>1</x:v>
      </x:c>
      <x:c r="F19" s="98" t="n">
        <x:v>241.000000</x:v>
      </x:c>
    </x:row>
    <x:row r="20" spans="1:10" x14ac:dyDescent="0.25">
      <x:c r="B20" s="58" t="str">
        <x:v>15</x:v>
      </x:c>
      <x:c r="C20" s="6" t="str">
        <x:v>B/W Printer</x:v>
      </x:c>
      <x:c r="D20" s="6" t="str">
        <x:v>HP LJ P2055</x:v>
      </x:c>
      <x:c r="E20" s="6" t="n">
        <x:v>1</x:v>
      </x:c>
      <x:c r="F20" s="91" t="n">
        <x:v>1862.000000</x:v>
      </x:c>
    </x:row>
    <x:row r="21" spans="1:10" x14ac:dyDescent="0.25">
      <x:c r="B21" s="58" t="str">
        <x:v>16</x:v>
      </x:c>
      <x:c r="C21" s="6" t="str">
        <x:v>B/W Printer</x:v>
      </x:c>
      <x:c r="D21" s="6" t="str">
        <x:v>HP LJ P3015</x:v>
      </x:c>
      <x:c r="E21" s="6" t="n">
        <x:v>2</x:v>
      </x:c>
      <x:c r="F21" s="91" t="n">
        <x:v>10150.000000</x:v>
      </x:c>
    </x:row>
    <x:row r="22" spans="1:10" x14ac:dyDescent="0.25">
      <x:c r="B22" s="60" t="str">
        <x:v>17</x:v>
      </x:c>
      <x:c r="C22" s="73" t="str">
        <x:v>B/W Printer</x:v>
      </x:c>
      <x:c r="D22" s="73" t="str">
        <x:v>HP LJ P4014</x:v>
      </x:c>
      <x:c r="E22" s="73" t="n">
        <x:v>1</x:v>
      </x:c>
      <x:c r="F22" s="98" t="n">
        <x:v>27082.000000</x:v>
      </x:c>
    </x:row>
    <x:row r="23" spans="1:10" x14ac:dyDescent="0.25">
      <x:c r="B23" s="60" t="str">
        <x:v>18</x:v>
      </x:c>
      <x:c r="C23" s="73" t="str">
        <x:v>Color Copier</x:v>
      </x:c>
      <x:c r="D23" s="73" t="str">
        <x:v>Ricoh Aficio MPC 4000</x:v>
      </x:c>
      <x:c r="E23" s="73" t="n">
        <x:v>4</x:v>
      </x:c>
      <x:c r="F23" s="98" t="n">
        <x:v>67896.000000</x:v>
      </x:c>
    </x:row>
    <x:row r="24" spans="1:10" x14ac:dyDescent="0.25">
      <x:c r="B24" s="58" t="str">
        <x:v>19</x:v>
      </x:c>
      <x:c r="C24" s="6" t="str">
        <x:v>Color Copier</x:v>
      </x:c>
      <x:c r="D24" s="6" t="str">
        <x:v>Ricoh MP C6502</x:v>
      </x:c>
      <x:c r="E24" s="6" t="n">
        <x:v>2</x:v>
      </x:c>
      <x:c r="F24" s="91" t="n">
        <x:v>64044.000000</x:v>
      </x:c>
    </x:row>
    <x:row r="25" spans="1:10" x14ac:dyDescent="0.25">
      <x:c r="B25" s="58" t="str">
        <x:v>20</x:v>
      </x:c>
      <x:c r="C25" s="6" t="str">
        <x:v>Color Copier</x:v>
      </x:c>
      <x:c r="D25" s="6" t="str">
        <x:v>Ricoh MPC 5000</x:v>
      </x:c>
      <x:c r="E25" s="6" t="n">
        <x:v>2</x:v>
      </x:c>
      <x:c r="F25" s="91" t="n">
        <x:v>15250.000000</x:v>
      </x:c>
    </x:row>
    <x:row r="26" spans="1:10" x14ac:dyDescent="0.25">
      <x:c r="B26" s="60" t="str">
        <x:v>21</x:v>
      </x:c>
      <x:c r="C26" s="73" t="str">
        <x:v>Color Copier</x:v>
      </x:c>
      <x:c r="D26" s="73" t="str">
        <x:v>Savin C9135</x:v>
      </x:c>
      <x:c r="E26" s="73" t="n">
        <x:v>2</x:v>
      </x:c>
      <x:c r="F26" s="98" t="n">
        <x:v>35119.000000</x:v>
      </x:c>
    </x:row>
    <x:row r="27" spans="1:10" x14ac:dyDescent="0.25">
      <x:c r="B27" s="60" t="str">
        <x:v>22</x:v>
      </x:c>
      <x:c r="C27" s="73" t="str">
        <x:v>Fax</x:v>
      </x:c>
      <x:c r="D27" s="73" t="str">
        <x:v>Savin 917</x:v>
      </x:c>
      <x:c r="E27" s="73" t="n">
        <x:v>2</x:v>
      </x:c>
      <x:c r="F27" s="98" t="n">
        <x:v>6272.000000</x:v>
      </x:c>
    </x:row>
    <x:row r="28" spans="1:7" x14ac:dyDescent="0.25">
      <x:c r="B28" s="92"/>
      <x:c r="C28" s="120"/>
      <x:c r="D28" s="120"/>
      <x:c r="E28" s="120"/>
      <x:c r="F28"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Aug - Oct 2018</x:v>
      </x:c>
      <x:c r="C6" s="75">
        <x:v>19455.69</x:v>
      </x:c>
      <x:c r="D6" s="75" t="n">
        <x:v>2394.018000000000</x:v>
      </x:c>
      <x:c r="E6" s="75">
        <x:v>0</x:v>
      </x:c>
      <x:c r="F6" s="75">
        <x:v>14253.00</x:v>
      </x:c>
      <x:c r="G6" s="75">
        <x:v>2298.658000000000</x:v>
      </x:c>
      <x:c r="H6" s="75">
        <x:f ca="1">SUM((C6+D6)-(-E6+F6+G6))</x:f>
        <x:v/>
      </x:c>
      <x:c r="I6" s="168">
        <x:f ca="1">IF(G6 = "","",SUM((C6+D6)-(F6+G6-E6))/ (C6+D6))</x:f>
      </x:c>
    </x:row>
    <x:row r="7" spans="1:9" ht="17.2" customHeight="1" x14ac:dyDescent="0.2">
      <x:c r="B7" s="171" t="str">
        <x:v>May - Jul 2018</x:v>
      </x:c>
      <x:c r="C7" s="17">
        <x:v>19455.69</x:v>
      </x:c>
      <x:c r="D7" s="17" t="n">
        <x:v>1148.267500000000</x:v>
      </x:c>
      <x:c r="E7" s="17">
        <x:v>0</x:v>
      </x:c>
      <x:c r="F7" s="17">
        <x:v>14253.00</x:v>
      </x:c>
      <x:c r="G7" s="17">
        <x:v>1066.267500000000</x:v>
      </x:c>
      <x:c r="H7" s="17">
        <x:f ca="1">SUM((C7+D7)-(-E7+F7+G7))</x:f>
        <x:v/>
      </x:c>
      <x:c r="I7" s="170">
        <x:f ca="1">IF(G7 = "","",SUM((C7+D7)-(F7+G7-E7))/ (C7+D7) )</x:f>
      </x:c>
    </x:row>
    <x:row r="8" spans="1:9" ht="17.2" customHeight="1" x14ac:dyDescent="0.2">
      <x:c r="B8" s="169" t="str">
        <x:v>Feb - Apr 2018</x:v>
      </x:c>
      <x:c r="C8" s="75">
        <x:v>19455.69</x:v>
      </x:c>
      <x:c r="D8" s="75" t="n">
        <x:v>1665.134000000000</x:v>
      </x:c>
      <x:c r="E8" s="75">
        <x:v>0</x:v>
      </x:c>
      <x:c r="F8" s="75">
        <x:v>14253.00</x:v>
      </x:c>
      <x:c r="G8" s="75">
        <x:v>1665.134000000000</x:v>
      </x:c>
      <x:c r="H8" s="75">
        <x:f ca="1">SUM((C8+D8)-(-E8+F8+G8))</x:f>
        <x:v/>
      </x:c>
      <x:c r="I8" s="168">
        <x:f ca="1">IF(G8 = "","",SUM((C8+D8)-(F8+G8-E8))/ (C8+D8))</x:f>
      </x:c>
    </x:row>
    <x:row r="9" spans="1:9" ht="17.2" customHeight="1" x14ac:dyDescent="0.2">
      <x:c r="B9" s="171" t="str">
        <x:v>Nov - Jan 2018</x:v>
      </x:c>
      <x:c r="C9" s="17">
        <x:v>19455.69</x:v>
      </x:c>
      <x:c r="D9" s="17" t="n">
        <x:v>1821.527500000000</x:v>
      </x:c>
      <x:c r="E9" s="17">
        <x:v>0</x:v>
      </x:c>
      <x:c r="F9" s="17">
        <x:v>14253.00</x:v>
      </x:c>
      <x:c r="G9" s="17">
        <x:v>1666.502500000000</x:v>
      </x:c>
      <x:c r="H9" s="17">
        <x:f ca="1">SUM((C9+D9)-(-E9+F9+G9))</x:f>
        <x:v/>
      </x:c>
      <x:c r="I9" s="170">
        <x:f ca="1">IF(G9 = "","",SUM((C9+D9)-(F9+G9-E9))/ (C9+D9) )</x:f>
      </x:c>
    </x:row>
    <x:row r="10" spans="1:9" ht="17.2" customHeight="1" x14ac:dyDescent="0.2">
      <x:c r="B10" s="169" t="str">
        <x:v>Aug - Oct 2017</x:v>
      </x:c>
      <x:c r="C10" s="75">
        <x:v>18912.69</x:v>
      </x:c>
      <x:c r="D10" s="75" t="n">
        <x:v>2515.847000000000</x:v>
      </x:c>
      <x:c r="E10" s="75">
        <x:v>0</x:v>
      </x:c>
      <x:c r="F10" s="75">
        <x:v>13710.00</x:v>
      </x:c>
      <x:c r="G10" s="75">
        <x:v>609.957000000000</x:v>
      </x:c>
      <x:c r="H10" s="75">
        <x:f ca="1">SUM((C10+D10)-(-E10+F10+G10))</x:f>
        <x:v/>
      </x:c>
      <x:c r="I10" s="168">
        <x:f ca="1">IF(G10 = "","",SUM((C10+D10)-(F10+G10-E10))/ (C10+D10))</x:f>
      </x:c>
    </x:row>
    <x:row r="11" spans="1:9" ht="17.2" customHeight="1" x14ac:dyDescent="0.2">
      <x:c r="B11" s="171" t="str">
        <x:v>May - Jul 2017</x:v>
      </x:c>
      <x:c r="C11" s="17">
        <x:v>18912.69</x:v>
      </x:c>
      <x:c r="D11" s="17" t="n">
        <x:v>1293.565000000000</x:v>
      </x:c>
      <x:c r="E11" s="17">
        <x:v>0</x:v>
      </x:c>
      <x:c r="F11" s="17">
        <x:v>13710.00</x:v>
      </x:c>
      <x:c r="G11" s="17">
        <x:v>396.340000000000</x:v>
      </x:c>
      <x:c r="H11" s="17">
        <x:f ca="1">SUM((C11+D11)-(-E11+F11+G11))</x:f>
        <x:v/>
      </x:c>
      <x:c r="I11" s="170">
        <x:f ca="1">IF(G11 = "","",SUM((C11+D11)-(F11+G11-E11))/ (C11+D11) )</x:f>
      </x:c>
    </x:row>
    <x:row r="12" spans="1:9" ht="17.2" customHeight="1" x14ac:dyDescent="0.2">
      <x:c r="B12" s="169" t="str">
        <x:v>Feb - Apr 2017</x:v>
      </x:c>
      <x:c r="C12" s="75">
        <x:v>18912.69</x:v>
      </x:c>
      <x:c r="D12" s="75" t="n">
        <x:v>1860.952000000000</x:v>
      </x:c>
      <x:c r="E12" s="75">
        <x:v>0</x:v>
      </x:c>
      <x:c r="F12" s="75">
        <x:v>13710.00</x:v>
      </x:c>
      <x:c r="G12" s="75">
        <x:v>294.652000000000</x:v>
      </x:c>
      <x:c r="H12" s="75">
        <x:f ca="1">SUM((C12+D12)-(-E12+F12+G12))</x:f>
        <x:v/>
      </x:c>
      <x:c r="I12" s="168">
        <x:f ca="1">IF(G12 = "","",SUM((C12+D12)-(F12+G12-E12))/ (C12+D12))</x:f>
      </x:c>
    </x:row>
    <x:row r="13" spans="1:9" ht="17.2" customHeight="1" x14ac:dyDescent="0.2">
      <x:c r="B13" s="171" t="str">
        <x:v>Nov - Jan 2017</x:v>
      </x:c>
      <x:c r="C13" s="17">
        <x:v>18912.69</x:v>
      </x:c>
      <x:c r="D13" s="17" t="n">
        <x:v>1013.805500000000</x:v>
      </x:c>
      <x:c r="E13" s="17">
        <x:v>0</x:v>
      </x:c>
      <x:c r="F13" s="17">
        <x:v>13710.00</x:v>
      </x:c>
      <x:c r="G13" s="17">
        <x:v>306.555500000000</x:v>
      </x:c>
      <x:c r="H13" s="17">
        <x:f ca="1">SUM((C13+D13)-(-E13+F13+G13))</x:f>
        <x:v/>
      </x:c>
      <x:c r="I13" s="170">
        <x:f ca="1">IF(G13 = "","",SUM((C13+D13)-(F13+G13-E13))/ (C13+D13) )</x:f>
      </x:c>
    </x:row>
    <x:row r="14" spans="1:9" ht="17.2" customHeight="1" x14ac:dyDescent="0.2">
      <x:c r="B14" s="169" t="str">
        <x:v>Aug - Oct 2016</x:v>
      </x:c>
      <x:c r="C14" s="75">
        <x:v>16446.69</x:v>
      </x:c>
      <x:c r="D14" s="75" t="n">
        <x:v>2600.329000000000</x:v>
      </x:c>
      <x:c r="E14" s="75">
        <x:v>0</x:v>
      </x:c>
      <x:c r="F14" s="75">
        <x:v>11334.00</x:v>
      </x:c>
      <x:c r="G14" s="75">
        <x:v>1723.654000000000</x:v>
      </x:c>
      <x:c r="H14" s="75">
        <x:f ca="1">SUM((C14+D14)-(-E14+F14+G14))</x:f>
        <x:v/>
      </x:c>
      <x:c r="I14" s="168">
        <x:f ca="1">IF(G14 = "","",SUM((C14+D14)-(F14+G14-E14))/ (C14+D14))</x:f>
      </x:c>
    </x:row>
    <x:row r="15" spans="1:9" ht="17.2" customHeight="1" x14ac:dyDescent="0.2">
      <x:c r="B15" s="171" t="str">
        <x:v>May - Jul 2016</x:v>
      </x:c>
      <x:c r="C15" s="17">
        <x:v>16446.69</x:v>
      </x:c>
      <x:c r="D15" s="17" t="n">
        <x:v>1350.375500000000</x:v>
      </x:c>
      <x:c r="E15" s="17">
        <x:v>0</x:v>
      </x:c>
      <x:c r="F15" s="17">
        <x:v>11334.00</x:v>
      </x:c>
      <x:c r="G15" s="17">
        <x:v>752.550500000000</x:v>
      </x:c>
      <x:c r="H15" s="17">
        <x:f ca="1">SUM((C15+D15)-(-E15+F15+G15))</x:f>
        <x:v/>
      </x:c>
      <x:c r="I15" s="170">
        <x:f ca="1">IF(G15 = "","",SUM((C15+D15)-(F15+G15-E15))/ (C15+D15) )</x:f>
      </x:c>
    </x:row>
    <x:row r="16" spans="1:9" ht="17.2" customHeight="1" x14ac:dyDescent="0.2">
      <x:c r="B16" s="169" t="str">
        <x:v>Feb - Apr 2016</x:v>
      </x:c>
      <x:c r="C16" s="75">
        <x:v>16446.69</x:v>
      </x:c>
      <x:c r="D16" s="75" t="n">
        <x:v>1699.298500000000</x:v>
      </x:c>
      <x:c r="E16" s="75">
        <x:v>0</x:v>
      </x:c>
      <x:c r="F16" s="75">
        <x:v>11334.00</x:v>
      </x:c>
      <x:c r="G16" s="75">
        <x:v>1121.323500000000</x:v>
      </x:c>
      <x:c r="H16" s="75">
        <x:f ca="1">SUM((C16+D16)-(-E16+F16+G16))</x:f>
        <x:v/>
      </x:c>
      <x:c r="I16" s="168">
        <x:f ca="1">IF(G16 = "","",SUM((C16+D16)-(F16+G16-E16))/ (C16+D16))</x:f>
      </x:c>
    </x:row>
    <x:row r="17" spans="1:9" ht="17.2" customHeight="1" x14ac:dyDescent="0.2">
      <x:c r="B17" s="171" t="str">
        <x:v>Nov - Jan 2016</x:v>
      </x:c>
      <x:c r="C17" s="17">
        <x:v>16289.69</x:v>
      </x:c>
      <x:c r="D17" s="17" t="n">
        <x:v>616.960000000000</x:v>
      </x:c>
      <x:c r="E17" s="17">
        <x:v>0</x:v>
      </x:c>
      <x:c r="F17" s="17">
        <x:v>11574.00</x:v>
      </x:c>
      <x:c r="G17" s="17">
        <x:v>616.960000000000</x:v>
      </x:c>
      <x:c r="H17" s="17">
        <x:f ca="1">SUM((C17+D17)-(-E17+F17+G17))</x:f>
        <x:v/>
      </x:c>
      <x:c r="I17" s="170">
        <x:f ca="1">IF(G17 = "","",SUM((C17+D17)-(F17+G17-E17))/ (C17+D17) )</x:f>
      </x:c>
    </x:row>
    <x:row r="18" spans="1:9" ht="17.2" customHeight="1" x14ac:dyDescent="0.2">
      <x:c r="B18" s="169" t="str">
        <x:v>Aug - Oct 2015</x:v>
      </x:c>
      <x:c r="C18" s="75">
        <x:v>15975.69</x:v>
      </x:c>
      <x:c r="D18" s="75" t="n">
        <x:v>1744.957000000000</x:v>
      </x:c>
      <x:c r="E18" s="75">
        <x:v>0</x:v>
      </x:c>
      <x:c r="F18" s="75">
        <x:v>12054.00</x:v>
      </x:c>
      <x:c r="G18" s="75">
        <x:v>1679.891500000000</x:v>
      </x:c>
      <x:c r="H18" s="75">
        <x:f ca="1">SUM((C18+D18)-(-E18+F18+G18))</x:f>
        <x:v/>
      </x:c>
      <x:c r="I18" s="168">
        <x:f ca="1">IF(G18 = "","",SUM((C18+D18)-(F18+G18-E18))/ (C18+D18))</x:f>
      </x:c>
    </x:row>
    <x:row r="19" spans="1:9" ht="17.2" customHeight="1" x14ac:dyDescent="0.2">
      <x:c r="B19" s="171" t="str">
        <x:v>May - Jul 2015</x:v>
      </x:c>
      <x:c r="C19" s="17">
        <x:v>15195.69</x:v>
      </x:c>
      <x:c r="D19" s="17" t="n">
        <x:v>17.720000000000</x:v>
      </x:c>
      <x:c r="E19" s="17">
        <x:v>0</x:v>
      </x:c>
      <x:c r="F19" s="17">
        <x:v>12627.00</x:v>
      </x:c>
      <x:c r="G19" s="17">
        <x:v>17.720000000000</x:v>
      </x:c>
      <x:c r="H19" s="17">
        <x:f ca="1">SUM((C19+D19)-(-E19+F19+G19))</x:f>
        <x:v/>
      </x:c>
      <x:c r="I19" s="170">
        <x:f ca="1">IF(G19 = "","",SUM((C19+D19)-(F19+G19-E19))/ (C19+D19) )</x:f>
      </x:c>
    </x:row>
    <x:row r="20" spans="1:9" ht="17.2" customHeight="1" x14ac:dyDescent="0.2">
      <x:c r="B20" s="169" t="str">
        <x:v>Feb - Apr 2015</x:v>
      </x:c>
      <x:c r="C20" s="75">
        <x:v>15195.69</x:v>
      </x:c>
      <x:c r="D20" s="75" t="n">
        <x:v>1968.151000000000</x:v>
      </x:c>
      <x:c r="E20" s="75">
        <x:v>0</x:v>
      </x:c>
      <x:c r="F20" s="75">
        <x:v>12627.00</x:v>
      </x:c>
      <x:c r="G20" s="75">
        <x:v>1836.557000000000</x:v>
      </x:c>
      <x:c r="H20" s="75">
        <x:f ca="1">SUM((C20+D20)-(-E20+F20+G20))</x:f>
        <x:v/>
      </x:c>
      <x:c r="I20" s="168">
        <x:f ca="1">IF(G20 = "","",SUM((C20+D20)-(F20+G20-E20))/ (C20+D20))</x:f>
      </x:c>
    </x:row>
    <x:row r="21" spans="1:9" ht="17.2" customHeight="1" x14ac:dyDescent="0.2">
      <x:c r="B21" s="171" t="str">
        <x:v>Nov - Jan 2015</x:v>
      </x:c>
      <x:c r="C21" s="17">
        <x:v>15195.69</x:v>
      </x:c>
      <x:c r="D21" s="17" t="n">
        <x:v>471.160000000000</x:v>
      </x:c>
      <x:c r="E21" s="17">
        <x:v>0</x:v>
      </x:c>
      <x:c r="F21" s="17">
        <x:v>12627.00</x:v>
      </x:c>
      <x:c r="G21" s="17">
        <x:v>471.160000000000</x:v>
      </x:c>
      <x:c r="H21" s="17">
        <x:f ca="1">SUM((C21+D21)-(-E21+F21+G21))</x:f>
        <x:v/>
      </x:c>
      <x:c r="I21" s="170">
        <x:f ca="1">IF(G21 = "","",SUM((C21+D21)-(F21+G21-E21))/ (C21+D21) )</x:f>
      </x:c>
    </x:row>
    <x:row r="22" spans="1:9" hidden="1" x14ac:dyDescent="0.2">
      <x:c r="B22" s="132" t="str">
        <x:v>5</x:v>
      </x:c>
      <x:c r="C22" s="132">
        <x:f ca="1">SUM(C6:C21)</x:f>
        <x:v>0.00</x:v>
      </x:c>
      <x:c r="D22" s="132">
        <x:f ca="1">SUM(D6:D21)</x:f>
        <x:v/>
      </x:c>
      <x:c r="E22" s="132">
        <x:f ca="1">SUM(E6:E21)</x:f>
        <x:v/>
      </x:c>
      <x:c r="F22" s="132">
        <x:f ca="1">SUM(F6:F21)</x:f>
        <x:v/>
      </x:c>
      <x:c r="G22" s="132">
        <x:f ca="1">SUM(G6:G21)</x:f>
        <x:v/>
      </x:c>
      <x:c r="H22" s="132">
        <x:f ca="1">SUM(H6:H21)</x:f>
        <x:v/>
      </x:c>
      <x:c r="I22" s="132"/>
    </x:row>
    <x:row r="23" spans="1:9" x14ac:dyDescent="0.2">
      <x:c r="B23" s="174"/>
      <x:c r="C23" s="174"/>
      <x:c r="D23" s="209" t="str">
        <x:v>What You Would Have Spent Without FPR:</x:v>
      </x:c>
      <x:c r="E23" s="209">
        <x:f ca="1">SUM(C22+D22)</x:f>
        <x:v>133381.19041487278</x:v>
      </x:c>
      <x:c r="F23" s="174"/>
      <x:c r="G23" s="174"/>
      <x:c r="H23" s="174"/>
      <x:c r="I23" s="174"/>
    </x:row>
    <x:row r="24" spans="1:9" x14ac:dyDescent="0.2">
      <x:c r="D24" s="164" t="str">
        <x:v>What You Did Spend With FPR:</x:v>
      </x:c>
      <x:c r="E24" s="210">
        <x:f ca="1">SUM(F22 + G22)</x:f>
        <x:v>0</x:v>
      </x:c>
    </x:row>
    <x:row r="25" spans="1:9" x14ac:dyDescent="0.2">
      <x:c r="D25" s="164" t="str">
        <x:v>What FPR Has Saved you for the Period Reviewed:</x:v>
      </x:c>
      <x:c r="E25" s="210">
        <x:f ca="1">SUM(E23-E24)</x:f>
        <x:v>0</x:v>
      </x:c>
    </x:row>
    <x:row r="26" spans="1:9" x14ac:dyDescent="0.2">
      <x:c r="D26" s="164" t="str">
        <x:v>Credits:</x:v>
      </x:c>
      <x:c r="E26" s="210">
        <x:f ca="1">=E22</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10/31/2018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150,000</x:v>
      </x:c>
      <x:c r="C6" s="73">
        <x:v>160,514</x:v>
      </x:c>
      <x:c r="D6" s="165" t="str">
        <x:v>$0.0095</x:v>
      </x:c>
      <x:c r="E6" s="181">
        <x:f ca="1">IF(B6=0,"",IF(C6="","",IF(C6&lt;B6,SUM((C6-B6)/B6),SUM((C6-B6)/B6))))</x:f>
        <x:v>5</x:v>
      </x:c>
      <x:c r="F6" s="73">
        <x:f ca="1">IF(C6="","",IF(B6="","",IF(SUM(C6-B6)&lt;0,"0",SUM(C6-B6))))</x:f>
        <x:v>6</x:v>
      </x:c>
      <x:c r="G6" s="73" t="n">
        <x:v>0</x:v>
      </x:c>
      <x:c r="H6" s="75">
        <x:f ca="1">IF(SUM(F6 - G6) &lt;0,"$0.00",SUM(F6 - G6)*D6)</x:f>
        <x:v>7</x:v>
      </x:c>
      <x:c r="I6" s="75">
        <x:v>0.00</x:v>
      </x:c>
      <x:c r="J6" s="75">
        <x:f ca="1">SUM(F6* 0.009500)</x:f>
        <x:v>8</x:v>
      </x:c>
      <x:c r="K6" s="61">
        <x:f ca="1">SUM((J6-H6)+ I6)</x:f>
        <x:v>9</x:v>
      </x:c>
    </x:row>
    <x:row r="7" spans="1:11" ht="14.25" x14ac:dyDescent="0.3">
      <x:c r="A7" s="58" t="str">
        <x:v>B/W Laser Prints</x:v>
      </x:c>
      <x:c r="B7" s="6">
        <x:v>375,000</x:v>
      </x:c>
      <x:c r="C7" s="6">
        <x:v>379,768</x:v>
      </x:c>
      <x:c r="D7" s="6">
        <x:v>$0.02</x:v>
      </x:c>
      <x:c r="E7" s="185">
        <x:f ca="1">IF(B7=0,"",IF(C7="","",IF(C7&lt;B7,SUM((C7-B7)/B7),SUM((C7-B7)/B7))))</x:f>
        <x:v>5</x:v>
      </x:c>
      <x:c r="F7" s="6">
        <x:f ca="1">IF(C7="","",IF(B7="","",IF(SUM(C7-B7)&lt;0,"0",SUM(C7-B7))))</x:f>
        <x:v>6</x:v>
      </x:c>
      <x:c r="G7" s="6">
        <x:v>22585</x:v>
      </x:c>
      <x:c r="H7" s="17">
        <x:f ca="1">IF(SUM(F7 - G7) &lt;0,"$0.00",SUM(F7 - G7)*D7)</x:f>
        <x:v>7</x:v>
      </x:c>
      <x:c r="I7" s="17">
        <x:v>0.00</x:v>
      </x:c>
      <x:c r="J7" s="17">
        <x:f ca="1">SUM(F7* 0.020000)</x:f>
        <x:v>8</x:v>
      </x:c>
      <x:c r="K7" s="59">
        <x:f ca="1">SUM((J7-H7)+ I7)</x:f>
        <x:v>9</x:v>
      </x:c>
    </x:row>
    <x:row r="8" spans="1:11" ht="14.25" x14ac:dyDescent="0.3">
      <x:c r="A8" s="169" t="str">
        <x:v>Color Copier (Color Pages)</x:v>
      </x:c>
      <x:c r="B8" s="73">
        <x:v>7,500</x:v>
      </x:c>
      <x:c r="C8" s="73">
        <x:v>36,817</x:v>
      </x:c>
      <x:c r="D8" s="165" t="str">
        <x:v>$0.075</x:v>
      </x:c>
      <x:c r="E8" s="181">
        <x:f ca="1">IF(B8=0,"",IF(C8="","",IF(C8&lt;B8,SUM((C8-B8)/B8),SUM((C8-B8)/B8))))</x:f>
        <x:v>5</x:v>
      </x:c>
      <x:c r="F8" s="73">
        <x:f ca="1">IF(C8="","",IF(B8="","",IF(SUM(C8-B8)&lt;0,"0",SUM(C8-B8))))</x:f>
        <x:v>6</x:v>
      </x:c>
      <x:c r="G8" s="73" t="n">
        <x:v>0</x:v>
      </x:c>
      <x:c r="H8" s="75">
        <x:f ca="1">IF(SUM(F8 - G8) &lt;0,"$0.00",SUM(F8 - G8)*D8)</x:f>
        <x:v>7</x:v>
      </x:c>
      <x:c r="I8" s="75">
        <x:v>0.00</x:v>
      </x:c>
      <x:c r="J8" s="75">
        <x:f ca="1">SUM(F8* 0.075000)</x:f>
        <x:v>8</x:v>
      </x:c>
      <x:c r="K8" s="61">
        <x:f ca="1">SUM((J8-H8)+ I8)</x:f>
        <x:v>9</x:v>
      </x:c>
    </x:row>
    <x:row r="9" spans="1:10" x14ac:dyDescent="0.25">
      <x:c r="A9" s="174"/>
      <x:c r="B9" s="174"/>
      <x:c r="C9" s="174"/>
      <x:c r="D9" s="174"/>
      <x:c r="E9" s="174"/>
      <x:c r="F9" s="174"/>
      <x:c r="G9" s="174"/>
      <x:c r="H9" s="174"/>
      <x:c r="I9" s="174"/>
      <x:c r="J9" s="174">
        <x:v>Revision Savings: </x:v>
      </x:c>
      <x:c r="K9" s="174">
        <x:f ca="1">SUM(K6:K8)</x:f>
      </x:c>
    </x:row>
    <x:row r="10" spans="1:11" ht="15" x14ac:dyDescent="0.3">
      <x:c r="A10" s="194" t="str">
        <x:v>7/31/2018</x:v>
      </x:c>
      <x:c r="B10" s="194"/>
      <x:c r="C10" s="194"/>
      <x:c r="D10" s="194"/>
      <x:c r="E10" s="194"/>
      <x:c r="F10" s="194"/>
      <x:c r="G10" s="194"/>
      <x:c r="H10" s="194"/>
      <x:c r="I10" s="194"/>
      <x:c r="J10" s="194"/>
      <x:c r="K10" s="194"/>
    </x:row>
    <x:row r="11">
      <x:c r="A11" s="47" t="str">
        <x:v>Meter Type Description</x:v>
      </x:c>
      <x:c r="B11" s="45" t="str">
        <x:v>Quarterly Contracted Volume</x:v>
      </x:c>
      <x:c r="C11" s="45" t="str">
        <x:v>Actual Quarterly Volume</x:v>
      </x:c>
      <x:c r="D11" s="45" t="str">
        <x:v>FPR Overage Rate</x:v>
      </x:c>
      <x:c r="E11" s="45" t="str">
        <x:v>% Volume Increase / Decrease</x:v>
      </x:c>
      <x:c r="F11" s="45" t="str">
        <x:v>Overage Volumes</x:v>
      </x:c>
      <x:c r="G11" s="45" t="str">
        <x:v>Rollover Volume</x:v>
      </x:c>
      <x:c r="H11" s="45" t="str">
        <x:v>Current Overage Expense</x:v>
      </x:c>
      <x:c r="I11" s="45" t="str">
        <x:v>Credits</x:v>
      </x:c>
      <x:c r="J11" s="45" t="str">
        <x:v>Overage Cost W/O FPR</x:v>
      </x:c>
      <x:c r="K11" s="46" t="str">
        <x:v>Net Overage Savings / Cost Increase</x:v>
      </x:c>
    </x:row>
    <x:row r="12" spans="1:11" ht="14.25" x14ac:dyDescent="0.3">
      <x:c r="A12" s="58" t="str">
        <x:v>B/W Copies</x:v>
      </x:c>
      <x:c r="B12" s="6">
        <x:v>150,000</x:v>
      </x:c>
      <x:c r="C12" s="6">
        <x:v>174,015</x:v>
      </x:c>
      <x:c r="D12" s="6">
        <x:v>$0.0095</x:v>
      </x:c>
      <x:c r="E12" s="185">
        <x:f ca="1">IF(B12=0,"",IF(C12="","",IF(C12&lt;B12,SUM((C12-B12)/B12),SUM((C12-B12)/B12))))</x:f>
        <x:v>5</x:v>
      </x:c>
      <x:c r="F12" s="6">
        <x:f ca="1">IF(C12="","",IF(B12="","",IF(SUM(C12-B12)&lt;0,"0",SUM(C12-B12))))</x:f>
        <x:v>6</x:v>
      </x:c>
      <x:c r="G12" s="6">
        <x:v>0</x:v>
      </x:c>
      <x:c r="H12" s="17">
        <x:f ca="1">IF(SUM(F12 - G12) &lt;0,"$0.00",SUM(F12 - G12)*D12)</x:f>
        <x:v>7</x:v>
      </x:c>
      <x:c r="I12" s="17">
        <x:v>0.00</x:v>
      </x:c>
      <x:c r="J12" s="17">
        <x:f ca="1">SUM(F12* 0.009500)</x:f>
        <x:v>8</x:v>
      </x:c>
      <x:c r="K12" s="59">
        <x:f ca="1">SUM((J12-H12)+ I12)</x:f>
        <x:v>9</x:v>
      </x:c>
    </x:row>
    <x:row r="13" spans="1:11" ht="14.25" x14ac:dyDescent="0.3">
      <x:c r="A13" s="169" t="str">
        <x:v>B/W Laser Prints</x:v>
      </x:c>
      <x:c r="B13" s="73">
        <x:v>375,000</x:v>
      </x:c>
      <x:c r="C13" s="73">
        <x:v>379,100</x:v>
      </x:c>
      <x:c r="D13" s="165" t="str">
        <x:v>$0.02</x:v>
      </x:c>
      <x:c r="E13" s="181">
        <x:f ca="1">IF(B13=0,"",IF(C13="","",IF(C13&lt;B13,SUM((C13-B13)/B13),SUM((C13-B13)/B13))))</x:f>
        <x:v>5</x:v>
      </x:c>
      <x:c r="F13" s="73">
        <x:f ca="1">IF(C13="","",IF(B13="","",IF(SUM(C13-B13)&lt;0,"0",SUM(C13-B13))))</x:f>
        <x:v>6</x:v>
      </x:c>
      <x:c r="G13" s="73" t="n">
        <x:v>26685</x:v>
      </x:c>
      <x:c r="H13" s="75">
        <x:f ca="1">IF(SUM(F13 - G13) &lt;0,"$0.00",SUM(F13 - G13)*D13)</x:f>
        <x:v>7</x:v>
      </x:c>
      <x:c r="I13" s="75">
        <x:v>0.00</x:v>
      </x:c>
      <x:c r="J13" s="75">
        <x:f ca="1">SUM(F13* 0.020000)</x:f>
        <x:v>8</x:v>
      </x:c>
      <x:c r="K13" s="61">
        <x:f ca="1">SUM((J13-H13)+ I13)</x:f>
        <x:v>9</x:v>
      </x:c>
    </x:row>
    <x:row r="14" spans="1:11" ht="14.25" x14ac:dyDescent="0.3">
      <x:c r="A14" s="58" t="str">
        <x:v>Color Copier (Color Pages)</x:v>
      </x:c>
      <x:c r="B14" s="6">
        <x:v>7,500</x:v>
      </x:c>
      <x:c r="C14" s="6">
        <x:v>18,675</x:v>
      </x:c>
      <x:c r="D14" s="6">
        <x:v>$0.075</x:v>
      </x:c>
      <x:c r="E14" s="185">
        <x:f ca="1">IF(B14=0,"",IF(C14="","",IF(C14&lt;B14,SUM((C14-B14)/B14),SUM((C14-B14)/B14))))</x:f>
        <x:v>5</x:v>
      </x:c>
      <x:c r="F14" s="6">
        <x:f ca="1">IF(C14="","",IF(B14="","",IF(SUM(C14-B14)&lt;0,"0",SUM(C14-B14))))</x:f>
        <x:v>6</x:v>
      </x:c>
      <x:c r="G14" s="6">
        <x:v>0</x:v>
      </x:c>
      <x:c r="H14" s="17">
        <x:f ca="1">IF(SUM(F14 - G14) &lt;0,"$0.00",SUM(F14 - G14)*D14)</x:f>
        <x:v>7</x:v>
      </x:c>
      <x:c r="I14" s="17">
        <x:v>0.00</x:v>
      </x:c>
      <x:c r="J14" s="17">
        <x:f ca="1">SUM(F14* 0.075000)</x:f>
        <x:v>8</x:v>
      </x:c>
      <x:c r="K14" s="59">
        <x:f ca="1">SUM((J14-H14)+ I14)</x:f>
        <x:v>9</x:v>
      </x:c>
    </x:row>
    <x:row r="15" spans="1:10" x14ac:dyDescent="0.25">
      <x:c r="A15" s="174"/>
      <x:c r="B15" s="174"/>
      <x:c r="C15" s="174"/>
      <x:c r="D15" s="174"/>
      <x:c r="E15" s="174"/>
      <x:c r="F15" s="174"/>
      <x:c r="G15" s="174"/>
      <x:c r="H15" s="174"/>
      <x:c r="I15" s="174"/>
      <x:c r="J15" s="174">
        <x:v>Revision Savings: </x:v>
      </x:c>
      <x:c r="K15" s="174">
        <x:f ca="1">SUM(K12:K14)</x:f>
      </x:c>
    </x:row>
    <x:row r="16" spans="1:11" ht="15" x14ac:dyDescent="0.3">
      <x:c r="A16" s="194" t="str">
        <x:v>4/30/2018</x:v>
      </x:c>
      <x:c r="B16" s="194"/>
      <x:c r="C16" s="194"/>
      <x:c r="D16" s="194"/>
      <x:c r="E16" s="194"/>
      <x:c r="F16" s="194"/>
      <x:c r="G16" s="194"/>
      <x:c r="H16" s="194"/>
      <x:c r="I16" s="194"/>
      <x:c r="J16" s="194"/>
      <x:c r="K16" s="194"/>
    </x:row>
    <x:row r="17">
      <x:c r="A17" s="47" t="str">
        <x:v>Meter Type Description</x:v>
      </x:c>
      <x:c r="B17" s="45" t="str">
        <x:v>Quarterly Contracted Volume</x:v>
      </x:c>
      <x:c r="C17" s="45" t="str">
        <x:v>Actual Quarterly Volume</x:v>
      </x:c>
      <x:c r="D17" s="45" t="str">
        <x:v>FPR Overage Rate</x:v>
      </x:c>
      <x:c r="E17" s="45" t="str">
        <x:v>% Volume Increase / Decrease</x:v>
      </x:c>
      <x:c r="F17" s="45" t="str">
        <x:v>Overage Volumes</x:v>
      </x:c>
      <x:c r="G17" s="45" t="str">
        <x:v>Rollover Volume</x:v>
      </x:c>
      <x:c r="H17" s="45" t="str">
        <x:v>Current Overage Expense</x:v>
      </x:c>
      <x:c r="I17" s="45" t="str">
        <x:v>Credits</x:v>
      </x:c>
      <x:c r="J17" s="45" t="str">
        <x:v>Overage Cost W/O FPR</x:v>
      </x:c>
      <x:c r="K17" s="46" t="str">
        <x:v>Net Overage Savings / Cost Increase</x:v>
      </x:c>
    </x:row>
    <x:row r="18" spans="1:11" ht="14.25" x14ac:dyDescent="0.3">
      <x:c r="A18" s="169" t="str">
        <x:v>B/W Copies</x:v>
      </x:c>
      <x:c r="B18" s="73">
        <x:v>150,000</x:v>
      </x:c>
      <x:c r="C18" s="73">
        <x:v>190,372</x:v>
      </x:c>
      <x:c r="D18" s="165" t="str">
        <x:v>$0.0095</x:v>
      </x:c>
      <x:c r="E18" s="181">
        <x:f ca="1">IF(B18=0,"",IF(C18="","",IF(C18&lt;B18,SUM((C18-B18)/B18),SUM((C18-B18)/B18))))</x:f>
        <x:v>5</x:v>
      </x:c>
      <x:c r="F18" s="73">
        <x:f ca="1">IF(C18="","",IF(B18="","",IF(SUM(C18-B18)&lt;0,"0",SUM(C18-B18))))</x:f>
        <x:v>6</x:v>
      </x:c>
      <x:c r="G18" s="73" t="n">
        <x:v>0</x:v>
      </x:c>
      <x:c r="H18" s="75">
        <x:f ca="1">IF(SUM(F18 - G18) &lt;0,"$0.00",SUM(F18 - G18)*D18)</x:f>
        <x:v>7</x:v>
      </x:c>
      <x:c r="I18" s="75">
        <x:v>0.00</x:v>
      </x:c>
      <x:c r="J18" s="75">
        <x:f ca="1">SUM(F18* 0.009500)</x:f>
        <x:v>8</x:v>
      </x:c>
      <x:c r="K18" s="61">
        <x:f ca="1">SUM((J18-H18)+ I18)</x:f>
        <x:v>9</x:v>
      </x:c>
    </x:row>
    <x:row r="19" spans="1:11" ht="14.25" x14ac:dyDescent="0.3">
      <x:c r="A19" s="58" t="str">
        <x:v>B/W Laser Prints</x:v>
      </x:c>
      <x:c r="B19" s="6">
        <x:v>375,000</x:v>
      </x:c>
      <x:c r="C19" s="6">
        <x:v>364,213</x:v>
      </x:c>
      <x:c r="D19" s="6">
        <x:v>$0.02</x:v>
      </x:c>
      <x:c r="E19" s="185">
        <x:f ca="1">IF(B19=0,"",IF(C19="","",IF(C19&lt;B19,SUM((C19-B19)/B19),SUM((C19-B19)/B19))))</x:f>
        <x:v>5</x:v>
      </x:c>
      <x:c r="F19" s="6">
        <x:f ca="1">IF(C19="","",IF(B19="","",IF(SUM(C19-B19)&lt;0,"0",SUM(C19-B19))))</x:f>
        <x:v>6</x:v>
      </x:c>
      <x:c r="G19" s="6">
        <x:v>15898</x:v>
      </x:c>
      <x:c r="H19" s="17">
        <x:f ca="1">IF(SUM(F19 - G19) &lt;0,"$0.00",SUM(F19 - G19)*D19)</x:f>
        <x:v>7</x:v>
      </x:c>
      <x:c r="I19" s="17">
        <x:v>0.00</x:v>
      </x:c>
      <x:c r="J19" s="17">
        <x:f ca="1">SUM(F19* 0.020000)</x:f>
        <x:v>8</x:v>
      </x:c>
      <x:c r="K19" s="59">
        <x:f ca="1">SUM((J19-H19)+ I19)</x:f>
        <x:v>9</x:v>
      </x:c>
    </x:row>
    <x:row r="20" spans="1:11" ht="14.25" x14ac:dyDescent="0.3">
      <x:c r="A20" s="169" t="str">
        <x:v>Color Copier (Color Pages)</x:v>
      </x:c>
      <x:c r="B20" s="73">
        <x:v>7,500</x:v>
      </x:c>
      <x:c r="C20" s="73">
        <x:v>24,588</x:v>
      </x:c>
      <x:c r="D20" s="165" t="str">
        <x:v>$0.075</x:v>
      </x:c>
      <x:c r="E20" s="181">
        <x:f ca="1">IF(B20=0,"",IF(C20="","",IF(C20&lt;B20,SUM((C20-B20)/B20),SUM((C20-B20)/B20))))</x:f>
        <x:v>5</x:v>
      </x:c>
      <x:c r="F20" s="73">
        <x:f ca="1">IF(C20="","",IF(B20="","",IF(SUM(C20-B20)&lt;0,"0",SUM(C20-B20))))</x:f>
        <x:v>6</x:v>
      </x:c>
      <x:c r="G20" s="73" t="n">
        <x:v>0</x:v>
      </x:c>
      <x:c r="H20" s="75">
        <x:f ca="1">IF(SUM(F20 - G20) &lt;0,"$0.00",SUM(F20 - G20)*D20)</x:f>
        <x:v>7</x:v>
      </x:c>
      <x:c r="I20" s="75">
        <x:v>0.00</x:v>
      </x:c>
      <x:c r="J20" s="75">
        <x:f ca="1">SUM(F20* 0.075000)</x:f>
        <x:v>8</x:v>
      </x:c>
      <x:c r="K20" s="61">
        <x:f ca="1">SUM((J20-H20)+ I20)</x:f>
        <x:v>9</x:v>
      </x:c>
    </x:row>
    <x:row r="21" spans="1:10" x14ac:dyDescent="0.25">
      <x:c r="A21" s="174"/>
      <x:c r="B21" s="174"/>
      <x:c r="C21" s="174"/>
      <x:c r="D21" s="174"/>
      <x:c r="E21" s="174"/>
      <x:c r="F21" s="174"/>
      <x:c r="G21" s="174"/>
      <x:c r="H21" s="174"/>
      <x:c r="I21" s="174"/>
      <x:c r="J21" s="174">
        <x:v>Revision Savings: </x:v>
      </x:c>
      <x:c r="K21" s="174">
        <x:f ca="1">SUM(K18:K20)</x:f>
      </x:c>
    </x:row>
    <x:row r="22" spans="1:11" ht="15" x14ac:dyDescent="0.3">
      <x:c r="A22" s="194" t="str">
        <x:v>1/31/2018</x:v>
      </x:c>
      <x:c r="B22" s="194"/>
      <x:c r="C22" s="194"/>
      <x:c r="D22" s="194"/>
      <x:c r="E22" s="194"/>
      <x:c r="F22" s="194"/>
      <x:c r="G22" s="194"/>
      <x:c r="H22" s="194"/>
      <x:c r="I22" s="194"/>
      <x:c r="J22" s="194"/>
      <x:c r="K22" s="194"/>
    </x:row>
    <x:row r="23">
      <x:c r="A23" s="47" t="str">
        <x:v>Meter Type Description</x:v>
      </x:c>
      <x:c r="B23" s="45" t="str">
        <x:v>Quarterly Contracted Volume</x:v>
      </x:c>
      <x:c r="C23" s="45" t="str">
        <x:v>Actual Quarterly Volume</x:v>
      </x:c>
      <x:c r="D23" s="45" t="str">
        <x:v>FPR Overage Rate</x:v>
      </x:c>
      <x:c r="E23" s="45" t="str">
        <x:v>% Volume Increase / Decrease</x:v>
      </x:c>
      <x:c r="F23" s="45" t="str">
        <x:v>Overage Volumes</x:v>
      </x:c>
      <x:c r="G23" s="45" t="str">
        <x:v>Rollover Volume</x:v>
      </x:c>
      <x:c r="H23" s="45" t="str">
        <x:v>Current Overage Expense</x:v>
      </x:c>
      <x:c r="I23" s="45" t="str">
        <x:v>Credits</x:v>
      </x:c>
      <x:c r="J23" s="45" t="str">
        <x:v>Overage Cost W/O FPR</x:v>
      </x:c>
      <x:c r="K23" s="46" t="str">
        <x:v>Net Overage Savings / Cost Increase</x:v>
      </x:c>
    </x:row>
    <x:row r="24" spans="1:11" ht="14.25" x14ac:dyDescent="0.3">
      <x:c r="A24" s="58" t="str">
        <x:v>B/W Copies</x:v>
      </x:c>
      <x:c r="B24" s="6">
        <x:v>150,000</x:v>
      </x:c>
      <x:c r="C24" s="6">
        <x:v>183,695</x:v>
      </x:c>
      <x:c r="D24" s="6">
        <x:v>$0.0095</x:v>
      </x:c>
      <x:c r="E24" s="185">
        <x:f ca="1">IF(B24=0,"",IF(C24="","",IF(C24&lt;B24,SUM((C24-B24)/B24),SUM((C24-B24)/B24))))</x:f>
        <x:v>5</x:v>
      </x:c>
      <x:c r="F24" s="6">
        <x:f ca="1">IF(C24="","",IF(B24="","",IF(SUM(C24-B24)&lt;0,"0",SUM(C24-B24))))</x:f>
        <x:v>6</x:v>
      </x:c>
      <x:c r="G24" s="6">
        <x:v>0</x:v>
      </x:c>
      <x:c r="H24" s="17">
        <x:f ca="1">IF(SUM(F24 - G24) &lt;0,"$0.00",SUM(F24 - G24)*D24)</x:f>
        <x:v>7</x:v>
      </x:c>
      <x:c r="I24" s="17">
        <x:v>0.00</x:v>
      </x:c>
      <x:c r="J24" s="17">
        <x:f ca="1">SUM(F24* 0.009500)</x:f>
        <x:v>8</x:v>
      </x:c>
      <x:c r="K24" s="59">
        <x:f ca="1">SUM((J24-H24)+ I24)</x:f>
        <x:v>9</x:v>
      </x:c>
    </x:row>
    <x:row r="25" spans="1:11" ht="14.25" x14ac:dyDescent="0.3">
      <x:c r="A25" s="169" t="str">
        <x:v>B/W Laser Prints</x:v>
      </x:c>
      <x:c r="B25" s="73">
        <x:v>375,000</x:v>
      </x:c>
      <x:c r="C25" s="73">
        <x:v>363,193</x:v>
      </x:c>
      <x:c r="D25" s="165" t="str">
        <x:v>$0.02</x:v>
      </x:c>
      <x:c r="E25" s="181">
        <x:f ca="1">IF(B25=0,"",IF(C25="","",IF(C25&lt;B25,SUM((C25-B25)/B25),SUM((C25-B25)/B25))))</x:f>
        <x:v>5</x:v>
      </x:c>
      <x:c r="F25" s="73">
        <x:f ca="1">IF(C25="","",IF(B25="","",IF(SUM(C25-B25)&lt;0,"0",SUM(C25-B25))))</x:f>
        <x:v>6</x:v>
      </x:c>
      <x:c r="G25" s="73" t="n">
        <x:v>4091</x:v>
      </x:c>
      <x:c r="H25" s="75">
        <x:f ca="1">IF(SUM(F25 - G25) &lt;0,"$0.00",SUM(F25 - G25)*D25)</x:f>
        <x:v>7</x:v>
      </x:c>
      <x:c r="I25" s="75">
        <x:v>0.00</x:v>
      </x:c>
      <x:c r="J25" s="75">
        <x:f ca="1">SUM(F25* 0.020000)</x:f>
        <x:v>8</x:v>
      </x:c>
      <x:c r="K25" s="61">
        <x:f ca="1">SUM((J25-H25)+ I25)</x:f>
        <x:v>9</x:v>
      </x:c>
    </x:row>
    <x:row r="26" spans="1:11" ht="14.25" x14ac:dyDescent="0.3">
      <x:c r="A26" s="58" t="str">
        <x:v>Color Copier (Color Pages)</x:v>
      </x:c>
      <x:c r="B26" s="6">
        <x:v>7,500</x:v>
      </x:c>
      <x:c r="C26" s="6">
        <x:v>27,519</x:v>
      </x:c>
      <x:c r="D26" s="6">
        <x:v>$0.075</x:v>
      </x:c>
      <x:c r="E26" s="185">
        <x:f ca="1">IF(B26=0,"",IF(C26="","",IF(C26&lt;B26,SUM((C26-B26)/B26),SUM((C26-B26)/B26))))</x:f>
        <x:v>5</x:v>
      </x:c>
      <x:c r="F26" s="6">
        <x:f ca="1">IF(C26="","",IF(B26="","",IF(SUM(C26-B26)&lt;0,"0",SUM(C26-B26))))</x:f>
        <x:v>6</x:v>
      </x:c>
      <x:c r="G26" s="6">
        <x:v>2067</x:v>
      </x:c>
      <x:c r="H26" s="17">
        <x:f ca="1">IF(SUM(F26 - G26) &lt;0,"$0.00",SUM(F26 - G26)*D26)</x:f>
        <x:v>7</x:v>
      </x:c>
      <x:c r="I26" s="17">
        <x:v>0.00</x:v>
      </x:c>
      <x:c r="J26" s="17">
        <x:f ca="1">SUM(F26* 0.075000)</x:f>
        <x:v>8</x:v>
      </x:c>
      <x:c r="K26" s="59">
        <x:f ca="1">SUM((J26-H26)+ I26)</x:f>
        <x:v>9</x:v>
      </x:c>
    </x:row>
    <x:row r="27" spans="1:10" x14ac:dyDescent="0.25">
      <x:c r="A27" s="174"/>
      <x:c r="B27" s="174"/>
      <x:c r="C27" s="174"/>
      <x:c r="D27" s="174"/>
      <x:c r="E27" s="174"/>
      <x:c r="F27" s="174"/>
      <x:c r="G27" s="174"/>
      <x:c r="H27" s="174"/>
      <x:c r="I27" s="174"/>
      <x:c r="J27" s="174">
        <x:v>Revision Savings: </x:v>
      </x:c>
      <x:c r="K27" s="174">
        <x:f ca="1">SUM(K24:K26)</x:f>
      </x:c>
    </x:row>
    <x:row r="28" spans="1:11" ht="15" x14ac:dyDescent="0.3">
      <x:c r="A28" s="194" t="str">
        <x:v>10/31/2017</x:v>
      </x:c>
      <x:c r="B28" s="194"/>
      <x:c r="C28" s="194"/>
      <x:c r="D28" s="194"/>
      <x:c r="E28" s="194"/>
      <x:c r="F28" s="194"/>
      <x:c r="G28" s="194"/>
      <x:c r="H28" s="194"/>
      <x:c r="I28" s="194"/>
      <x:c r="J28" s="194"/>
      <x:c r="K28" s="194"/>
    </x:row>
    <x:row r="29">
      <x:c r="A29" s="47" t="str">
        <x:v>Meter Type Description</x:v>
      </x:c>
      <x:c r="B29" s="45" t="str">
        <x:v>Quarterly Contracted Volume</x:v>
      </x:c>
      <x:c r="C29" s="45" t="str">
        <x:v>Actual Quarterly Volume</x:v>
      </x:c>
      <x:c r="D29" s="45" t="str">
        <x:v>FPR Overage Rate</x:v>
      </x:c>
      <x:c r="E29" s="45" t="str">
        <x:v>% Volume Increase / Decrease</x:v>
      </x:c>
      <x:c r="F29" s="45" t="str">
        <x:v>Overage Volumes</x:v>
      </x:c>
      <x:c r="G29" s="45" t="str">
        <x:v>Rollover Volume</x:v>
      </x:c>
      <x:c r="H29" s="45" t="str">
        <x:v>Current Overage Expense</x:v>
      </x:c>
      <x:c r="I29" s="45" t="str">
        <x:v>Credits</x:v>
      </x:c>
      <x:c r="J29" s="45" t="str">
        <x:v>Overage Cost W/O FPR</x:v>
      </x:c>
      <x:c r="K29" s="46" t="str">
        <x:v>Net Overage Savings / Cost Increase</x:v>
      </x:c>
    </x:row>
    <x:row r="30" spans="1:11" ht="14.25" x14ac:dyDescent="0.3">
      <x:c r="A30" s="169" t="str">
        <x:v>B/W Laser Prints</x:v>
      </x:c>
      <x:c r="B30" s="73">
        <x:v>375,000</x:v>
      </x:c>
      <x:c r="C30" s="73">
        <x:v>406,447</x:v>
      </x:c>
      <x:c r="D30" s="165" t="str">
        <x:v>$0.02</x:v>
      </x:c>
      <x:c r="E30" s="181">
        <x:f ca="1">IF(B30=0,"",IF(C30="","",IF(C30&lt;B30,SUM((C30-B30)/B30),SUM((C30-B30)/B30))))</x:f>
        <x:v>5</x:v>
      </x:c>
      <x:c r="F30" s="73">
        <x:f ca="1">IF(C30="","",IF(B30="","",IF(SUM(C30-B30)&lt;0,"0",SUM(C30-B30))))</x:f>
        <x:v>6</x:v>
      </x:c>
      <x:c r="G30" s="73" t="n">
        <x:v>35538</x:v>
      </x:c>
      <x:c r="H30" s="75">
        <x:f ca="1">IF(SUM(F30 - G30) &lt;0,"$0.00",SUM(F30 - G30)*D30)</x:f>
        <x:v>7</x:v>
      </x:c>
      <x:c r="I30" s="75">
        <x:v>0.00</x:v>
      </x:c>
      <x:c r="J30" s="75">
        <x:f ca="1">SUM(F30* 0.020000)</x:f>
        <x:v>8</x:v>
      </x:c>
      <x:c r="K30" s="61">
        <x:f ca="1">SUM((J30-H30)+ I30)</x:f>
        <x:v>9</x:v>
      </x:c>
    </x:row>
    <x:row r="31" spans="1:11" ht="14.25" x14ac:dyDescent="0.3">
      <x:c r="A31" s="58" t="str">
        <x:v>Color Copier (B/W Pages)</x:v>
      </x:c>
      <x:c r="B31" s="6">
        <x:v>150,000</x:v>
      </x:c>
      <x:c r="C31" s="6">
        <x:v>214,206</x:v>
      </x:c>
      <x:c r="D31" s="6">
        <x:v>$0.0095</x:v>
      </x:c>
      <x:c r="E31" s="185">
        <x:f ca="1">IF(B31=0,"",IF(C31="","",IF(C31&lt;B31,SUM((C31-B31)/B31),SUM((C31-B31)/B31))))</x:f>
        <x:v>5</x:v>
      </x:c>
      <x:c r="F31" s="6">
        <x:f ca="1">IF(C31="","",IF(B31="","",IF(SUM(C31-B31)&lt;0,"0",SUM(C31-B31))))</x:f>
        <x:v>6</x:v>
      </x:c>
      <x:c r="G31" s="6">
        <x:v>0</x:v>
      </x:c>
      <x:c r="H31" s="17">
        <x:f ca="1">IF(SUM(F31 - G31) &lt;0,"$0.00",SUM(F31 - G31)*D31)</x:f>
        <x:v>7</x:v>
      </x:c>
      <x:c r="I31" s="17">
        <x:v>0.00</x:v>
      </x:c>
      <x:c r="J31" s="17">
        <x:f ca="1">SUM(F31* 0.009500)</x:f>
        <x:v>8</x:v>
      </x:c>
      <x:c r="K31" s="59">
        <x:f ca="1">SUM((J31-H31)+ I31)</x:f>
        <x:v>9</x:v>
      </x:c>
    </x:row>
    <x:row r="32" spans="1:11" ht="14.25" x14ac:dyDescent="0.3">
      <x:c r="A32" s="169" t="str">
        <x:v>Color Copier (Color Pages)</x:v>
      </x:c>
      <x:c r="B32" s="73">
        <x:v>7,500</x:v>
      </x:c>
      <x:c r="C32" s="73">
        <x:v>24,526</x:v>
      </x:c>
      <x:c r="D32" s="165" t="str">
        <x:v>$0.075</x:v>
      </x:c>
      <x:c r="E32" s="181">
        <x:f ca="1">IF(B32=0,"",IF(C32="","",IF(C32&lt;B32,SUM((C32-B32)/B32),SUM((C32-B32)/B32))))</x:f>
        <x:v>5</x:v>
      </x:c>
      <x:c r="F32" s="73">
        <x:f ca="1">IF(C32="","",IF(B32="","",IF(SUM(C32-B32)&lt;0,"0",SUM(C32-B32))))</x:f>
        <x:v>6</x:v>
      </x:c>
      <x:c r="G32" s="73" t="n">
        <x:v>19093</x:v>
      </x:c>
      <x:c r="H32" s="75">
        <x:f ca="1">IF(SUM(F32 - G32) &lt;0,"$0.00",SUM(F32 - G32)*D32)</x:f>
        <x:v>7</x:v>
      </x:c>
      <x:c r="I32" s="75">
        <x:v>0.00</x:v>
      </x:c>
      <x:c r="J32" s="75">
        <x:f ca="1">SUM(F32* 0.075000)</x:f>
        <x:v>8</x:v>
      </x:c>
      <x:c r="K32" s="61">
        <x:f ca="1">SUM((J32-H32)+ I32)</x:f>
        <x:v>9</x:v>
      </x:c>
    </x:row>
    <x:row r="33" spans="1:10" x14ac:dyDescent="0.25">
      <x:c r="A33" s="174"/>
      <x:c r="B33" s="174"/>
      <x:c r="C33" s="174"/>
      <x:c r="D33" s="174"/>
      <x:c r="E33" s="174"/>
      <x:c r="F33" s="174"/>
      <x:c r="G33" s="174"/>
      <x:c r="H33" s="174"/>
      <x:c r="I33" s="174"/>
      <x:c r="J33" s="174">
        <x:v>Revision Savings: </x:v>
      </x:c>
      <x:c r="K33" s="174">
        <x:f ca="1">SUM(K30:K32)</x:f>
      </x:c>
    </x:row>
    <x:row r="34" spans="1:11" ht="15" x14ac:dyDescent="0.3">
      <x:c r="A34" s="194" t="str">
        <x:v>7/31/2017</x:v>
      </x:c>
      <x:c r="B34" s="194"/>
      <x:c r="C34" s="194"/>
      <x:c r="D34" s="194"/>
      <x:c r="E34" s="194"/>
      <x:c r="F34" s="194"/>
      <x:c r="G34" s="194"/>
      <x:c r="H34" s="194"/>
      <x:c r="I34" s="194"/>
      <x:c r="J34" s="194"/>
      <x:c r="K34" s="194"/>
    </x:row>
    <x:row r="35">
      <x:c r="A35" s="47" t="str">
        <x:v>Meter Type Description</x:v>
      </x:c>
      <x:c r="B35" s="45" t="str">
        <x:v>Quarterly Contracted Volume</x:v>
      </x:c>
      <x:c r="C35" s="45" t="str">
        <x:v>Actual Quarterly Volume</x:v>
      </x:c>
      <x:c r="D35" s="45" t="str">
        <x:v>FPR Overage Rate</x:v>
      </x:c>
      <x:c r="E35" s="45" t="str">
        <x:v>% Volume Increase / Decrease</x:v>
      </x:c>
      <x:c r="F35" s="45" t="str">
        <x:v>Overage Volumes</x:v>
      </x:c>
      <x:c r="G35" s="45" t="str">
        <x:v>Rollover Volume</x:v>
      </x:c>
      <x:c r="H35" s="45" t="str">
        <x:v>Current Overage Expense</x:v>
      </x:c>
      <x:c r="I35" s="45" t="str">
        <x:v>Credits</x:v>
      </x:c>
      <x:c r="J35" s="45" t="str">
        <x:v>Overage Cost W/O FPR</x:v>
      </x:c>
      <x:c r="K35" s="46" t="str">
        <x:v>Net Overage Savings / Cost Increase</x:v>
      </x:c>
    </x:row>
    <x:row r="36" spans="1:11" ht="14.25" x14ac:dyDescent="0.3">
      <x:c r="A36" s="58" t="str">
        <x:v>B/W Laser Prints</x:v>
      </x:c>
      <x:c r="B36" s="6">
        <x:v>375,000</x:v>
      </x:c>
      <x:c r="C36" s="6">
        <x:v>362,809</x:v>
      </x:c>
      <x:c r="D36" s="6">
        <x:v>$0.02</x:v>
      </x:c>
      <x:c r="E36" s="185">
        <x:f ca="1">IF(B36=0,"",IF(C36="","",IF(C36&lt;B36,SUM((C36-B36)/B36),SUM((C36-B36)/B36))))</x:f>
        <x:v>5</x:v>
      </x:c>
      <x:c r="F36" s="6">
        <x:f ca="1">IF(C36="","",IF(B36="","",IF(SUM(C36-B36)&lt;0,"0",SUM(C36-B36))))</x:f>
        <x:v>6</x:v>
      </x:c>
      <x:c r="G36" s="6">
        <x:v>23347</x:v>
      </x:c>
      <x:c r="H36" s="17">
        <x:f ca="1">IF(SUM(F36 - G36) &lt;0,"$0.00",SUM(F36 - G36)*D36)</x:f>
        <x:v>7</x:v>
      </x:c>
      <x:c r="I36" s="17">
        <x:v>0.00</x:v>
      </x:c>
      <x:c r="J36" s="17">
        <x:f ca="1">SUM(F36* 0.020000)</x:f>
        <x:v>8</x:v>
      </x:c>
      <x:c r="K36" s="59">
        <x:f ca="1">SUM((J36-H36)+ I36)</x:f>
        <x:v>9</x:v>
      </x:c>
    </x:row>
    <x:row r="37" spans="1:11" ht="14.25" x14ac:dyDescent="0.3">
      <x:c r="A37" s="169" t="str">
        <x:v>Color Copier (B/W Pages)</x:v>
      </x:c>
      <x:c r="B37" s="73">
        <x:v>150,000</x:v>
      </x:c>
      <x:c r="C37" s="73">
        <x:v>191,720</x:v>
      </x:c>
      <x:c r="D37" s="165" t="str">
        <x:v>$0.0095</x:v>
      </x:c>
      <x:c r="E37" s="181">
        <x:f ca="1">IF(B37=0,"",IF(C37="","",IF(C37&lt;B37,SUM((C37-B37)/B37),SUM((C37-B37)/B37))))</x:f>
        <x:v>5</x:v>
      </x:c>
      <x:c r="F37" s="73">
        <x:f ca="1">IF(C37="","",IF(B37="","",IF(SUM(C37-B37)&lt;0,"0",SUM(C37-B37))))</x:f>
        <x:v>6</x:v>
      </x:c>
      <x:c r="G37" s="73" t="n">
        <x:v>0</x:v>
      </x:c>
      <x:c r="H37" s="75">
        <x:f ca="1">IF(SUM(F37 - G37) &lt;0,"$0.00",SUM(F37 - G37)*D37)</x:f>
        <x:v>7</x:v>
      </x:c>
      <x:c r="I37" s="75">
        <x:v>0.00</x:v>
      </x:c>
      <x:c r="J37" s="75">
        <x:f ca="1">SUM(F37* 0.009500)</x:f>
        <x:v>8</x:v>
      </x:c>
      <x:c r="K37" s="61">
        <x:f ca="1">SUM((J37-H37)+ I37)</x:f>
        <x:v>9</x:v>
      </x:c>
    </x:row>
    <x:row r="38" spans="1:11" ht="14.25" x14ac:dyDescent="0.3">
      <x:c r="A38" s="58" t="str">
        <x:v>Color Copier (Color Pages)</x:v>
      </x:c>
      <x:c r="B38" s="6">
        <x:v>7,500</x:v>
      </x:c>
      <x:c r="C38" s="6">
        <x:v>19,463</x:v>
      </x:c>
      <x:c r="D38" s="6">
        <x:v>$0.075</x:v>
      </x:c>
      <x:c r="E38" s="185">
        <x:f ca="1">IF(B38=0,"",IF(C38="","",IF(C38&lt;B38,SUM((C38-B38)/B38),SUM((C38-B38)/B38))))</x:f>
        <x:v>5</x:v>
      </x:c>
      <x:c r="F38" s="6">
        <x:f ca="1">IF(C38="","",IF(B38="","",IF(SUM(C38-B38)&lt;0,"0",SUM(C38-B38))))</x:f>
        <x:v>6</x:v>
      </x:c>
      <x:c r="G38" s="6">
        <x:v>31056</x:v>
      </x:c>
      <x:c r="H38" s="17">
        <x:f ca="1">IF(SUM(F38 - G38) &lt;0,"$0.00",SUM(F38 - G38)*D38)</x:f>
        <x:v>7</x:v>
      </x:c>
      <x:c r="I38" s="17">
        <x:v>0.00</x:v>
      </x:c>
      <x:c r="J38" s="17">
        <x:f ca="1">SUM(F38* 0.075000)</x:f>
        <x:v>8</x:v>
      </x:c>
      <x:c r="K38" s="59">
        <x:f ca="1">SUM((J38-H38)+ I38)</x:f>
        <x:v>9</x:v>
      </x:c>
    </x:row>
    <x:row r="39" spans="1:10" x14ac:dyDescent="0.25">
      <x:c r="A39" s="174"/>
      <x:c r="B39" s="174"/>
      <x:c r="C39" s="174"/>
      <x:c r="D39" s="174"/>
      <x:c r="E39" s="174"/>
      <x:c r="F39" s="174"/>
      <x:c r="G39" s="174"/>
      <x:c r="H39" s="174"/>
      <x:c r="I39" s="174"/>
      <x:c r="J39" s="174">
        <x:v>Revision Savings: </x:v>
      </x:c>
      <x:c r="K39" s="174">
        <x:f ca="1">SUM(K36:K38)</x:f>
      </x:c>
    </x:row>
    <x:row r="40" spans="1:11" ht="15" x14ac:dyDescent="0.3">
      <x:c r="A40" s="194" t="str">
        <x:v>4/30/2017</x:v>
      </x:c>
      <x:c r="B40" s="194"/>
      <x:c r="C40" s="194"/>
      <x:c r="D40" s="194"/>
      <x:c r="E40" s="194"/>
      <x:c r="F40" s="194"/>
      <x:c r="G40" s="194"/>
      <x:c r="H40" s="194"/>
      <x:c r="I40" s="194"/>
      <x:c r="J40" s="194"/>
      <x:c r="K40" s="194"/>
    </x:row>
    <x:row r="41">
      <x:c r="A41" s="47" t="str">
        <x:v>Meter Type Description</x:v>
      </x:c>
      <x:c r="B41" s="45" t="str">
        <x:v>Quarterly Contracted Volume</x:v>
      </x:c>
      <x:c r="C41" s="45" t="str">
        <x:v>Actual Quarterly Volume</x:v>
      </x:c>
      <x:c r="D41" s="45" t="str">
        <x:v>FPR Overage Rate</x:v>
      </x:c>
      <x:c r="E41" s="45" t="str">
        <x:v>% Volume Increase / Decrease</x:v>
      </x:c>
      <x:c r="F41" s="45" t="str">
        <x:v>Overage Volumes</x:v>
      </x:c>
      <x:c r="G41" s="45" t="str">
        <x:v>Rollover Volume</x:v>
      </x:c>
      <x:c r="H41" s="45" t="str">
        <x:v>Current Overage Expense</x:v>
      </x:c>
      <x:c r="I41" s="45" t="str">
        <x:v>Credits</x:v>
      </x:c>
      <x:c r="J41" s="45" t="str">
        <x:v>Overage Cost W/O FPR</x:v>
      </x:c>
      <x:c r="K41" s="46" t="str">
        <x:v>Net Overage Savings / Cost Increase</x:v>
      </x:c>
    </x:row>
    <x:row r="42" spans="1:11" ht="14.25" x14ac:dyDescent="0.3">
      <x:c r="A42" s="169" t="str">
        <x:v>B/W Laser Prints</x:v>
      </x:c>
      <x:c r="B42" s="73">
        <x:v>375,000</x:v>
      </x:c>
      <x:c r="C42" s="73">
        <x:v>360,638</x:v>
      </x:c>
      <x:c r="D42" s="165" t="str">
        <x:v>$0.02</x:v>
      </x:c>
      <x:c r="E42" s="181">
        <x:f ca="1">IF(B42=0,"",IF(C42="","",IF(C42&lt;B42,SUM((C42-B42)/B42),SUM((C42-B42)/B42))))</x:f>
        <x:v>5</x:v>
      </x:c>
      <x:c r="F42" s="73">
        <x:f ca="1">IF(C42="","",IF(B42="","",IF(SUM(C42-B42)&lt;0,"0",SUM(C42-B42))))</x:f>
        <x:v>6</x:v>
      </x:c>
      <x:c r="G42" s="73" t="n">
        <x:v>8985</x:v>
      </x:c>
      <x:c r="H42" s="75">
        <x:f ca="1">IF(SUM(F42 - G42) &lt;0,"$0.00",SUM(F42 - G42)*D42)</x:f>
        <x:v>7</x:v>
      </x:c>
      <x:c r="I42" s="75">
        <x:v>0.00</x:v>
      </x:c>
      <x:c r="J42" s="75">
        <x:f ca="1">SUM(F42* 0.020000)</x:f>
        <x:v>8</x:v>
      </x:c>
      <x:c r="K42" s="61">
        <x:f ca="1">SUM((J42-H42)+ I42)</x:f>
        <x:v>9</x:v>
      </x:c>
    </x:row>
    <x:row r="43" spans="1:11" ht="14.25" x14ac:dyDescent="0.3">
      <x:c r="A43" s="58" t="str">
        <x:v>Color Copier (B/W Pages)</x:v>
      </x:c>
      <x:c r="B43" s="6">
        <x:v>150,000</x:v>
      </x:c>
      <x:c r="C43" s="6">
        <x:v>181,016</x:v>
      </x:c>
      <x:c r="D43" s="6">
        <x:v>$0.0095</x:v>
      </x:c>
      <x:c r="E43" s="185">
        <x:f ca="1">IF(B43=0,"",IF(C43="","",IF(C43&lt;B43,SUM((C43-B43)/B43),SUM((C43-B43)/B43))))</x:f>
        <x:v>5</x:v>
      </x:c>
      <x:c r="F43" s="6">
        <x:f ca="1">IF(C43="","",IF(B43="","",IF(SUM(C43-B43)&lt;0,"0",SUM(C43-B43))))</x:f>
        <x:v>6</x:v>
      </x:c>
      <x:c r="G43" s="6">
        <x:v>0</x:v>
      </x:c>
      <x:c r="H43" s="17">
        <x:f ca="1">IF(SUM(F43 - G43) &lt;0,"$0.00",SUM(F43 - G43)*D43)</x:f>
        <x:v>7</x:v>
      </x:c>
      <x:c r="I43" s="17">
        <x:v>0.00</x:v>
      </x:c>
      <x:c r="J43" s="17">
        <x:f ca="1">SUM(F43* 0.009500)</x:f>
        <x:v>8</x:v>
      </x:c>
      <x:c r="K43" s="59">
        <x:f ca="1">SUM((J43-H43)+ I43)</x:f>
        <x:v>9</x:v>
      </x:c>
    </x:row>
    <x:row r="44" spans="1:11" ht="14.25" x14ac:dyDescent="0.3">
      <x:c r="A44" s="169" t="str">
        <x:v>Color Copier (Color Pages)</x:v>
      </x:c>
      <x:c r="B44" s="73">
        <x:v>7,500</x:v>
      </x:c>
      <x:c r="C44" s="73">
        <x:v>28,384</x:v>
      </x:c>
      <x:c r="D44" s="165" t="str">
        <x:v>$0.075</x:v>
      </x:c>
      <x:c r="E44" s="181">
        <x:f ca="1">IF(B44=0,"",IF(C44="","",IF(C44&lt;B44,SUM((C44-B44)/B44),SUM((C44-B44)/B44))))</x:f>
        <x:v>5</x:v>
      </x:c>
      <x:c r="F44" s="73">
        <x:f ca="1">IF(C44="","",IF(B44="","",IF(SUM(C44-B44)&lt;0,"0",SUM(C44-B44))))</x:f>
        <x:v>6</x:v>
      </x:c>
      <x:c r="G44" s="73" t="n">
        <x:v>51940</x:v>
      </x:c>
      <x:c r="H44" s="75">
        <x:f ca="1">IF(SUM(F44 - G44) &lt;0,"$0.00",SUM(F44 - G44)*D44)</x:f>
        <x:v>7</x:v>
      </x:c>
      <x:c r="I44" s="75">
        <x:v>0.00</x:v>
      </x:c>
      <x:c r="J44" s="75">
        <x:f ca="1">SUM(F44* 0.075000)</x:f>
        <x:v>8</x:v>
      </x:c>
      <x:c r="K44" s="61">
        <x:f ca="1">SUM((J44-H44)+ I44)</x:f>
        <x:v>9</x:v>
      </x:c>
    </x:row>
    <x:row r="45" spans="1:10" x14ac:dyDescent="0.25">
      <x:c r="A45" s="174"/>
      <x:c r="B45" s="174"/>
      <x:c r="C45" s="174"/>
      <x:c r="D45" s="174"/>
      <x:c r="E45" s="174"/>
      <x:c r="F45" s="174"/>
      <x:c r="G45" s="174"/>
      <x:c r="H45" s="174"/>
      <x:c r="I45" s="174"/>
      <x:c r="J45" s="174">
        <x:v>Revision Savings: </x:v>
      </x:c>
      <x:c r="K45" s="174">
        <x:f ca="1">SUM(K42:K44)</x:f>
      </x:c>
    </x:row>
    <x:row r="46" spans="1:11" ht="15" x14ac:dyDescent="0.3">
      <x:c r="A46" s="194" t="str">
        <x:v>1/31/2017</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58" t="str">
        <x:v>B/W Laser Prints</x:v>
      </x:c>
      <x:c r="B48" s="6">
        <x:v>375,000</x:v>
      </x:c>
      <x:c r="C48" s="6">
        <x:v>366,015</x:v>
      </x:c>
      <x:c r="D48" s="6">
        <x:v>$0.02</x:v>
      </x:c>
      <x:c r="E48" s="185">
        <x:f ca="1">IF(B48=0,"",IF(C48="","",IF(C48&lt;B48,SUM((C48-B48)/B48),SUM((C48-B48)/B48))))</x:f>
        <x:v>5</x:v>
      </x:c>
      <x:c r="F48" s="6">
        <x:f ca="1">IF(C48="","",IF(B48="","",IF(SUM(C48-B48)&lt;0,"0",SUM(C48-B48))))</x:f>
        <x:v>6</x:v>
      </x:c>
      <x:c r="G48" s="6">
        <x:v>0</x:v>
      </x:c>
      <x:c r="H48" s="17">
        <x:f ca="1">IF(SUM(F48 - G48) &lt;0,"$0.00",SUM(F48 - G48)*D48)</x:f>
        <x:v>7</x:v>
      </x:c>
      <x:c r="I48" s="17">
        <x:v>0.00</x:v>
      </x:c>
      <x:c r="J48" s="17">
        <x:f ca="1">SUM(F48* 0.020000)</x:f>
        <x:v>8</x:v>
      </x:c>
      <x:c r="K48" s="59">
        <x:f ca="1">SUM((J48-H48)+ I48)</x:f>
        <x:v>9</x:v>
      </x:c>
    </x:row>
    <x:row r="49" spans="1:11" ht="14.25" x14ac:dyDescent="0.3">
      <x:c r="A49" s="169" t="str">
        <x:v>Color Copier (B/W Pages)</x:v>
      </x:c>
      <x:c r="B49" s="73">
        <x:v>150,000</x:v>
      </x:c>
      <x:c r="C49" s="73">
        <x:v>182,269</x:v>
      </x:c>
      <x:c r="D49" s="165" t="str">
        <x:v>$0.0095</x:v>
      </x:c>
      <x:c r="E49" s="181">
        <x:f ca="1">IF(B49=0,"",IF(C49="","",IF(C49&lt;B49,SUM((C49-B49)/B49),SUM((C49-B49)/B49))))</x:f>
        <x:v>5</x:v>
      </x:c>
      <x:c r="F49" s="73">
        <x:f ca="1">IF(C49="","",IF(B49="","",IF(SUM(C49-B49)&lt;0,"0",SUM(C49-B49))))</x:f>
        <x:v>6</x:v>
      </x:c>
      <x:c r="G49" s="73" t="n">
        <x:v>0</x:v>
      </x:c>
      <x:c r="H49" s="75">
        <x:f ca="1">IF(SUM(F49 - G49) &lt;0,"$0.00",SUM(F49 - G49)*D49)</x:f>
        <x:v>7</x:v>
      </x:c>
      <x:c r="I49" s="75">
        <x:v>0.00</x:v>
      </x:c>
      <x:c r="J49" s="75">
        <x:f ca="1">SUM(F49* 0.009500)</x:f>
        <x:v>8</x:v>
      </x:c>
      <x:c r="K49" s="61">
        <x:f ca="1">SUM((J49-H49)+ I49)</x:f>
        <x:v>9</x:v>
      </x:c>
    </x:row>
    <x:row r="50" spans="1:11" ht="14.25" x14ac:dyDescent="0.3">
      <x:c r="A50" s="58" t="str">
        <x:v>Color Copier (Color Pages)</x:v>
      </x:c>
      <x:c r="B50" s="6">
        <x:v>7,500</x:v>
      </x:c>
      <x:c r="C50" s="6">
        <x:v>16,930</x:v>
      </x:c>
      <x:c r="D50" s="6">
        <x:v>$0.075</x:v>
      </x:c>
      <x:c r="E50" s="185">
        <x:f ca="1">IF(B50=0,"",IF(C50="","",IF(C50&lt;B50,SUM((C50-B50)/B50),SUM((C50-B50)/B50))))</x:f>
        <x:v>5</x:v>
      </x:c>
      <x:c r="F50" s="6">
        <x:f ca="1">IF(C50="","",IF(B50="","",IF(SUM(C50-B50)&lt;0,"0",SUM(C50-B50))))</x:f>
        <x:v>6</x:v>
      </x:c>
      <x:c r="G50" s="6">
        <x:v>61370</x:v>
      </x:c>
      <x:c r="H50" s="17">
        <x:f ca="1">IF(SUM(F50 - G50) &lt;0,"$0.00",SUM(F50 - G50)*D50)</x:f>
        <x:v>7</x:v>
      </x:c>
      <x:c r="I50" s="17">
        <x:v>0.00</x:v>
      </x:c>
      <x:c r="J50" s="17">
        <x:f ca="1">SUM(F50* 0.075000)</x:f>
        <x:v>8</x:v>
      </x:c>
      <x:c r="K50" s="59">
        <x:f ca="1">SUM((J50-H50)+ I50)</x:f>
        <x:v>9</x:v>
      </x:c>
    </x:row>
    <x:row r="51" spans="1:10" x14ac:dyDescent="0.25">
      <x:c r="A51" s="174"/>
      <x:c r="B51" s="174"/>
      <x:c r="C51" s="174"/>
      <x:c r="D51" s="174"/>
      <x:c r="E51" s="174"/>
      <x:c r="F51" s="174"/>
      <x:c r="G51" s="174"/>
      <x:c r="H51" s="174"/>
      <x:c r="I51" s="174"/>
      <x:c r="J51" s="174">
        <x:v>Revision Savings: </x:v>
      </x:c>
      <x:c r="K51" s="174">
        <x:f ca="1">SUM(K48:K50)</x:f>
      </x:c>
    </x:row>
    <x:row r="52" spans="1:11" ht="15" x14ac:dyDescent="0.3">
      <x:c r="A52" s="194" t="str">
        <x:v>10/31/2016</x:v>
      </x:c>
      <x:c r="B52" s="194"/>
      <x:c r="C52" s="194"/>
      <x:c r="D52" s="194"/>
      <x:c r="E52" s="194"/>
      <x:c r="F52" s="194"/>
      <x:c r="G52" s="194"/>
      <x:c r="H52" s="194"/>
      <x:c r="I52" s="194"/>
      <x:c r="J52" s="194"/>
      <x:c r="K52" s="194"/>
    </x:row>
    <x:row r="53">
      <x:c r="A53" s="47" t="str">
        <x:v>Meter Type Description</x:v>
      </x:c>
      <x:c r="B53" s="45" t="str">
        <x:v>Quarterly Contracted Volume</x:v>
      </x:c>
      <x:c r="C53" s="45" t="str">
        <x:v>Actual Quarterly Volume</x:v>
      </x:c>
      <x:c r="D53" s="45" t="str">
        <x:v>FPR Overage Rate</x:v>
      </x:c>
      <x:c r="E53" s="45" t="str">
        <x:v>% Volume Increase / Decrease</x:v>
      </x:c>
      <x:c r="F53" s="45" t="str">
        <x:v>Overage Volumes</x:v>
      </x:c>
      <x:c r="G53" s="45" t="str">
        <x:v>Rollover Volume</x:v>
      </x:c>
      <x:c r="H53" s="45" t="str">
        <x:v>Current Overage Expense</x:v>
      </x:c>
      <x:c r="I53" s="45" t="str">
        <x:v>Credits</x:v>
      </x:c>
      <x:c r="J53" s="45" t="str">
        <x:v>Overage Cost W/O FPR</x:v>
      </x:c>
      <x:c r="K53" s="46" t="str">
        <x:v>Net Overage Savings / Cost Increase</x:v>
      </x:c>
    </x:row>
    <x:row r="54" spans="1:11" ht="14.25" x14ac:dyDescent="0.3">
      <x:c r="A54" s="169" t="str">
        <x:v>B/W Laser Prints</x:v>
      </x:c>
      <x:c r="B54" s="73">
        <x:v>270,000</x:v>
      </x:c>
      <x:c r="C54" s="73">
        <x:v>346,031</x:v>
      </x:c>
      <x:c r="D54" s="165" t="str">
        <x:v>$0.02</x:v>
      </x:c>
      <x:c r="E54" s="181">
        <x:f ca="1">IF(B54=0,"",IF(C54="","",IF(C54&lt;B54,SUM((C54-B54)/B54),SUM((C54-B54)/B54))))</x:f>
        <x:v>5</x:v>
      </x:c>
      <x:c r="F54" s="73">
        <x:f ca="1">IF(C54="","",IF(B54="","",IF(SUM(C54-B54)&lt;0,"0",SUM(C54-B54))))</x:f>
        <x:v>6</x:v>
      </x:c>
      <x:c r="G54" s="73" t="n">
        <x:v>0</x:v>
      </x:c>
      <x:c r="H54" s="75">
        <x:f ca="1">IF(SUM(F54 - G54) &lt;0,"$0.00",SUM(F54 - G54)*D54)</x:f>
        <x:v>7</x:v>
      </x:c>
      <x:c r="I54" s="75">
        <x:v>0.00</x:v>
      </x:c>
      <x:c r="J54" s="75">
        <x:f ca="1">SUM(F54* 0.020000)</x:f>
        <x:v>8</x:v>
      </x:c>
      <x:c r="K54" s="61">
        <x:f ca="1">SUM((J54-H54)+ I54)</x:f>
        <x:v>9</x:v>
      </x:c>
    </x:row>
    <x:row r="55" spans="1:11" ht="14.25" x14ac:dyDescent="0.3">
      <x:c r="A55" s="58" t="str">
        <x:v>Color Copier (B/W Pages)</x:v>
      </x:c>
      <x:c r="B55" s="6">
        <x:v>132,000</x:v>
      </x:c>
      <x:c r="C55" s="6">
        <x:v>153,372</x:v>
      </x:c>
      <x:c r="D55" s="6">
        <x:v>$0.0095</x:v>
      </x:c>
      <x:c r="E55" s="185">
        <x:f ca="1">IF(B55=0,"",IF(C55="","",IF(C55&lt;B55,SUM((C55-B55)/B55),SUM((C55-B55)/B55))))</x:f>
        <x:v>5</x:v>
      </x:c>
      <x:c r="F55" s="6">
        <x:f ca="1">IF(C55="","",IF(B55="","",IF(SUM(C55-B55)&lt;0,"0",SUM(C55-B55))))</x:f>
        <x:v>6</x:v>
      </x:c>
      <x:c r="G55" s="6">
        <x:v>0</x:v>
      </x:c>
      <x:c r="H55" s="17">
        <x:f ca="1">IF(SUM(F55 - G55) &lt;0,"$0.00",SUM(F55 - G55)*D55)</x:f>
        <x:v>7</x:v>
      </x:c>
      <x:c r="I55" s="17">
        <x:v>0.00</x:v>
      </x:c>
      <x:c r="J55" s="17">
        <x:f ca="1">SUM(F55* 0.009500)</x:f>
        <x:v>8</x:v>
      </x:c>
      <x:c r="K55" s="59">
        <x:f ca="1">SUM((J55-H55)+ I55)</x:f>
        <x:v>9</x:v>
      </x:c>
    </x:row>
    <x:row r="56" spans="1:11" ht="14.25" x14ac:dyDescent="0.3">
      <x:c r="A56" s="169" t="str">
        <x:v>Color Copier (Color Pages)</x:v>
      </x:c>
      <x:c r="B56" s="73">
        <x:v>7,500</x:v>
      </x:c>
      <x:c r="C56" s="73">
        <x:v>19,189</x:v>
      </x:c>
      <x:c r="D56" s="165" t="str">
        <x:v>$0.075</x:v>
      </x:c>
      <x:c r="E56" s="181">
        <x:f ca="1">IF(B56=0,"",IF(C56="","",IF(C56&lt;B56,SUM((C56-B56)/B56),SUM((C56-B56)/B56))))</x:f>
        <x:v>5</x:v>
      </x:c>
      <x:c r="F56" s="73">
        <x:f ca="1">IF(C56="","",IF(B56="","",IF(SUM(C56-B56)&lt;0,"0",SUM(C56-B56))))</x:f>
        <x:v>6</x:v>
      </x:c>
      <x:c r="G56" s="73" t="n">
        <x:v>73059</x:v>
      </x:c>
      <x:c r="H56" s="75">
        <x:f ca="1">IF(SUM(F56 - G56) &lt;0,"$0.00",SUM(F56 - G56)*D56)</x:f>
        <x:v>7</x:v>
      </x:c>
      <x:c r="I56" s="75">
        <x:v>0.00</x:v>
      </x:c>
      <x:c r="J56" s="75">
        <x:f ca="1">SUM(F56* 0.075000)</x:f>
        <x:v>8</x:v>
      </x:c>
      <x:c r="K56" s="61">
        <x:f ca="1">SUM((J56-H56)+ I56)</x:f>
        <x:v>9</x:v>
      </x:c>
    </x:row>
    <x:row r="57" spans="1:10" x14ac:dyDescent="0.25">
      <x:c r="A57" s="174"/>
      <x:c r="B57" s="174"/>
      <x:c r="C57" s="174"/>
      <x:c r="D57" s="174"/>
      <x:c r="E57" s="174"/>
      <x:c r="F57" s="174"/>
      <x:c r="G57" s="174"/>
      <x:c r="H57" s="174"/>
      <x:c r="I57" s="174"/>
      <x:c r="J57" s="174">
        <x:v>Revision Savings: </x:v>
      </x:c>
      <x:c r="K57" s="174">
        <x:f ca="1">SUM(K54:K56)</x:f>
      </x:c>
    </x:row>
    <x:row r="58" spans="1:11" ht="15" x14ac:dyDescent="0.3">
      <x:c r="A58" s="194" t="str">
        <x:v>7/31/2016</x:v>
      </x:c>
      <x:c r="B58" s="194"/>
      <x:c r="C58" s="194"/>
      <x:c r="D58" s="194"/>
      <x:c r="E58" s="194"/>
      <x:c r="F58" s="194"/>
      <x:c r="G58" s="194"/>
      <x:c r="H58" s="194"/>
      <x:c r="I58" s="194"/>
      <x:c r="J58" s="194"/>
      <x:c r="K58" s="194"/>
    </x:row>
    <x:row r="59">
      <x:c r="A59" s="47" t="str">
        <x:v>Meter Type Description</x:v>
      </x:c>
      <x:c r="B59" s="45" t="str">
        <x:v>Quarterly Contracted Volume</x:v>
      </x:c>
      <x:c r="C59" s="45" t="str">
        <x:v>Actual Quarterly Volume</x:v>
      </x:c>
      <x:c r="D59" s="45" t="str">
        <x:v>FPR Overage Rate</x:v>
      </x:c>
      <x:c r="E59" s="45" t="str">
        <x:v>% Volume Increase / Decrease</x:v>
      </x:c>
      <x:c r="F59" s="45" t="str">
        <x:v>Overage Volumes</x:v>
      </x:c>
      <x:c r="G59" s="45" t="str">
        <x:v>Rollover Volume</x:v>
      </x:c>
      <x:c r="H59" s="45" t="str">
        <x:v>Current Overage Expense</x:v>
      </x:c>
      <x:c r="I59" s="45" t="str">
        <x:v>Credits</x:v>
      </x:c>
      <x:c r="J59" s="45" t="str">
        <x:v>Overage Cost W/O FPR</x:v>
      </x:c>
      <x:c r="K59" s="46" t="str">
        <x:v>Net Overage Savings / Cost Increase</x:v>
      </x:c>
    </x:row>
    <x:row r="60" spans="1:11" ht="14.25" x14ac:dyDescent="0.3">
      <x:c r="A60" s="58" t="str">
        <x:v>B/W Laser Prints</x:v>
      </x:c>
      <x:c r="B60" s="6">
        <x:v>270,000</x:v>
      </x:c>
      <x:c r="C60" s="6">
        <x:v>300,598</x:v>
      </x:c>
      <x:c r="D60" s="6">
        <x:v>$0.02</x:v>
      </x:c>
      <x:c r="E60" s="185">
        <x:f ca="1">IF(B60=0,"",IF(C60="","",IF(C60&lt;B60,SUM((C60-B60)/B60),SUM((C60-B60)/B60))))</x:f>
        <x:v>5</x:v>
      </x:c>
      <x:c r="F60" s="6">
        <x:f ca="1">IF(C60="","",IF(B60="","",IF(SUM(C60-B60)&lt;0,"0",SUM(C60-B60))))</x:f>
        <x:v>6</x:v>
      </x:c>
      <x:c r="G60" s="6">
        <x:v>0</x:v>
      </x:c>
      <x:c r="H60" s="17">
        <x:f ca="1">IF(SUM(F60 - G60) &lt;0,"$0.00",SUM(F60 - G60)*D60)</x:f>
        <x:v>7</x:v>
      </x:c>
      <x:c r="I60" s="17">
        <x:v>0.00</x:v>
      </x:c>
      <x:c r="J60" s="17">
        <x:f ca="1">SUM(F60* 0.020000)</x:f>
        <x:v>8</x:v>
      </x:c>
      <x:c r="K60" s="59">
        <x:f ca="1">SUM((J60-H60)+ I60)</x:f>
        <x:v>9</x:v>
      </x:c>
    </x:row>
    <x:row r="61" spans="1:11" ht="14.25" x14ac:dyDescent="0.3">
      <x:c r="A61" s="169" t="str">
        <x:v>Color Copier (B/W Pages)</x:v>
      </x:c>
      <x:c r="B61" s="73">
        <x:v>132,000</x:v>
      </x:c>
      <x:c r="C61" s="73">
        <x:v>146,799</x:v>
      </x:c>
      <x:c r="D61" s="165" t="str">
        <x:v>$0.0095</x:v>
      </x:c>
      <x:c r="E61" s="181">
        <x:f ca="1">IF(B61=0,"",IF(C61="","",IF(C61&lt;B61,SUM((C61-B61)/B61),SUM((C61-B61)/B61))))</x:f>
        <x:v>5</x:v>
      </x:c>
      <x:c r="F61" s="73">
        <x:f ca="1">IF(C61="","",IF(B61="","",IF(SUM(C61-B61)&lt;0,"0",SUM(C61-B61))))</x:f>
        <x:v>6</x:v>
      </x:c>
      <x:c r="G61" s="73" t="n">
        <x:v>0</x:v>
      </x:c>
      <x:c r="H61" s="75">
        <x:f ca="1">IF(SUM(F61 - G61) &lt;0,"$0.00",SUM(F61 - G61)*D61)</x:f>
        <x:v>7</x:v>
      </x:c>
      <x:c r="I61" s="75">
        <x:v>0.00</x:v>
      </x:c>
      <x:c r="J61" s="75">
        <x:f ca="1">SUM(F61* 0.009500)</x:f>
        <x:v>8</x:v>
      </x:c>
      <x:c r="K61" s="61">
        <x:f ca="1">SUM((J61-H61)+ I61)</x:f>
        <x:v>9</x:v>
      </x:c>
    </x:row>
    <x:row r="62" spans="1:11" ht="14.25" x14ac:dyDescent="0.3">
      <x:c r="A62" s="58" t="str">
        <x:v>Color Copier (Color Pages)</x:v>
      </x:c>
      <x:c r="B62" s="6">
        <x:v>7,500</x:v>
      </x:c>
      <x:c r="C62" s="6">
        <x:v>15,471</x:v>
      </x:c>
      <x:c r="D62" s="6">
        <x:v>$0.075</x:v>
      </x:c>
      <x:c r="E62" s="185">
        <x:f ca="1">IF(B62=0,"",IF(C62="","",IF(C62&lt;B62,SUM((C62-B62)/B62),SUM((C62-B62)/B62))))</x:f>
        <x:v>5</x:v>
      </x:c>
      <x:c r="F62" s="6">
        <x:f ca="1">IF(C62="","",IF(B62="","",IF(SUM(C62-B62)&lt;0,"0",SUM(C62-B62))))</x:f>
        <x:v>6</x:v>
      </x:c>
      <x:c r="G62" s="6">
        <x:v>81030</x:v>
      </x:c>
      <x:c r="H62" s="17">
        <x:f ca="1">IF(SUM(F62 - G62) &lt;0,"$0.00",SUM(F62 - G62)*D62)</x:f>
        <x:v>7</x:v>
      </x:c>
      <x:c r="I62" s="17">
        <x:v>0.00</x:v>
      </x:c>
      <x:c r="J62" s="17">
        <x:f ca="1">SUM(F62* 0.075000)</x:f>
        <x:v>8</x:v>
      </x:c>
      <x:c r="K62" s="59">
        <x:f ca="1">SUM((J62-H62)+ I62)</x:f>
        <x:v>9</x:v>
      </x:c>
    </x:row>
    <x:row r="63" spans="1:10" x14ac:dyDescent="0.25">
      <x:c r="A63" s="174"/>
      <x:c r="B63" s="174"/>
      <x:c r="C63" s="174"/>
      <x:c r="D63" s="174"/>
      <x:c r="E63" s="174"/>
      <x:c r="F63" s="174"/>
      <x:c r="G63" s="174"/>
      <x:c r="H63" s="174"/>
      <x:c r="I63" s="174"/>
      <x:c r="J63" s="174">
        <x:v>Revision Savings: </x:v>
      </x:c>
      <x:c r="K63" s="174">
        <x:f ca="1">SUM(K60:K62)</x:f>
      </x:c>
    </x:row>
    <x:row r="64" spans="1:11" ht="15" x14ac:dyDescent="0.3">
      <x:c r="A64" s="194" t="str">
        <x:v>4/30/2016</x:v>
      </x:c>
      <x:c r="B64" s="194"/>
      <x:c r="C64" s="194"/>
      <x:c r="D64" s="194"/>
      <x:c r="E64" s="194"/>
      <x:c r="F64" s="194"/>
      <x:c r="G64" s="194"/>
      <x:c r="H64" s="194"/>
      <x:c r="I64" s="194"/>
      <x:c r="J64" s="194"/>
      <x:c r="K64" s="194"/>
    </x:row>
    <x:row r="65">
      <x:c r="A65" s="47" t="str">
        <x:v>Meter Type Description</x:v>
      </x:c>
      <x:c r="B65" s="45" t="str">
        <x:v>Quarterly Contracted Volume</x:v>
      </x:c>
      <x:c r="C65" s="45" t="str">
        <x:v>Actual Quarterly Volume</x:v>
      </x:c>
      <x:c r="D65" s="45" t="str">
        <x:v>FPR Overage Rate</x:v>
      </x:c>
      <x:c r="E65" s="45" t="str">
        <x:v>% Volume Increase / Decrease</x:v>
      </x:c>
      <x:c r="F65" s="45" t="str">
        <x:v>Overage Volumes</x:v>
      </x:c>
      <x:c r="G65" s="45" t="str">
        <x:v>Rollover Volume</x:v>
      </x:c>
      <x:c r="H65" s="45" t="str">
        <x:v>Current Overage Expense</x:v>
      </x:c>
      <x:c r="I65" s="45" t="str">
        <x:v>Credits</x:v>
      </x:c>
      <x:c r="J65" s="45" t="str">
        <x:v>Overage Cost W/O FPR</x:v>
      </x:c>
      <x:c r="K65" s="46" t="str">
        <x:v>Net Overage Savings / Cost Increase</x:v>
      </x:c>
    </x:row>
    <x:row r="66" spans="1:11" ht="14.25" x14ac:dyDescent="0.3">
      <x:c r="A66" s="169" t="str">
        <x:v>B/W Laser Prints</x:v>
      </x:c>
      <x:c r="B66" s="73">
        <x:v>270,000</x:v>
      </x:c>
      <x:c r="C66" s="73">
        <x:v>313,596</x:v>
      </x:c>
      <x:c r="D66" s="165" t="str">
        <x:v>$0.02</x:v>
      </x:c>
      <x:c r="E66" s="181">
        <x:f ca="1">IF(B66=0,"",IF(C66="","",IF(C66&lt;B66,SUM((C66-B66)/B66),SUM((C66-B66)/B66))))</x:f>
        <x:v>5</x:v>
      </x:c>
      <x:c r="F66" s="73">
        <x:f ca="1">IF(C66="","",IF(B66="","",IF(SUM(C66-B66)&lt;0,"0",SUM(C66-B66))))</x:f>
        <x:v>6</x:v>
      </x:c>
      <x:c r="G66" s="73" t="n">
        <x:v>0</x:v>
      </x:c>
      <x:c r="H66" s="75">
        <x:f ca="1">IF(SUM(F66 - G66) &lt;0,"$0.00",SUM(F66 - G66)*D66)</x:f>
        <x:v>7</x:v>
      </x:c>
      <x:c r="I66" s="75">
        <x:v>0.00</x:v>
      </x:c>
      <x:c r="J66" s="75">
        <x:f ca="1">SUM(F66* 0.020000)</x:f>
        <x:v>8</x:v>
      </x:c>
      <x:c r="K66" s="61">
        <x:f ca="1">SUM((J66-H66)+ I66)</x:f>
        <x:v>9</x:v>
      </x:c>
    </x:row>
    <x:row r="67" spans="1:11" ht="14.25" x14ac:dyDescent="0.3">
      <x:c r="A67" s="58" t="str">
        <x:v>Color Copier (B/W Pages)</x:v>
      </x:c>
      <x:c r="B67" s="6">
        <x:v>132,000</x:v>
      </x:c>
      <x:c r="C67" s="6">
        <x:v>158,903</x:v>
      </x:c>
      <x:c r="D67" s="6">
        <x:v>$0.0095</x:v>
      </x:c>
      <x:c r="E67" s="185">
        <x:f ca="1">IF(B67=0,"",IF(C67="","",IF(C67&lt;B67,SUM((C67-B67)/B67),SUM((C67-B67)/B67))))</x:f>
        <x:v>5</x:v>
      </x:c>
      <x:c r="F67" s="6">
        <x:f ca="1">IF(C67="","",IF(B67="","",IF(SUM(C67-B67)&lt;0,"0",SUM(C67-B67))))</x:f>
        <x:v>6</x:v>
      </x:c>
      <x:c r="G67" s="6">
        <x:v>650</x:v>
      </x:c>
      <x:c r="H67" s="17">
        <x:f ca="1">IF(SUM(F67 - G67) &lt;0,"$0.00",SUM(F67 - G67)*D67)</x:f>
        <x:v>7</x:v>
      </x:c>
      <x:c r="I67" s="17">
        <x:v>0.00</x:v>
      </x:c>
      <x:c r="J67" s="17">
        <x:f ca="1">SUM(F67* 0.009500)</x:f>
        <x:v>8</x:v>
      </x:c>
      <x:c r="K67" s="59">
        <x:f ca="1">SUM((J67-H67)+ I67)</x:f>
        <x:v>9</x:v>
      </x:c>
    </x:row>
    <x:row r="68" spans="1:11" ht="14.25" x14ac:dyDescent="0.3">
      <x:c r="A68" s="169" t="str">
        <x:v>Color Copier (Color Pages)</x:v>
      </x:c>
      <x:c r="B68" s="73">
        <x:v>7,500</x:v>
      </x:c>
      <x:c r="C68" s="73">
        <x:v>15,124</x:v>
      </x:c>
      <x:c r="D68" s="165" t="str">
        <x:v>$0.075</x:v>
      </x:c>
      <x:c r="E68" s="181">
        <x:f ca="1">IF(B68=0,"",IF(C68="","",IF(C68&lt;B68,SUM((C68-B68)/B68),SUM((C68-B68)/B68))))</x:f>
        <x:v>5</x:v>
      </x:c>
      <x:c r="F68" s="73">
        <x:f ca="1">IF(C68="","",IF(B68="","",IF(SUM(C68-B68)&lt;0,"0",SUM(C68-B68))))</x:f>
        <x:v>6</x:v>
      </x:c>
      <x:c r="G68" s="73" t="n">
        <x:v>88654</x:v>
      </x:c>
      <x:c r="H68" s="75">
        <x:f ca="1">IF(SUM(F68 - G68) &lt;0,"$0.00",SUM(F68 - G68)*D68)</x:f>
        <x:v>7</x:v>
      </x:c>
      <x:c r="I68" s="75">
        <x:v>0.00</x:v>
      </x:c>
      <x:c r="J68" s="75">
        <x:f ca="1">SUM(F68* 0.075000)</x:f>
        <x:v>8</x:v>
      </x:c>
      <x:c r="K68" s="61">
        <x:f ca="1">SUM((J68-H68)+ I68)</x:f>
        <x:v>9</x:v>
      </x:c>
    </x:row>
    <x:row r="69" spans="1:10" x14ac:dyDescent="0.25">
      <x:c r="A69" s="174"/>
      <x:c r="B69" s="174"/>
      <x:c r="C69" s="174"/>
      <x:c r="D69" s="174"/>
      <x:c r="E69" s="174"/>
      <x:c r="F69" s="174"/>
      <x:c r="G69" s="174"/>
      <x:c r="H69" s="174"/>
      <x:c r="I69" s="174"/>
      <x:c r="J69" s="174">
        <x:v>Revision Savings: </x:v>
      </x:c>
      <x:c r="K69" s="174">
        <x:f ca="1">SUM(K66:K68)</x:f>
      </x:c>
    </x:row>
    <x:row r="70" spans="1:11" ht="15" x14ac:dyDescent="0.3">
      <x:c r="A70" s="194" t="str">
        <x:v>1/31/2016</x:v>
      </x:c>
      <x:c r="B70" s="194"/>
      <x:c r="C70" s="194"/>
      <x:c r="D70" s="194"/>
      <x:c r="E70" s="194"/>
      <x:c r="F70" s="194"/>
      <x:c r="G70" s="194"/>
      <x:c r="H70" s="194"/>
      <x:c r="I70" s="194"/>
      <x:c r="J70" s="194"/>
      <x:c r="K70" s="194"/>
    </x:row>
    <x:row r="71">
      <x:c r="A71" s="47" t="str">
        <x:v>Meter Type Description</x:v>
      </x:c>
      <x:c r="B71" s="45" t="str">
        <x:v>Quarterly Contracted Volume</x:v>
      </x:c>
      <x:c r="C71" s="45" t="str">
        <x:v>Actual Quarterly Volume</x:v>
      </x:c>
      <x:c r="D71" s="45" t="str">
        <x:v>FPR Overage Rate</x:v>
      </x:c>
      <x:c r="E71" s="45" t="str">
        <x:v>% Volume Increase / Decrease</x:v>
      </x:c>
      <x:c r="F71" s="45" t="str">
        <x:v>Overage Volumes</x:v>
      </x:c>
      <x:c r="G71" s="45" t="str">
        <x:v>Rollover Volume</x:v>
      </x:c>
      <x:c r="H71" s="45" t="str">
        <x:v>Current Overage Expense</x:v>
      </x:c>
      <x:c r="I71" s="45" t="str">
        <x:v>Credits</x:v>
      </x:c>
      <x:c r="J71" s="45" t="str">
        <x:v>Overage Cost W/O FPR</x:v>
      </x:c>
      <x:c r="K71" s="46" t="str">
        <x:v>Net Overage Savings / Cost Increase</x:v>
      </x:c>
    </x:row>
    <x:row r="72" spans="1:11" ht="14.25" x14ac:dyDescent="0.3">
      <x:c r="A72" s="58" t="str">
        <x:v>B/W Laser Prints</x:v>
      </x:c>
      <x:c r="B72" s="6">
        <x:v>255,000</x:v>
      </x:c>
      <x:c r="C72" s="6">
        <x:v>285,848</x:v>
      </x:c>
      <x:c r="D72" s="6">
        <x:v>$0.02</x:v>
      </x:c>
      <x:c r="E72" s="185">
        <x:f ca="1">IF(B72=0,"",IF(C72="","",IF(C72&lt;B72,SUM((C72-B72)/B72),SUM((C72-B72)/B72))))</x:f>
        <x:v>5</x:v>
      </x:c>
      <x:c r="F72" s="6">
        <x:f ca="1">IF(C72="","",IF(B72="","",IF(SUM(C72-B72)&lt;0,"0",SUM(C72-B72))))</x:f>
        <x:v>6</x:v>
      </x:c>
      <x:c r="G72" s="6">
        <x:v>0</x:v>
      </x:c>
      <x:c r="H72" s="17">
        <x:f ca="1">IF(SUM(F72 - G72) &lt;0,"$0.00",SUM(F72 - G72)*D72)</x:f>
        <x:v>7</x:v>
      </x:c>
      <x:c r="I72" s="17">
        <x:v>0.00</x:v>
      </x:c>
      <x:c r="J72" s="17">
        <x:f ca="1">SUM(F72* 0.020000)</x:f>
        <x:v>8</x:v>
      </x:c>
      <x:c r="K72" s="59">
        <x:f ca="1">SUM((J72-H72)+ I72)</x:f>
        <x:v>9</x:v>
      </x:c>
    </x:row>
    <x:row r="73" spans="1:11" ht="14.25" x14ac:dyDescent="0.3">
      <x:c r="A73" s="169" t="str">
        <x:v>Color Copier (B/W Pages)</x:v>
      </x:c>
      <x:c r="B73" s="73">
        <x:v>114,000</x:v>
      </x:c>
      <x:c r="C73" s="73">
        <x:v>113,350</x:v>
      </x:c>
      <x:c r="D73" s="165" t="str">
        <x:v>$0.0095</x:v>
      </x:c>
      <x:c r="E73" s="181">
        <x:f ca="1">IF(B73=0,"",IF(C73="","",IF(C73&lt;B73,SUM((C73-B73)/B73),SUM((C73-B73)/B73))))</x:f>
        <x:v>5</x:v>
      </x:c>
      <x:c r="F73" s="73">
        <x:f ca="1">IF(C73="","",IF(B73="","",IF(SUM(C73-B73)&lt;0,"0",SUM(C73-B73))))</x:f>
        <x:v>6</x:v>
      </x:c>
      <x:c r="G73" s="73" t="n">
        <x:v>0</x:v>
      </x:c>
      <x:c r="H73" s="75">
        <x:f ca="1">IF(SUM(F73 - G73) &lt;0,"$0.00",SUM(F73 - G73)*D73)</x:f>
        <x:v>7</x:v>
      </x:c>
      <x:c r="I73" s="75">
        <x:v>0.00</x:v>
      </x:c>
      <x:c r="J73" s="75">
        <x:f ca="1">SUM(F73* 0.009500)</x:f>
        <x:v>8</x:v>
      </x:c>
      <x:c r="K73" s="61">
        <x:f ca="1">SUM((J73-H73)+ I73)</x:f>
        <x:v>9</x:v>
      </x:c>
    </x:row>
    <x:row r="74" spans="1:11" ht="14.25" x14ac:dyDescent="0.3">
      <x:c r="A74" s="58" t="str">
        <x:v>Color Copier (Color Pages)</x:v>
      </x:c>
      <x:c r="B74" s="6">
        <x:v>30,000</x:v>
      </x:c>
      <x:c r="C74" s="6">
        <x:v>12,619</x:v>
      </x:c>
      <x:c r="D74" s="6">
        <x:v>$0.075</x:v>
      </x:c>
      <x:c r="E74" s="185">
        <x:f ca="1">IF(B74=0,"",IF(C74="","",IF(C74&lt;B74,SUM((C74-B74)/B74),SUM((C74-B74)/B74))))</x:f>
        <x:v>5</x:v>
      </x:c>
      <x:c r="F74" s="6">
        <x:f ca="1">IF(C74="","",IF(B74="","",IF(SUM(C74-B74)&lt;0,"0",SUM(C74-B74))))</x:f>
        <x:v>6</x:v>
      </x:c>
      <x:c r="G74" s="6">
        <x:v>83612</x:v>
      </x:c>
      <x:c r="H74" s="17">
        <x:f ca="1">IF(SUM(F74 - G74) &lt;0,"$0.00",SUM(F74 - G74)*D74)</x:f>
        <x:v>7</x:v>
      </x:c>
      <x:c r="I74" s="17">
        <x:v>0.00</x:v>
      </x:c>
      <x:c r="J74" s="17">
        <x:f ca="1">SUM(F74* 0.075000)</x:f>
        <x:v>8</x:v>
      </x:c>
      <x:c r="K74" s="59">
        <x:f ca="1">SUM((J74-H74)+ I74)</x:f>
        <x:v>9</x:v>
      </x:c>
    </x:row>
    <x:row r="75" spans="1:10" x14ac:dyDescent="0.25">
      <x:c r="A75" s="174"/>
      <x:c r="B75" s="174"/>
      <x:c r="C75" s="174"/>
      <x:c r="D75" s="174"/>
      <x:c r="E75" s="174"/>
      <x:c r="F75" s="174"/>
      <x:c r="G75" s="174"/>
      <x:c r="H75" s="174"/>
      <x:c r="I75" s="174"/>
      <x:c r="J75" s="174">
        <x:v>Revision Savings: </x:v>
      </x:c>
      <x:c r="K75" s="174">
        <x:f ca="1">SUM(K72:K74)</x:f>
      </x:c>
    </x:row>
    <x:row r="76" spans="1:11" ht="15" x14ac:dyDescent="0.3">
      <x:c r="A76" s="194" t="str">
        <x:v>10/31/2015</x:v>
      </x:c>
      <x:c r="B76" s="194"/>
      <x:c r="C76" s="194"/>
      <x:c r="D76" s="194"/>
      <x:c r="E76" s="194"/>
      <x:c r="F76" s="194"/>
      <x:c r="G76" s="194"/>
      <x:c r="H76" s="194"/>
      <x:c r="I76" s="194"/>
      <x:c r="J76" s="194"/>
      <x:c r="K76" s="194"/>
    </x:row>
    <x:row r="77">
      <x:c r="A77" s="47" t="str">
        <x:v>Meter Type Description</x:v>
      </x:c>
      <x:c r="B77" s="45" t="str">
        <x:v>Quarterly Contracted Volume</x:v>
      </x:c>
      <x:c r="C77" s="45" t="str">
        <x:v>Actual Quarterly Volume</x:v>
      </x:c>
      <x:c r="D77" s="45" t="str">
        <x:v>FPR Overage Rate</x:v>
      </x:c>
      <x:c r="E77" s="45" t="str">
        <x:v>% Volume Increase / Decrease</x:v>
      </x:c>
      <x:c r="F77" s="45" t="str">
        <x:v>Overage Volumes</x:v>
      </x:c>
      <x:c r="G77" s="45" t="str">
        <x:v>Rollover Volume</x:v>
      </x:c>
      <x:c r="H77" s="45" t="str">
        <x:v>Current Overage Expense</x:v>
      </x:c>
      <x:c r="I77" s="45" t="str">
        <x:v>Credits</x:v>
      </x:c>
      <x:c r="J77" s="45" t="str">
        <x:v>Overage Cost W/O FPR</x:v>
      </x:c>
      <x:c r="K77" s="46" t="str">
        <x:v>Net Overage Savings / Cost Increase</x:v>
      </x:c>
    </x:row>
    <x:row r="78" spans="1:11" ht="14.25" x14ac:dyDescent="0.3">
      <x:c r="A78" s="169" t="str">
        <x:v>B/W Laser Prints</x:v>
      </x:c>
      <x:c r="B78" s="73">
        <x:v>255,000</x:v>
      </x:c>
      <x:c r="C78" s="73">
        <x:v>319,692</x:v>
      </x:c>
      <x:c r="D78" s="165" t="str">
        <x:v>$0.02</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0.020000)</x:f>
        <x:v>8</x:v>
      </x:c>
      <x:c r="K78" s="61">
        <x:f ca="1">SUM((J78-H78)+ I78)</x:f>
        <x:v>9</x:v>
      </x:c>
    </x:row>
    <x:row r="79" spans="1:11" ht="14.25" x14ac:dyDescent="0.3">
      <x:c r="A79" s="58" t="str">
        <x:v>Color Copier (B/W Pages)</x:v>
      </x:c>
      <x:c r="B79" s="6">
        <x:v>114,000</x:v>
      </x:c>
      <x:c r="C79" s="6">
        <x:v>161,486</x:v>
      </x:c>
      <x:c r="D79" s="6">
        <x:v>$0.0095</x:v>
      </x:c>
      <x:c r="E79" s="185">
        <x:f ca="1">IF(B79=0,"",IF(C79="","",IF(C79&lt;B79,SUM((C79-B79)/B79),SUM((C79-B79)/B79))))</x:f>
        <x:v>5</x:v>
      </x:c>
      <x:c r="F79" s="6">
        <x:f ca="1">IF(C79="","",IF(B79="","",IF(SUM(C79-B79)&lt;0,"0",SUM(C79-B79))))</x:f>
        <x:v>6</x:v>
      </x:c>
      <x:c r="G79" s="6">
        <x:v>6849</x:v>
      </x:c>
      <x:c r="H79" s="17">
        <x:f ca="1">IF(SUM(F79 - G79) &lt;0,"$0.00",SUM(F79 - G79)*D79)</x:f>
        <x:v>7</x:v>
      </x:c>
      <x:c r="I79" s="17">
        <x:v>0.00</x:v>
      </x:c>
      <x:c r="J79" s="17">
        <x:f ca="1">SUM(F79* 0.009500)</x:f>
        <x:v>8</x:v>
      </x:c>
      <x:c r="K79" s="59">
        <x:f ca="1">SUM((J79-H79)+ I79)</x:f>
        <x:v>9</x:v>
      </x:c>
    </x:row>
    <x:row r="80" spans="1:11" ht="14.25" x14ac:dyDescent="0.3">
      <x:c r="A80" s="169" t="str">
        <x:v>Color Copier (Color Pages)</x:v>
      </x:c>
      <x:c r="B80" s="73">
        <x:v>30,000</x:v>
      </x:c>
      <x:c r="C80" s="73">
        <x:v>14,878</x:v>
      </x:c>
      <x:c r="D80" s="165" t="str">
        <x:v>$0.075</x:v>
      </x:c>
      <x:c r="E80" s="181">
        <x:f ca="1">IF(B80=0,"",IF(C80="","",IF(C80&lt;B80,SUM((C80-B80)/B80),SUM((C80-B80)/B80))))</x:f>
        <x:v>5</x:v>
      </x:c>
      <x:c r="F80" s="73">
        <x:f ca="1">IF(C80="","",IF(B80="","",IF(SUM(C80-B80)&lt;0,"0",SUM(C80-B80))))</x:f>
        <x:v>6</x:v>
      </x:c>
      <x:c r="G80" s="73" t="n">
        <x:v>102088</x:v>
      </x:c>
      <x:c r="H80" s="75">
        <x:f ca="1">IF(SUM(F80 - G80) &lt;0,"$0.00",SUM(F80 - G80)*D80)</x:f>
        <x:v>7</x:v>
      </x:c>
      <x:c r="I80" s="75">
        <x:v>0.00</x:v>
      </x:c>
      <x:c r="J80" s="75">
        <x:f ca="1">SUM(F80* 0.075000)</x:f>
        <x:v>8</x:v>
      </x:c>
      <x:c r="K80" s="61">
        <x:f ca="1">SUM((J80-H80)+ I80)</x:f>
        <x:v>9</x:v>
      </x:c>
    </x:row>
    <x:row r="81" spans="1:10" x14ac:dyDescent="0.25">
      <x:c r="A81" s="174"/>
      <x:c r="B81" s="174"/>
      <x:c r="C81" s="174"/>
      <x:c r="D81" s="174"/>
      <x:c r="E81" s="174"/>
      <x:c r="F81" s="174"/>
      <x:c r="G81" s="174"/>
      <x:c r="H81" s="174"/>
      <x:c r="I81" s="174"/>
      <x:c r="J81" s="174">
        <x:v>Revision Savings: </x:v>
      </x:c>
      <x:c r="K81" s="174">
        <x:f ca="1">SUM(K78:K80)</x:f>
      </x:c>
    </x:row>
    <x:row r="82" spans="1:11" ht="15" x14ac:dyDescent="0.3">
      <x:c r="A82" s="194" t="str">
        <x:v>7/31/2015</x:v>
      </x:c>
      <x:c r="B82" s="194"/>
      <x:c r="C82" s="194"/>
      <x:c r="D82" s="194"/>
      <x:c r="E82" s="194"/>
      <x:c r="F82" s="194"/>
      <x:c r="G82" s="194"/>
      <x:c r="H82" s="194"/>
      <x:c r="I82" s="194"/>
      <x:c r="J82" s="194"/>
      <x:c r="K82" s="194"/>
    </x:row>
    <x:row r="83">
      <x:c r="A83" s="47" t="str">
        <x:v>Meter Type Description</x:v>
      </x:c>
      <x:c r="B83" s="45" t="str">
        <x:v>Quarterly Contracted Volume</x:v>
      </x:c>
      <x:c r="C83" s="45" t="str">
        <x:v>Actual Quarterly Volume</x:v>
      </x:c>
      <x:c r="D83" s="45" t="str">
        <x:v>FPR Overage Rate</x:v>
      </x:c>
      <x:c r="E83" s="45" t="str">
        <x:v>% Volume Increase / Decrease</x:v>
      </x:c>
      <x:c r="F83" s="45" t="str">
        <x:v>Overage Volumes</x:v>
      </x:c>
      <x:c r="G83" s="45" t="str">
        <x:v>Rollover Volume</x:v>
      </x:c>
      <x:c r="H83" s="45" t="str">
        <x:v>Current Overage Expense</x:v>
      </x:c>
      <x:c r="I83" s="45" t="str">
        <x:v>Credits</x:v>
      </x:c>
      <x:c r="J83" s="45" t="str">
        <x:v>Overage Cost W/O FPR</x:v>
      </x:c>
      <x:c r="K83" s="46" t="str">
        <x:v>Net Overage Savings / Cost Increase</x:v>
      </x:c>
    </x:row>
    <x:row r="84" spans="1:11" ht="14.25" x14ac:dyDescent="0.3">
      <x:c r="A84" s="58" t="str">
        <x:v>B/W Laser Prints</x:v>
      </x:c>
      <x:c r="B84" s="6">
        <x:v>216,000</x:v>
      </x:c>
      <x:c r="C84" s="6">
        <x:v>216,886</x:v>
      </x:c>
      <x:c r="D84" s="6">
        <x:v>$0.02</x:v>
      </x:c>
      <x:c r="E84" s="185">
        <x:f ca="1">IF(B84=0,"",IF(C84="","",IF(C84&lt;B84,SUM((C84-B84)/B84),SUM((C84-B84)/B84))))</x:f>
        <x:v>5</x:v>
      </x:c>
      <x:c r="F84" s="6">
        <x:f ca="1">IF(C84="","",IF(B84="","",IF(SUM(C84-B84)&lt;0,"0",SUM(C84-B84))))</x:f>
        <x:v>6</x:v>
      </x:c>
      <x:c r="G84" s="6">
        <x:v>0</x:v>
      </x:c>
      <x:c r="H84" s="17">
        <x:f ca="1">IF(SUM(F84 - G84) &lt;0,"$0.00",SUM(F84 - G84)*D84)</x:f>
        <x:v>7</x:v>
      </x:c>
      <x:c r="I84" s="17">
        <x:v>0.00</x:v>
      </x:c>
      <x:c r="J84" s="17">
        <x:f ca="1">SUM(F84* 0.020000)</x:f>
        <x:v>8</x:v>
      </x:c>
      <x:c r="K84" s="59">
        <x:f ca="1">SUM((J84-H84)+ I84)</x:f>
        <x:v>9</x:v>
      </x:c>
    </x:row>
    <x:row r="85" spans="1:11" ht="14.25" x14ac:dyDescent="0.3">
      <x:c r="A85" s="169" t="str">
        <x:v>Color Copier (B/W Pages)</x:v>
      </x:c>
      <x:c r="B85" s="73">
        <x:v>114,000</x:v>
      </x:c>
      <x:c r="C85" s="73">
        <x:v>107,151</x:v>
      </x:c>
      <x:c r="D85" s="165" t="str">
        <x:v>$0.0095</x:v>
      </x:c>
      <x:c r="E85" s="181">
        <x:f ca="1">IF(B85=0,"",IF(C85="","",IF(C85&lt;B85,SUM((C85-B85)/B85),SUM((C85-B85)/B85))))</x:f>
        <x:v>5</x:v>
      </x:c>
      <x:c r="F85" s="73">
        <x:f ca="1">IF(C85="","",IF(B85="","",IF(SUM(C85-B85)&lt;0,"0",SUM(C85-B85))))</x:f>
        <x:v>6</x:v>
      </x:c>
      <x:c r="G85" s="73" t="n">
        <x:v>0</x:v>
      </x:c>
      <x:c r="H85" s="75">
        <x:f ca="1">IF(SUM(F85 - G85) &lt;0,"$0.00",SUM(F85 - G85)*D85)</x:f>
        <x:v>7</x:v>
      </x:c>
      <x:c r="I85" s="75">
        <x:v>0.00</x:v>
      </x:c>
      <x:c r="J85" s="75">
        <x:f ca="1">SUM(F85* 0.009500)</x:f>
        <x:v>8</x:v>
      </x:c>
      <x:c r="K85" s="61">
        <x:f ca="1">SUM((J85-H85)+ I85)</x:f>
        <x:v>9</x:v>
      </x:c>
    </x:row>
    <x:row r="86" spans="1:11" ht="14.25" x14ac:dyDescent="0.3">
      <x:c r="A86" s="58" t="str">
        <x:v>Color Copier (Color Pages)</x:v>
      </x:c>
      <x:c r="B86" s="6">
        <x:v>55,500</x:v>
      </x:c>
      <x:c r="C86" s="6">
        <x:v>11,243</x:v>
      </x:c>
      <x:c r="D86" s="6">
        <x:v>$0.075</x:v>
      </x:c>
      <x:c r="E86" s="185">
        <x:f ca="1">IF(B86=0,"",IF(C86="","",IF(C86&lt;B86,SUM((C86-B86)/B86),SUM((C86-B86)/B86))))</x:f>
        <x:v>5</x:v>
      </x:c>
      <x:c r="F86" s="6">
        <x:f ca="1">IF(C86="","",IF(B86="","",IF(SUM(C86-B86)&lt;0,"0",SUM(C86-B86))))</x:f>
        <x:v>6</x:v>
      </x:c>
      <x:c r="G86" s="6">
        <x:v>57831</x:v>
      </x:c>
      <x:c r="H86" s="17">
        <x:f ca="1">IF(SUM(F86 - G86) &lt;0,"$0.00",SUM(F86 - G86)*D86)</x:f>
        <x:v>7</x:v>
      </x:c>
      <x:c r="I86" s="17">
        <x:v>0.00</x:v>
      </x:c>
      <x:c r="J86" s="17">
        <x:f ca="1">SUM(F86* 0.075000)</x:f>
        <x:v>8</x:v>
      </x:c>
      <x:c r="K86" s="59">
        <x:f ca="1">SUM((J86-H86)+ I86)</x:f>
        <x:v>9</x:v>
      </x:c>
    </x:row>
    <x:row r="87" spans="1:10" x14ac:dyDescent="0.25">
      <x:c r="A87" s="174"/>
      <x:c r="B87" s="174"/>
      <x:c r="C87" s="174"/>
      <x:c r="D87" s="174"/>
      <x:c r="E87" s="174"/>
      <x:c r="F87" s="174"/>
      <x:c r="G87" s="174"/>
      <x:c r="H87" s="174"/>
      <x:c r="I87" s="174"/>
      <x:c r="J87" s="174">
        <x:v>Revision Savings: </x:v>
      </x:c>
      <x:c r="K87" s="174">
        <x:f ca="1">SUM(K84:K86)</x:f>
      </x:c>
    </x:row>
    <x:row r="88" spans="1:11" ht="15" x14ac:dyDescent="0.3">
      <x:c r="A88" s="194" t="str">
        <x:v>4/30/2015</x:v>
      </x:c>
      <x:c r="B88" s="194"/>
      <x:c r="C88" s="194"/>
      <x:c r="D88" s="194"/>
      <x:c r="E88" s="194"/>
      <x:c r="F88" s="194"/>
      <x:c r="G88" s="194"/>
      <x:c r="H88" s="194"/>
      <x:c r="I88" s="194"/>
      <x:c r="J88" s="194"/>
      <x:c r="K88" s="194"/>
    </x:row>
    <x:row r="89">
      <x:c r="A89" s="47" t="str">
        <x:v>Meter Type Description</x:v>
      </x:c>
      <x:c r="B89" s="45" t="str">
        <x:v>Quarterly Contracted Volume</x:v>
      </x:c>
      <x:c r="C89" s="45" t="str">
        <x:v>Actual Quarterly Volume</x:v>
      </x:c>
      <x:c r="D89" s="45" t="str">
        <x:v>FPR Overage Rate</x:v>
      </x:c>
      <x:c r="E89" s="45" t="str">
        <x:v>% Volume Increase / Decrease</x:v>
      </x:c>
      <x:c r="F89" s="45" t="str">
        <x:v>Overage Volumes</x:v>
      </x:c>
      <x:c r="G89" s="45" t="str">
        <x:v>Rollover Volume</x:v>
      </x:c>
      <x:c r="H89" s="45" t="str">
        <x:v>Current Overage Expense</x:v>
      </x:c>
      <x:c r="I89" s="45" t="str">
        <x:v>Credits</x:v>
      </x:c>
      <x:c r="J89" s="45" t="str">
        <x:v>Overage Cost W/O FPR</x:v>
      </x:c>
      <x:c r="K89" s="46" t="str">
        <x:v>Net Overage Savings / Cost Increase</x:v>
      </x:c>
    </x:row>
    <x:row r="90" spans="1:11" ht="14.25" x14ac:dyDescent="0.3">
      <x:c r="A90" s="169" t="str">
        <x:v>B/W Laser Prints</x:v>
      </x:c>
      <x:c r="B90" s="73">
        <x:v>216,000</x:v>
      </x:c>
      <x:c r="C90" s="73">
        <x:v>298,230</x:v>
      </x:c>
      <x:c r="D90" s="165" t="str">
        <x:v>$0.02</x:v>
      </x:c>
      <x:c r="E90" s="181">
        <x:f ca="1">IF(B90=0,"",IF(C90="","",IF(C90&lt;B90,SUM((C90-B90)/B90),SUM((C90-B90)/B90))))</x:f>
        <x:v>5</x:v>
      </x:c>
      <x:c r="F90" s="73">
        <x:f ca="1">IF(C90="","",IF(B90="","",IF(SUM(C90-B90)&lt;0,"0",SUM(C90-B90))))</x:f>
        <x:v>6</x:v>
      </x:c>
      <x:c r="G90" s="73" t="n">
        <x:v>0</x:v>
      </x:c>
      <x:c r="H90" s="75">
        <x:f ca="1">IF(SUM(F90 - G90) &lt;0,"$0.00",SUM(F90 - G90)*D90)</x:f>
        <x:v>7</x:v>
      </x:c>
      <x:c r="I90" s="75">
        <x:v>0.00</x:v>
      </x:c>
      <x:c r="J90" s="75">
        <x:f ca="1">SUM(F90* 0.020000)</x:f>
        <x:v>8</x:v>
      </x:c>
      <x:c r="K90" s="61">
        <x:f ca="1">SUM((J90-H90)+ I90)</x:f>
        <x:v>9</x:v>
      </x:c>
    </x:row>
    <x:row r="91" spans="1:11" ht="14.25" x14ac:dyDescent="0.3">
      <x:c r="A91" s="58" t="str">
        <x:v>Color Copier (B/W Pages)</x:v>
      </x:c>
      <x:c r="B91" s="6">
        <x:v>114,000</x:v>
      </x:c>
      <x:c r="C91" s="6">
        <x:v>148,058</x:v>
      </x:c>
      <x:c r="D91" s="6">
        <x:v>$0.0095</x:v>
      </x:c>
      <x:c r="E91" s="185">
        <x:f ca="1">IF(B91=0,"",IF(C91="","",IF(C91&lt;B91,SUM((C91-B91)/B91),SUM((C91-B91)/B91))))</x:f>
        <x:v>5</x:v>
      </x:c>
      <x:c r="F91" s="6">
        <x:f ca="1">IF(C91="","",IF(B91="","",IF(SUM(C91-B91)&lt;0,"0",SUM(C91-B91))))</x:f>
        <x:v>6</x:v>
      </x:c>
      <x:c r="G91" s="6">
        <x:v>13852</x:v>
      </x:c>
      <x:c r="H91" s="17">
        <x:f ca="1">IF(SUM(F91 - G91) &lt;0,"$0.00",SUM(F91 - G91)*D91)</x:f>
        <x:v>7</x:v>
      </x:c>
      <x:c r="I91" s="17">
        <x:v>0.00</x:v>
      </x:c>
      <x:c r="J91" s="17">
        <x:f ca="1">SUM(F91* 0.009500)</x:f>
        <x:v>8</x:v>
      </x:c>
      <x:c r="K91" s="59">
        <x:f ca="1">SUM((J91-H91)+ I91)</x:f>
        <x:v>9</x:v>
      </x:c>
    </x:row>
    <x:row r="92" spans="1:11" ht="14.25" x14ac:dyDescent="0.3">
      <x:c r="A92" s="169" t="str">
        <x:v>Color Copier (Color Pages)</x:v>
      </x:c>
      <x:c r="B92" s="73">
        <x:v>55,500</x:v>
      </x:c>
      <x:c r="C92" s="73">
        <x:v>18,257</x:v>
      </x:c>
      <x:c r="D92" s="165" t="str">
        <x:v>$0.075</x:v>
      </x:c>
      <x:c r="E92" s="181">
        <x:f ca="1">IF(B92=0,"",IF(C92="","",IF(C92&lt;B92,SUM((C92-B92)/B92),SUM((C92-B92)/B92))))</x:f>
        <x:v>5</x:v>
      </x:c>
      <x:c r="F92" s="73">
        <x:f ca="1">IF(C92="","",IF(B92="","",IF(SUM(C92-B92)&lt;0,"0",SUM(C92-B92))))</x:f>
        <x:v>6</x:v>
      </x:c>
      <x:c r="G92" s="73" t="n">
        <x:v>20588</x:v>
      </x:c>
      <x:c r="H92" s="75">
        <x:f ca="1">IF(SUM(F92 - G92) &lt;0,"$0.00",SUM(F92 - G92)*D92)</x:f>
        <x:v>7</x:v>
      </x:c>
      <x:c r="I92" s="75">
        <x:v>0.00</x:v>
      </x:c>
      <x:c r="J92" s="75">
        <x:f ca="1">SUM(F92* 0.075000)</x:f>
        <x:v>8</x:v>
      </x:c>
      <x:c r="K92" s="61">
        <x:f ca="1">SUM((J92-H92)+ I92)</x:f>
        <x:v>9</x:v>
      </x:c>
    </x:row>
    <x:row r="93" spans="1:10" x14ac:dyDescent="0.25">
      <x:c r="A93" s="174"/>
      <x:c r="B93" s="174"/>
      <x:c r="C93" s="174"/>
      <x:c r="D93" s="174"/>
      <x:c r="E93" s="174"/>
      <x:c r="F93" s="174"/>
      <x:c r="G93" s="174"/>
      <x:c r="H93" s="174"/>
      <x:c r="I93" s="174"/>
      <x:c r="J93" s="174">
        <x:v>Revision Savings: </x:v>
      </x:c>
      <x:c r="K93" s="174">
        <x:f ca="1">SUM(K90:K92)</x:f>
      </x:c>
    </x:row>
    <x:row r="94" spans="1:11" ht="15" x14ac:dyDescent="0.3">
      <x:c r="A94" s="194" t="str">
        <x:v>1/31/2015</x:v>
      </x:c>
      <x:c r="B94" s="194"/>
      <x:c r="C94" s="194"/>
      <x:c r="D94" s="194"/>
      <x:c r="E94" s="194"/>
      <x:c r="F94" s="194"/>
      <x:c r="G94" s="194"/>
      <x:c r="H94" s="194"/>
      <x:c r="I94" s="194"/>
      <x:c r="J94" s="194"/>
      <x:c r="K94" s="194"/>
    </x:row>
    <x:row r="95">
      <x:c r="A95" s="47" t="str">
        <x:v>Meter Type Description</x:v>
      </x:c>
      <x:c r="B95" s="45" t="str">
        <x:v>Quarterly Contracted Volume</x:v>
      </x:c>
      <x:c r="C95" s="45" t="str">
        <x:v>Actual Quarterly Volume</x:v>
      </x:c>
      <x:c r="D95" s="45" t="str">
        <x:v>FPR Overage Rate</x:v>
      </x:c>
      <x:c r="E95" s="45" t="str">
        <x:v>% Volume Increase / Decrease</x:v>
      </x:c>
      <x:c r="F95" s="45" t="str">
        <x:v>Overage Volumes</x:v>
      </x:c>
      <x:c r="G95" s="45" t="str">
        <x:v>Rollover Volume</x:v>
      </x:c>
      <x:c r="H95" s="45" t="str">
        <x:v>Current Overage Expense</x:v>
      </x:c>
      <x:c r="I95" s="45" t="str">
        <x:v>Credits</x:v>
      </x:c>
      <x:c r="J95" s="45" t="str">
        <x:v>Overage Cost W/O FPR</x:v>
      </x:c>
      <x:c r="K95" s="46" t="str">
        <x:v>Net Overage Savings / Cost Increase</x:v>
      </x:c>
    </x:row>
    <x:row r="96" spans="1:11" ht="14.25" x14ac:dyDescent="0.3">
      <x:c r="A96" s="58" t="str">
        <x:v>B/W Laser Prints</x:v>
      </x:c>
      <x:c r="B96" s="6">
        <x:v>216,000</x:v>
      </x:c>
      <x:c r="C96" s="6">
        <x:v>239,558</x:v>
      </x:c>
      <x:c r="D96" s="6">
        <x:v>$0.02</x:v>
      </x:c>
      <x:c r="E96" s="185">
        <x:f ca="1">IF(B96=0,"",IF(C96="","",IF(C96&lt;B96,SUM((C96-B96)/B96),SUM((C96-B96)/B96))))</x:f>
        <x:v>5</x:v>
      </x:c>
      <x:c r="F96" s="6">
        <x:f ca="1">IF(C96="","",IF(B96="","",IF(SUM(C96-B96)&lt;0,"0",SUM(C96-B96))))</x:f>
        <x:v>6</x:v>
      </x:c>
      <x:c r="G96" s="6">
        <x:v>0</x:v>
      </x:c>
      <x:c r="H96" s="17">
        <x:f ca="1">IF(SUM(F96 - G96) &lt;0,"$0.00",SUM(F96 - G96)*D96)</x:f>
        <x:v>7</x:v>
      </x:c>
      <x:c r="I96" s="17">
        <x:v>0.00</x:v>
      </x:c>
      <x:c r="J96" s="17">
        <x:f ca="1">SUM(F96* 0.020000)</x:f>
        <x:v>8</x:v>
      </x:c>
      <x:c r="K96" s="59">
        <x:f ca="1">SUM((J96-H96)+ I96)</x:f>
        <x:v>9</x:v>
      </x:c>
    </x:row>
    <x:row r="97" spans="1:11" ht="14.25" x14ac:dyDescent="0.3">
      <x:c r="A97" s="169" t="str">
        <x:v>Color Copier (B/W Pages)</x:v>
      </x:c>
      <x:c r="B97" s="73">
        <x:v>114,000</x:v>
      </x:c>
      <x:c r="C97" s="73">
        <x:v>100,148</x:v>
      </x:c>
      <x:c r="D97" s="165" t="str">
        <x:v>$0.0095</x:v>
      </x:c>
      <x:c r="E97" s="181">
        <x:f ca="1">IF(B97=0,"",IF(C97="","",IF(C97&lt;B97,SUM((C97-B97)/B97),SUM((C97-B97)/B97))))</x:f>
        <x:v>5</x:v>
      </x:c>
      <x:c r="F97" s="73">
        <x:f ca="1">IF(C97="","",IF(B97="","",IF(SUM(C97-B97)&lt;0,"0",SUM(C97-B97))))</x:f>
        <x:v>6</x:v>
      </x:c>
      <x:c r="G97" s="73" t="n">
        <x:v>0</x:v>
      </x:c>
      <x:c r="H97" s="75">
        <x:f ca="1">IF(SUM(F97 - G97) &lt;0,"$0.00",SUM(F97 - G97)*D97)</x:f>
        <x:v>7</x:v>
      </x:c>
      <x:c r="I97" s="75">
        <x:v>0.00</x:v>
      </x:c>
      <x:c r="J97" s="75">
        <x:f ca="1">SUM(F97* 0.009500)</x:f>
        <x:v>8</x:v>
      </x:c>
      <x:c r="K97" s="61">
        <x:f ca="1">SUM((J97-H97)+ I97)</x:f>
        <x:v>9</x:v>
      </x:c>
    </x:row>
    <x:row r="98" spans="1:11" ht="14.25" x14ac:dyDescent="0.3">
      <x:c r="A98" s="58" t="str">
        <x:v>Color Copier (Color Pages)</x:v>
      </x:c>
      <x:c r="B98" s="6">
        <x:v>55,500</x:v>
      </x:c>
      <x:c r="C98" s="6">
        <x:v>34,912</x:v>
      </x:c>
      <x:c r="D98" s="6">
        <x:v>$0.075</x:v>
      </x:c>
      <x:c r="E98" s="185">
        <x:f ca="1">IF(B98=0,"",IF(C98="","",IF(C98&lt;B98,SUM((C98-B98)/B98),SUM((C98-B98)/B98))))</x:f>
        <x:v>5</x:v>
      </x:c>
      <x:c r="F98" s="6">
        <x:f ca="1">IF(C98="","",IF(B98="","",IF(SUM(C98-B98)&lt;0,"0",SUM(C98-B98))))</x:f>
        <x:v>6</x:v>
      </x:c>
      <x:c r="G98" s="6">
        <x:v>0</x:v>
      </x:c>
      <x:c r="H98" s="17">
        <x:f ca="1">IF(SUM(F98 - G98) &lt;0,"$0.00",SUM(F98 - G98)*D98)</x:f>
        <x:v>7</x:v>
      </x:c>
      <x:c r="I98" s="17">
        <x:v>0.00</x:v>
      </x:c>
      <x:c r="J98" s="17">
        <x:f ca="1">SUM(F98* 0.075000)</x:f>
        <x:v>8</x:v>
      </x:c>
      <x:c r="K98" s="59">
        <x:f ca="1">SUM((J98-H98)+ I98)</x:f>
        <x:v>9</x:v>
      </x:c>
    </x:row>
    <x:row r="99" spans="1:10" x14ac:dyDescent="0.25">
      <x:c r="A99" s="174"/>
      <x:c r="B99" s="174"/>
      <x:c r="C99" s="174"/>
      <x:c r="D99" s="174"/>
      <x:c r="E99" s="174"/>
      <x:c r="F99" s="174"/>
      <x:c r="G99" s="174"/>
      <x:c r="H99" s="174"/>
      <x:c r="I99" s="174"/>
      <x:c r="J99" s="174">
        <x:v>Revision Savings: </x:v>
      </x:c>
      <x:c r="K99" s="174">
        <x:f ca="1">SUM(K96:K98)</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August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13068.94250000000</x:v>
      </x:c>
      <x:c r="F7" s="26"/>
      <x:c r="G7" s="26"/>
      <x:c r="H7" s="26"/>
      <x:c r="I7" s="26"/>
      <x:c r="J7" s="21"/>
    </x:row>
    <x:row r="8" spans="1:11" x14ac:dyDescent="0.3">
      <x:c r="A8" s="127"/>
      <x:c r="B8" s="25"/>
      <x:c r="C8" s="26"/>
      <x:c r="D8" s="164">
        <x:v>Revision Savings</x:v>
      </x:c>
      <x:c r="E8" s="204">
        <x:f ca="1">='Revision Summary'!$E$25</x:f>
      </x:c>
      <x:c r="F8" s="26"/>
      <x:c r="G8" s="26"/>
      <x:c r="H8" s="26"/>
      <x:c r="I8" s="26"/>
    </x:row>
    <x:row r="9" spans="1:11" x14ac:dyDescent="0.3">
      <x:c r="A9" s="127"/>
      <x:c r="B9" s="25"/>
      <x:c r="C9" s="26"/>
      <x:c r="D9" s="164">
        <x:v>Total Minimum Hard-Dollar Savings</x:v>
      </x:c>
      <x:c r="E9" s="204">
        <x:f ca="1">=SUM(E5:E8)</x:f>
      </x:c>
      <x:c r="F9" s="208">
        <x:f ca="1">=SUM(E9/'Revision Summary'!E23)</x:f>
      </x:c>
      <x:c r="G9" s="26"/>
      <x:c r="H9" s="26"/>
      <x:c r="I9" s="26"/>
    </x:row>
    <x:row r="12" spans="1:10" ht="25.5" customHeight="1" x14ac:dyDescent="0.25">
      <x:c r="A12" s="19"/>
      <x:c r="B12" s="19">
        <x:v>From Aug. 2018 to Oct.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150,000</x:v>
      </x:c>
      <x:c r="D14" s="73" t="str">
        <x:v>160,514</x:v>
      </x:c>
      <x:c r="E14" s="177" t="n">
        <x:f ca="1">=SUM(D14 - C14)</x:f>
      </x:c>
      <x:c r="F14" s="177" t="n">
        <x:v>0</x:v>
      </x:c>
      <x:c r="G14" s="177" t="n">
        <x:f ca="1">=SUM(E14-F14)</x:f>
      </x:c>
      <x:c r="H14" s="75" t="str">
        <x:v>$ 0.0095</x:v>
      </x:c>
      <x:c r="I14" s="218" t="n">
        <x:v>0</x:v>
      </x:c>
      <x:c r="J14" s="203" t="n">
        <x:f ca="1">=IF(I14&lt;&gt;0,SUM(-1*I14),IF(SUM(G14 * H14) &lt; 0, 0,SUM(G14 * H14)))</x:f>
      </x:c>
    </x:row>
    <x:row r="15" spans="1:10" x14ac:dyDescent="0.25">
      <x:c r="B15" s="60" t="str">
        <x:v>B/W Laser Prints</x:v>
      </x:c>
      <x:c r="C15" s="73" t="str">
        <x:v>375,000</x:v>
      </x:c>
      <x:c r="D15" s="73" t="str">
        <x:v>379,768</x:v>
      </x:c>
      <x:c r="E15" s="177" t="n">
        <x:f ca="1">=SUM(D15 - C15)</x:f>
      </x:c>
      <x:c r="F15" s="177" t="n">
        <x:v>22585</x:v>
      </x:c>
      <x:c r="G15" s="177" t="n">
        <x:f ca="1">=SUM(E15-F15)</x:f>
      </x:c>
      <x:c r="H15" s="75" t="str">
        <x:v>$ 0.0200</x:v>
      </x:c>
      <x:c r="I15" s="218" t="n">
        <x:v>0</x:v>
      </x:c>
      <x:c r="J15" s="203" t="n">
        <x:f ca="1">=IF(I15&lt;&gt;0,SUM(-1*I15),IF(SUM(G15 * H15) &lt; 0, 0,SUM(G15 * H15)))</x:f>
      </x:c>
    </x:row>
    <x:row r="16" spans="1:10" x14ac:dyDescent="0.25">
      <x:c r="B16" s="58" t="str">
        <x:v>Color Copier (Color Pages)</x:v>
      </x:c>
      <x:c r="C16" s="6" t="str">
        <x:v>7,500</x:v>
      </x:c>
      <x:c r="D16" s="6" t="str">
        <x:v>36,817</x:v>
      </x:c>
      <x:c r="E16" s="176" t="n">
        <x:f ca="1">=SUM(D16 - C16)</x:f>
      </x:c>
      <x:c r="F16" s="176" t="n">
        <x:v>0</x:v>
      </x:c>
      <x:c r="G16" s="176" t="n">
        <x:f ca="1">=SUM(E16 - F16)</x:f>
      </x:c>
      <x:c r="H16" s="17" t="str">
        <x:v>$ 0.0750</x:v>
      </x:c>
      <x:c r="I16" s="217" t="n">
        <x:v>0</x:v>
      </x:c>
      <x:c r="J16" s="202" t="n">
        <x:f ca="1">=IF(I16&lt;&gt;0,SUM(-1*I16),IF(SUM(G16 * H16) &lt; 0, 0,SUM(G16 * H16)))</x:f>
      </x:c>
    </x:row>
    <x:row r="17" spans="1:7" x14ac:dyDescent="0.25">
      <x:c r="B17" s="92"/>
      <x:c r="C17" s="120"/>
      <x:c r="D17" s="120"/>
      <x:c r="E17" s="120"/>
      <x:c r="F17" s="120"/>
      <x:c r="G17" s="120"/>
      <x:c r="H17" s="120"/>
      <x:c r="I17" s="120"/>
      <x:c r="J17" s="121"/>
    </x:row>
    <x:row r="18" spans="1:7" x14ac:dyDescent="0.25">
      <x:c r="B18" s="164"/>
      <x:c r="C18" s="164"/>
      <x:c r="D18" s="164"/>
      <x:c r="E18" s="164"/>
      <x:c r="F18" s="164"/>
      <x:c r="G18" s="164"/>
      <x:c r="H18" s="164">
        <x:v>Current Overage Expense:</x:v>
      </x:c>
      <x:c r="J18" s="204">
        <x:f ca="1">=Sum(J14:J16)</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