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8b4acb04cb78475e" /><Relationship Type="http://schemas.openxmlformats.org/package/2006/relationships/metadata/core-properties" Target="/package/services/metadata/core-properties/5f0c30d161904eb7ac8508b0c0e9afc3.psmdcp" Id="R3a65212f02464522"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<x:sst xmlns:x="http://schemas.openxmlformats.org/spreadsheetml/2006/main" count="58" uniqueCount="47">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</x:sst>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 - (Group 1)</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14936</x:v>
      </x:c>
      <x:c r="C6" s="191" t="str">
        <x:v>Ricoh MP 6001</x:v>
      </x:c>
      <x:c r="D6" s="191" t="str">
        <x:v>B/W Copies - (Group 1)</x:v>
      </x:c>
      <x:c r="E6" s="191" t="str">
        <x:v>V6915900688</x:v>
      </x:c>
      <x:c r="F6" s="191" t="str">
        <x:v>Active</x:v>
      </x:c>
      <x:c r="G6" s="191" t="str">
        <x:v>Dallas - 902</x:v>
      </x:c>
      <x:c r="H6" s="191" t="str">
        <x:v/>
      </x:c>
      <x:c r="I6" s="191" t="str">
        <x:v/>
      </x:c>
      <x:c r="J6" s="191" t="str">
        <x:v>1</x:v>
      </x:c>
      <x:c r="K6" s="191" t="str">
        <x:v>Finance / Sales</x:v>
      </x:c>
      <x:c r="L6" s="191" t="str">
        <x:v>902</x:v>
      </x:c>
      <x:c r="M6" s="191" t="str">
        <x:v>12/20/2018</x:v>
      </x:c>
      <x:c r="N6" s="189" t="n">
        <x:v>646833.00</x:v>
      </x:c>
      <x:c r="O6" s="191" t="str">
        <x:v>3/31/2019</x:v>
      </x:c>
      <x:c r="P6" s="189" t="n">
        <x:v>668270.00</x:v>
      </x:c>
      <x:c r="Q6" s="206" t="n">
        <x:v>0.0411</x:v>
      </x:c>
      <x:c r="R6" s="206" t="n">
        <x:v>0.2354</x:v>
      </x:c>
      <x:c r="S6" s="189" t="n">
        <x:v>18879.00</x:v>
      </x:c>
      <x:c r="T6" s="187" t="n">
        <x:f ca="1">=IF(AND(U6=0,S6&gt;0),-100%,IF(OR(S6=0,S6="-"),"-",IF(AND(S6=0,U6=0),0%,IF(S6&lt;U6,SUM(U6-S6)/S6,IF(S6&gt;U6,SUM(-1*(S6-U6)/S6),"")))))</x:f>
        <x:v/>
      </x:c>
      <x:c r="U6" s="189" t="n">
        <x:v>21437.00</x:v>
      </x:c>
      <x:c r="V6" s="189" t="n">
        <x:f ca="1">=SUM(U6/ ((O6- M6)/30.42))</x:f>
        <x:v/>
      </x:c>
      <x:c r="W6" s="195">
        <x:f ca="1">=IF(T6="","",IF(T6="-","",IF(U6=0,"",IF(OR(T6&gt; AA4 ,T6&lt;-AA4),"*",""))))</x:f>
        <x:v/>
      </x:c>
      <x:c r="X6" s="91" t="str">
        <x:v/>
      </x:c>
    </x:row>
    <x:row r="7" spans="1:25" s="12" x14ac:dyDescent="0.25">
      <x:c r="A7" s="96" t="str">
        <x:v>2</x:v>
      </x:c>
      <x:c r="B7" s="192" t="str">
        <x:v>17893</x:v>
      </x:c>
      <x:c r="C7" s="192" t="str">
        <x:v>Ricoh MP6002</x:v>
      </x:c>
      <x:c r="D7" s="192" t="str">
        <x:v>B/W Copies - (Group 1)</x:v>
      </x:c>
      <x:c r="E7" s="192" t="str">
        <x:v>W862L600075</x:v>
      </x:c>
      <x:c r="F7" s="192" t="str">
        <x:v>Active</x:v>
      </x:c>
      <x:c r="G7" s="192" t="str">
        <x:v>Dallas - 902</x:v>
      </x:c>
      <x:c r="H7" s="192" t="str">
        <x:v/>
      </x:c>
      <x:c r="I7" s="192" t="str">
        <x:v/>
      </x:c>
      <x:c r="J7" s="192" t="str">
        <x:v>1</x:v>
      </x:c>
      <x:c r="K7" s="192" t="str">
        <x:v>A/R</x:v>
      </x:c>
      <x:c r="L7" s="192" t="str">
        <x:v>902</x:v>
      </x:c>
      <x:c r="M7" s="192" t="str">
        <x:v>12/20/2018</x:v>
      </x:c>
      <x:c r="N7" s="183" t="n">
        <x:v>822907.00</x:v>
      </x:c>
      <x:c r="O7" s="192" t="str">
        <x:v>3/31/2019</x:v>
      </x:c>
      <x:c r="P7" s="183" t="n">
        <x:v>842575.00</x:v>
      </x:c>
      <x:c r="Q7" s="207" t="n">
        <x:v>0.0377</x:v>
      </x:c>
      <x:c r="R7" s="207" t="n">
        <x:v>0.216</x:v>
      </x:c>
      <x:c r="S7" s="183" t="n">
        <x:v>11885.00</x:v>
      </x:c>
      <x:c r="T7" s="182" t="n">
        <x:f ca="1">=IF(AND(U7=0,S7&gt;0),-100%,IF(OR(S7=0,S7="-"),"-",IF(AND(S7=0,U7=0),0%,IF(S7&lt;U7,SUM(U7-S7)/S7,IF(S7&gt;U7,SUM(-1*(S7-U7)/S7),"")))))</x:f>
        <x:v/>
      </x:c>
      <x:c r="U7" s="183" t="n">
        <x:v>19668.00</x:v>
      </x:c>
      <x:c r="V7" s="183" t="n">
        <x:f ca="1">=SUM(U7/ ((O7- M7)/30.42))</x:f>
        <x:v/>
      </x:c>
      <x:c r="W7" s="196">
        <x:f ca="1">=IF(T7="","",IF(T7="-","",IF(U7=0,"",IF(OR(T7&gt;AA4,T7&lt;-AA4),"*",""))))</x:f>
        <x:v/>
      </x:c>
      <x:c r="X7" s="98" t="str">
        <x:v/>
      </x:c>
    </x:row>
    <x:row r="8" spans="1:25" s="12" x14ac:dyDescent="0.25">
      <x:c r="A8" s="90" t="str">
        <x:v>3</x:v>
      </x:c>
      <x:c r="B8" s="191" t="str">
        <x:v>FPR42548</x:v>
      </x:c>
      <x:c r="C8" s="191" t="str">
        <x:v>Lanier MP9002sp</x:v>
      </x:c>
      <x:c r="D8" s="191" t="str">
        <x:v>B/W Copies - (Group 1)</x:v>
      </x:c>
      <x:c r="E8" s="191" t="str">
        <x:v>W884L700011</x:v>
      </x:c>
      <x:c r="F8" s="191" t="str">
        <x:v>Active</x:v>
      </x:c>
      <x:c r="G8" s="191" t="str">
        <x:v>Dallas - 902</x:v>
      </x:c>
      <x:c r="H8" s="191" t="str">
        <x:v/>
      </x:c>
      <x:c r="I8" s="191" t="str">
        <x:v/>
      </x:c>
      <x:c r="J8" s="191" t="str">
        <x:v/>
      </x:c>
      <x:c r="K8" s="191" t="str">
        <x:v>Finance</x:v>
      </x:c>
      <x:c r="L8" s="191" t="str">
        <x:v>902</x:v>
      </x:c>
      <x:c r="M8" s="191" t="str">
        <x:v>12/20/2018</x:v>
      </x:c>
      <x:c r="N8" s="189" t="n">
        <x:v>1016253.00</x:v>
      </x:c>
      <x:c r="O8" s="191" t="str">
        <x:v>3/31/2019</x:v>
      </x:c>
      <x:c r="P8" s="189" t="n">
        <x:v>1029152.00</x:v>
      </x:c>
      <x:c r="Q8" s="206" t="n">
        <x:v>0.0247</x:v>
      </x:c>
      <x:c r="R8" s="206" t="n">
        <x:v>0.1416</x:v>
      </x:c>
      <x:c r="S8" s="189" t="n">
        <x:v>11050.00</x:v>
      </x:c>
      <x:c r="T8" s="187" t="n">
        <x:f ca="1">=IF(AND(U8=0,S8&gt;0),-100%,IF(OR(S8=0,S8="-"),"-",IF(AND(S8=0,U8=0),0%,IF(S8&lt;U8,SUM(U8-S8)/S8,IF(S8&gt;U8,SUM(-1*(S8-U8)/S8),"")))))</x:f>
        <x:v/>
      </x:c>
      <x:c r="U8" s="189" t="n">
        <x:v>12899.00</x:v>
      </x:c>
      <x:c r="V8" s="189" t="n">
        <x:f ca="1">=SUM(U8/ ((O8- M8)/30.42))</x:f>
        <x:v/>
      </x:c>
      <x:c r="W8" s="195">
        <x:f ca="1">=IF(T8="","",IF(T8="-","",IF(U8=0,"",IF(OR(T8&gt;AA4,T8&lt;-AA4),"*",""))))</x:f>
        <x:v/>
      </x:c>
      <x:c r="X8" s="91" t="str">
        <x:v/>
      </x:c>
    </x:row>
    <x:row r="9" spans="1:25" s="12" x14ac:dyDescent="0.25">
      <x:c r="A9" s="96" t="str">
        <x:v>4</x:v>
      </x:c>
      <x:c r="B9" s="192" t="str">
        <x:v>FPR42527</x:v>
      </x:c>
      <x:c r="C9" s="192" t="str">
        <x:v>Ricoh MP6002</x:v>
      </x:c>
      <x:c r="D9" s="192" t="str">
        <x:v>B/W Copies - (Group 1)</x:v>
      </x:c>
      <x:c r="E9" s="192" t="str">
        <x:v>W864L500411</x:v>
      </x:c>
      <x:c r="F9" s="192" t="str">
        <x:v>Active</x:v>
      </x:c>
      <x:c r="G9" s="192" t="str">
        <x:v>Duncanville - 311</x:v>
      </x:c>
      <x:c r="H9" s="192" t="str">
        <x:v/>
      </x:c>
      <x:c r="I9" s="192" t="str">
        <x:v/>
      </x:c>
      <x:c r="J9" s="192" t="str">
        <x:v/>
      </x:c>
      <x:c r="K9" s="192" t="str">
        <x:v/>
      </x:c>
      <x:c r="L9" s="192" t="str">
        <x:v>311</x:v>
      </x:c>
      <x:c r="M9" s="192" t="str">
        <x:v>12/20/2018</x:v>
      </x:c>
      <x:c r="N9" s="183" t="n">
        <x:v>497459.00</x:v>
      </x:c>
      <x:c r="O9" s="192" t="str">
        <x:v>3/31/2019</x:v>
      </x:c>
      <x:c r="P9" s="183" t="n">
        <x:v>508778.00</x:v>
      </x:c>
      <x:c r="Q9" s="207" t="n">
        <x:v>0.0217</x:v>
      </x:c>
      <x:c r="R9" s="207" t="n">
        <x:v>0.1243</x:v>
      </x:c>
      <x:c r="S9" s="183" t="n">
        <x:v>11319.00</x:v>
      </x:c>
      <x:c r="T9" s="182" t="n">
        <x:f ca="1">=IF(AND(U9=0,S9&gt;0),-100%,IF(OR(S9=0,S9="-"),"-",IF(AND(S9=0,U9=0),0%,IF(S9&lt;U9,SUM(U9-S9)/S9,IF(S9&gt;U9,SUM(-1*(S9-U9)/S9),"")))))</x:f>
        <x:v/>
      </x:c>
      <x:c r="U9" s="183" t="n">
        <x:v>11319.00</x:v>
      </x:c>
      <x:c r="V9" s="183" t="n">
        <x:f ca="1">=SUM(U9/ ((O9- M9)/30.42))</x:f>
        <x:v/>
      </x:c>
      <x:c r="W9" s="196">
        <x:f ca="1">=IF(T9="","",IF(T9="-","",IF(U9=0,"",IF(OR(T9&gt;AA4,T9&lt;-AA4),"*",""))))</x:f>
        <x:v/>
      </x:c>
      <x:c r="X9" s="98" t="str">
        <x:v/>
      </x:c>
    </x:row>
    <x:row r="10" spans="1:25" s="12" x14ac:dyDescent="0.25">
      <x:c r="A10" s="90" t="str">
        <x:v>5</x:v>
      </x:c>
      <x:c r="B10" s="191" t="str">
        <x:v>FPR57688</x:v>
      </x:c>
      <x:c r="C10" s="191" t="str">
        <x:v>Ricoh MP 6503</x:v>
      </x:c>
      <x:c r="D10" s="191" t="str">
        <x:v>B/W Copies - (Group 1)</x:v>
      </x:c>
      <x:c r="E10" s="191" t="str">
        <x:v>G656L800365</x:v>
      </x:c>
      <x:c r="F10" s="191" t="str">
        <x:v>Active</x:v>
      </x:c>
      <x:c r="G10" s="191" t="str">
        <x:v>Harrisonburg - 402</x:v>
      </x:c>
      <x:c r="H10" s="191" t="str">
        <x:v/>
      </x:c>
      <x:c r="I10" s="191" t="str">
        <x:v/>
      </x:c>
      <x:c r="J10" s="191" t="str">
        <x:v/>
      </x:c>
      <x:c r="K10" s="191" t="str">
        <x:v>Management Office</x:v>
      </x:c>
      <x:c r="L10" s="191" t="str">
        <x:v>402</x:v>
      </x:c>
      <x:c r="M10" s="191" t="str">
        <x:v>12/20/2018</x:v>
      </x:c>
      <x:c r="N10" s="189" t="n">
        <x:v>269482.00</x:v>
      </x:c>
      <x:c r="O10" s="191" t="str">
        <x:v>3/31/2019</x:v>
      </x:c>
      <x:c r="P10" s="189" t="n">
        <x:v>276702.00</x:v>
      </x:c>
      <x:c r="Q10" s="206" t="n">
        <x:v>0.0138</x:v>
      </x:c>
      <x:c r="R10" s="206" t="n">
        <x:v>0.0793</x:v>
      </x:c>
      <x:c r="S10" s="189" t="n">
        <x:v>7220.00</x:v>
      </x:c>
      <x:c r="T10" s="187" t="n">
        <x:f ca="1">=IF(AND(U10=0,S10&gt;0),-100%,IF(OR(S10=0,S10="-"),"-",IF(AND(S10=0,U10=0),0%,IF(S10&lt;U10,SUM(U10-S10)/S10,IF(S10&gt;U10,SUM(-1*(S10-U10)/S10),"")))))</x:f>
        <x:v/>
      </x:c>
      <x:c r="U10" s="189" t="n">
        <x:v>7220.00</x:v>
      </x:c>
      <x:c r="V10" s="189" t="n">
        <x:f ca="1">=SUM(U10/ ((O10- M10)/30.42))</x:f>
        <x:v/>
      </x:c>
      <x:c r="W10" s="195">
        <x:f ca="1">=IF(T10="","",IF(T10="-","",IF(U10=0,"",IF(OR(T10&gt;AA4,T10&lt;-AA4),"*",""))))</x:f>
        <x:v/>
      </x:c>
      <x:c r="X10" s="91" t="str">
        <x:v/>
      </x:c>
    </x:row>
    <x:row r="11" spans="1:25" s="12" x14ac:dyDescent="0.25">
      <x:c r="A11" s="96" t="str">
        <x:v>6</x:v>
      </x:c>
      <x:c r="B11" s="192" t="str">
        <x:v>FPR42550</x:v>
      </x:c>
      <x:c r="C11" s="192" t="str">
        <x:v>Lanier MP9002sp</x:v>
      </x:c>
      <x:c r="D11" s="192" t="str">
        <x:v>B/W Copies - (Group 1)</x:v>
      </x:c>
      <x:c r="E11" s="192" t="str">
        <x:v>W884L700022</x:v>
      </x:c>
      <x:c r="F11" s="192" t="str">
        <x:v>Active</x:v>
      </x:c>
      <x:c r="G11" s="192" t="str">
        <x:v>Dallas - 902</x:v>
      </x:c>
      <x:c r="H11" s="192" t="str">
        <x:v/>
      </x:c>
      <x:c r="I11" s="192" t="str">
        <x:v/>
      </x:c>
      <x:c r="J11" s="192" t="str">
        <x:v/>
      </x:c>
      <x:c r="K11" s="192" t="str">
        <x:v>Mailroom</x:v>
      </x:c>
      <x:c r="L11" s="192" t="str">
        <x:v>902</x:v>
      </x:c>
      <x:c r="M11" s="192" t="str">
        <x:v>12/20/2018</x:v>
      </x:c>
      <x:c r="N11" s="183" t="n">
        <x:v>397425.00</x:v>
      </x:c>
      <x:c r="O11" s="192" t="str">
        <x:v>3/31/2019</x:v>
      </x:c>
      <x:c r="P11" s="183" t="n">
        <x:v>402321.00</x:v>
      </x:c>
      <x:c r="Q11" s="207" t="n">
        <x:v>0.0094</x:v>
      </x:c>
      <x:c r="R11" s="207" t="n">
        <x:v>0.0538</x:v>
      </x:c>
      <x:c r="S11" s="183" t="n">
        <x:v>3180.00</x:v>
      </x:c>
      <x:c r="T11" s="182" t="n">
        <x:f ca="1">=IF(AND(U11=0,S11&gt;0),-100%,IF(OR(S11=0,S11="-"),"-",IF(AND(S11=0,U11=0),0%,IF(S11&lt;U11,SUM(U11-S11)/S11,IF(S11&gt;U11,SUM(-1*(S11-U11)/S11),"")))))</x:f>
        <x:v/>
      </x:c>
      <x:c r="U11" s="183" t="n">
        <x:v>4896.00</x:v>
      </x:c>
      <x:c r="V11" s="183" t="n">
        <x:f ca="1">=SUM(U11/ ((O11- M11)/30.42))</x:f>
        <x:v/>
      </x:c>
      <x:c r="W11" s="196">
        <x:f ca="1">=IF(T11="","",IF(T11="-","",IF(U11=0,"",IF(OR(T11&gt;AA4,T11&lt;-AA4),"*",""))))</x:f>
        <x:v/>
      </x:c>
      <x:c r="X11" s="98" t="str">
        <x:v/>
      </x:c>
    </x:row>
    <x:row r="12" spans="1:25" s="12" x14ac:dyDescent="0.25">
      <x:c r="A12" s="90" t="str">
        <x:v>7</x:v>
      </x:c>
      <x:c r="B12" s="191" t="str">
        <x:v>FPR42547</x:v>
      </x:c>
      <x:c r="C12" s="191" t="str">
        <x:v>Lanier MP9002sp</x:v>
      </x:c>
      <x:c r="D12" s="191" t="str">
        <x:v>B/W Copies - (Group 1)</x:v>
      </x:c>
      <x:c r="E12" s="191" t="str">
        <x:v>W884L700004</x:v>
      </x:c>
      <x:c r="F12" s="191" t="str">
        <x:v>Active</x:v>
      </x:c>
      <x:c r="G12" s="191" t="str">
        <x:v>Dallas - 902</x:v>
      </x:c>
      <x:c r="H12" s="191" t="str">
        <x:v/>
      </x:c>
      <x:c r="I12" s="191" t="str">
        <x:v/>
      </x:c>
      <x:c r="J12" s="191" t="str">
        <x:v/>
      </x:c>
      <x:c r="K12" s="191" t="str">
        <x:v>Executive 2</x:v>
      </x:c>
      <x:c r="L12" s="191" t="str">
        <x:v>902</x:v>
      </x:c>
      <x:c r="M12" s="191" t="str">
        <x:v>12/20/2018</x:v>
      </x:c>
      <x:c r="N12" s="189" t="n">
        <x:v>187907.00</x:v>
      </x:c>
      <x:c r="O12" s="191" t="str">
        <x:v>3/31/2019</x:v>
      </x:c>
      <x:c r="P12" s="189" t="n">
        <x:v>192605.00</x:v>
      </x:c>
      <x:c r="Q12" s="206" t="n">
        <x:v>0.009</x:v>
      </x:c>
      <x:c r="R12" s="206" t="n">
        <x:v>0.0516</x:v>
      </x:c>
      <x:c r="S12" s="189" t="n">
        <x:v>4698.00</x:v>
      </x:c>
      <x:c r="T12" s="187" t="n">
        <x:f ca="1">=IF(AND(U12=0,S12&gt;0),-100%,IF(OR(S12=0,S12="-"),"-",IF(AND(S12=0,U12=0),0%,IF(S12&lt;U12,SUM(U12-S12)/S12,IF(S12&gt;U12,SUM(-1*(S12-U12)/S12),"")))))</x:f>
        <x:v/>
      </x:c>
      <x:c r="U12" s="189" t="n">
        <x:v>4698.00</x:v>
      </x:c>
      <x:c r="V12" s="189" t="n">
        <x:f ca="1">=SUM(U12/ ((O12- M12)/30.42))</x:f>
        <x:v/>
      </x:c>
      <x:c r="W12" s="195">
        <x:f ca="1">=IF(T12="","",IF(T12="-","",IF(U12=0,"",IF(OR(T12&gt;AA4,T12&lt;-AA4),"*",""))))</x:f>
        <x:v/>
      </x:c>
      <x:c r="X12" s="91" t="str">
        <x:v/>
      </x:c>
    </x:row>
    <x:row r="13" spans="1:25" s="12" x14ac:dyDescent="0.25">
      <x:c r="A13" s="96" t="str">
        <x:v>8</x:v>
      </x:c>
      <x:c r="B13" s="192" t="str">
        <x:v>12673971</x:v>
      </x:c>
      <x:c r="C13" s="192" t="str">
        <x:v>Ricoh MP6002</x:v>
      </x:c>
      <x:c r="D13" s="192" t="str">
        <x:v>B/W Copies - (Group 1)</x:v>
      </x:c>
      <x:c r="E13" s="192" t="str">
        <x:v>W862L900181</x:v>
      </x:c>
      <x:c r="F13" s="192" t="str">
        <x:v>Active</x:v>
      </x:c>
      <x:c r="G13" s="192" t="str">
        <x:v>Landover- 427</x:v>
      </x:c>
      <x:c r="H13" s="192" t="str">
        <x:v/>
      </x:c>
      <x:c r="I13" s="192" t="str">
        <x:v/>
      </x:c>
      <x:c r="J13" s="192" t="str">
        <x:v/>
      </x:c>
      <x:c r="K13" s="192" t="str">
        <x:v>Jenny Scholz</x:v>
      </x:c>
      <x:c r="L13" s="192" t="str">
        <x:v>427</x:v>
      </x:c>
      <x:c r="M13" s="192" t="str">
        <x:v>12/20/2018</x:v>
      </x:c>
      <x:c r="N13" s="183" t="n">
        <x:v>683342.00</x:v>
      </x:c>
      <x:c r="O13" s="192" t="str">
        <x:v>3/31/2019</x:v>
      </x:c>
      <x:c r="P13" s="183" t="n">
        <x:v>687628.00</x:v>
      </x:c>
      <x:c r="Q13" s="207" t="n">
        <x:v>0.0082</x:v>
      </x:c>
      <x:c r="R13" s="207" t="n">
        <x:v>0.0471</x:v>
      </x:c>
      <x:c r="S13" s="183" t="n">
        <x:v>4280.00</x:v>
      </x:c>
      <x:c r="T13" s="182" t="n">
        <x:f ca="1">=IF(AND(U13=0,S13&gt;0),-100%,IF(OR(S13=0,S13="-"),"-",IF(AND(S13=0,U13=0),0%,IF(S13&lt;U13,SUM(U13-S13)/S13,IF(S13&gt;U13,SUM(-1*(S13-U13)/S13),"")))))</x:f>
        <x:v/>
      </x:c>
      <x:c r="U13" s="183" t="n">
        <x:v>4286.00</x:v>
      </x:c>
      <x:c r="V13" s="183" t="n">
        <x:f ca="1">=SUM(U13/ ((O13- M13)/30.42))</x:f>
        <x:v/>
      </x:c>
      <x:c r="W13" s="196">
        <x:f ca="1">=IF(T13="","",IF(T13="-","",IF(U13=0,"",IF(OR(T13&gt;AA4,T13&lt;-AA4),"*",""))))</x:f>
        <x:v/>
      </x:c>
      <x:c r="X13" s="98" t="str">
        <x:v/>
      </x:c>
    </x:row>
    <x:row r="14" spans="1:25" s="12" x14ac:dyDescent="0.25">
      <x:c r="A14" s="90" t="str">
        <x:v>9</x:v>
      </x:c>
      <x:c r="B14" s="191" t="str">
        <x:v>FPR57687</x:v>
      </x:c>
      <x:c r="C14" s="191" t="str">
        <x:v>Ricoh MP 6503</x:v>
      </x:c>
      <x:c r="D14" s="191" t="str">
        <x:v>B/W Copies - (Group 1)</x:v>
      </x:c>
      <x:c r="E14" s="191" t="str">
        <x:v>G656L900178</x:v>
      </x:c>
      <x:c r="F14" s="191" t="str">
        <x:v>Active</x:v>
      </x:c>
      <x:c r="G14" s="191" t="str">
        <x:v>East Point - 449</x:v>
      </x:c>
      <x:c r="H14" s="191" t="str">
        <x:v/>
      </x:c>
      <x:c r="I14" s="191" t="str">
        <x:v/>
      </x:c>
      <x:c r="J14" s="191" t="str">
        <x:v/>
      </x:c>
      <x:c r="K14" s="191" t="str">
        <x:v>Main Office</x:v>
      </x:c>
      <x:c r="L14" s="191" t="str">
        <x:v>449</x:v>
      </x:c>
      <x:c r="M14" s="191" t="str">
        <x:v>12/20/2018</x:v>
      </x:c>
      <x:c r="N14" s="189" t="n">
        <x:v>83475.00</x:v>
      </x:c>
      <x:c r="O14" s="191" t="str">
        <x:v>3/31/2019</x:v>
      </x:c>
      <x:c r="P14" s="189" t="n">
        <x:v>86310.00</x:v>
      </x:c>
      <x:c r="Q14" s="206" t="n">
        <x:v>0.0054</x:v>
      </x:c>
      <x:c r="R14" s="206" t="n">
        <x:v>0.0311</x:v>
      </x:c>
      <x:c r="S14" s="189" t="n">
        <x:v>2835.00</x:v>
      </x:c>
      <x:c r="T14" s="187" t="n">
        <x:f ca="1">=IF(AND(U14=0,S14&gt;0),-100%,IF(OR(S14=0,S14="-"),"-",IF(AND(S14=0,U14=0),0%,IF(S14&lt;U14,SUM(U14-S14)/S14,IF(S14&gt;U14,SUM(-1*(S14-U14)/S14),"")))))</x:f>
        <x:v/>
      </x:c>
      <x:c r="U14" s="189" t="n">
        <x:v>2835.00</x:v>
      </x:c>
      <x:c r="V14" s="189" t="n">
        <x:f ca="1">=SUM(U14/ ((O14- M14)/30.42))</x:f>
        <x:v/>
      </x:c>
      <x:c r="W14" s="195">
        <x:f ca="1">=IF(T14="","",IF(T14="-","",IF(U14=0,"",IF(OR(T14&gt;AA4,T14&lt;-AA4),"*",""))))</x:f>
        <x:v/>
      </x:c>
      <x:c r="X14" s="91" t="str">
        <x:v/>
      </x:c>
    </x:row>
    <x:row r="15" spans="1:25" s="12" x14ac:dyDescent="0.25">
      <x:c r="A15" s="96" t="str">
        <x:v>10</x:v>
      </x:c>
      <x:c r="B15" s="192" t="str">
        <x:v>FPR42549</x:v>
      </x:c>
      <x:c r="C15" s="192" t="str">
        <x:v>Lanier MP9002sp</x:v>
      </x:c>
      <x:c r="D15" s="192" t="str">
        <x:v>B/W Copies - (Group 1)</x:v>
      </x:c>
      <x:c r="E15" s="192" t="str">
        <x:v>W884L700017</x:v>
      </x:c>
      <x:c r="F15" s="192" t="str">
        <x:v>Active</x:v>
      </x:c>
      <x:c r="G15" s="192" t="str">
        <x:v>Dallas - 902</x:v>
      </x:c>
      <x:c r="H15" s="192" t="str">
        <x:v/>
      </x:c>
      <x:c r="I15" s="192" t="str">
        <x:v/>
      </x:c>
      <x:c r="J15" s="192" t="str">
        <x:v/>
      </x:c>
      <x:c r="K15" s="192" t="str">
        <x:v>Executive 1</x:v>
      </x:c>
      <x:c r="L15" s="192" t="str">
        <x:v>902</x:v>
      </x:c>
      <x:c r="M15" s="192" t="str">
        <x:v>12/20/2018</x:v>
      </x:c>
      <x:c r="N15" s="183" t="n">
        <x:v>182194.00</x:v>
      </x:c>
      <x:c r="O15" s="192" t="str">
        <x:v>3/31/2019</x:v>
      </x:c>
      <x:c r="P15" s="183" t="n">
        <x:v>184009.00</x:v>
      </x:c>
      <x:c r="Q15" s="207" t="n">
        <x:v>0.0035</x:v>
      </x:c>
      <x:c r="R15" s="207" t="n">
        <x:v>0.0199</x:v>
      </x:c>
      <x:c r="S15" s="183" t="n">
        <x:v>1000.00</x:v>
      </x:c>
      <x:c r="T15" s="182" t="n">
        <x:f ca="1">=IF(AND(U15=0,S15&gt;0),-100%,IF(OR(S15=0,S15="-"),"-",IF(AND(S15=0,U15=0),0%,IF(S15&lt;U15,SUM(U15-S15)/S15,IF(S15&gt;U15,SUM(-1*(S15-U15)/S15),"")))))</x:f>
        <x:v/>
      </x:c>
      <x:c r="U15" s="183" t="n">
        <x:v>1815.00</x:v>
      </x:c>
      <x:c r="V15" s="183" t="n">
        <x:f ca="1">=SUM(U15/ ((O15- M15)/30.42))</x:f>
        <x:v/>
      </x:c>
      <x:c r="W15" s="196">
        <x:f ca="1">=IF(T15="","",IF(T15="-","",IF(U15=0,"",IF(OR(T15&gt;AA4,T15&lt;-AA4),"*",""))))</x:f>
        <x:v/>
      </x:c>
      <x:c r="X15" s="98" t="str">
        <x:v/>
      </x:c>
    </x:row>
    <x:row r="16" spans="1:10" ht="15.5" customHeight="1" x14ac:dyDescent="0.25">
      <x:c r="A16" s="174"/>
      <x:c r="B16" s="174"/>
      <x:c r="C16" s="174"/>
      <x:c r="D16" s="174"/>
      <x:c r="E16" s="174"/>
      <x:c r="F16" s="174"/>
      <x:c r="G16" s="174"/>
      <x:c r="H16" s="174"/>
      <x:c r="I16" s="174"/>
      <x:c r="J16" s="174"/>
      <x:c r="K16" s="174"/>
      <x:c r="L16" s="174"/>
      <x:c r="M16" s="174"/>
      <x:c r="N16" s="174"/>
      <x:c r="O16" s="174"/>
      <x:c r="P16" s="174"/>
      <x:c r="Q16" s="174"/>
      <x:c r="R16" s="174"/>
      <x:c r="S16" s="205" t="n">
        <x:f ca="1">SUM(S6:S15)</x:f>
      </x:c>
      <x:c r="T16" s="174"/>
      <x:c r="U16" s="205" t="n">
        <x:f ca="1">SUM(U6:U15)</x:f>
      </x:c>
      <x:c r="V16" s="205" t="n">
        <x:f ca="1">SUM(V6:V15)</x:f>
      </x:c>
      <x:c r="W16" s="174"/>
      <x:c r="X16" s="174"/>
    </x:row>
    <x:row r="17" spans="1:25" ht="38.5" customHeight="1" x14ac:dyDescent="0.25">
      <x:c r="A17" s="194">
        <x:v>B/W Copies - (Group 2)</x:v>
      </x:c>
    </x:row>
    <x:row r="18" spans="1:25" s="12" customFormat="1" ht="37.35" customHeight="1" x14ac:dyDescent="0.25">
      <x:c r="A18" s="47" t="str">
        <x:v>Line #</x:v>
      </x:c>
      <x:c r="B18" s="45" t="str">
        <x:v>Device ID</x:v>
      </x:c>
      <x:c r="C18" s="45" t="str">
        <x:v>Model </x:v>
      </x:c>
      <x:c r="D18" s="45" t="str">
        <x:v>Meter Type</x:v>
      </x:c>
      <x:c r="E18" s="45" t="str">
        <x:v>Serial Number</x:v>
      </x:c>
      <x:c r="F18" s="45" t="str">
        <x:v>Device Status</x:v>
      </x:c>
      <x:c r="G18" s="45" t="str">
        <x:v>Location</x:v>
      </x:c>
      <x:c r="H18" s="45" t="str">
        <x:v>Bldg</x:v>
      </x:c>
      <x:c r="I18" s="45" t="str">
        <x:v>Dept.</x:v>
      </x:c>
      <x:c r="J18" s="45" t="str">
        <x:v>Floor</x:v>
      </x:c>
      <x:c r="K18" s="45" t="str">
        <x:v>User</x:v>
      </x:c>
      <x:c r="L18" s="45" t="str">
        <x:v>Cost Center</x:v>
      </x:c>
      <x:c r="M18" s="45" t="str">
        <x:v>Start Date</x:v>
      </x:c>
      <x:c r="N18" s="45" t="str">
        <x:v>Start Meter</x:v>
      </x:c>
      <x:c r="O18" s="45" t="str">
        <x:v>End Date</x:v>
      </x:c>
      <x:c r="P18" s="45" t="str">
        <x:v>End Meter</x:v>
      </x:c>
      <x:c r="Q18" s="45" t="str">
        <x:v>% of Total Usage</x:v>
      </x:c>
      <x:c r="R18" s="45" t="str">
        <x:v>% Usage By Meter Group</x:v>
      </x:c>
      <x:c r="S18" s="45" t="str">
        <x:v>Volume Last Period</x:v>
      </x:c>
      <x:c r="T18" s="45" t="str">
        <x:v>% Change</x:v>
      </x:c>
      <x:c r="U18" s="45" t="str">
        <x:v>Volume Current Period</x:v>
      </x:c>
      <x:c r="V18" s="45" t="str">
        <x:v>Avg. Monthly Vol.</x:v>
      </x:c>
      <x:c r="W18" s="45"/>
      <x:c r="X18" s="46" t="str">
        <x:v>Comments</x:v>
      </x:c>
    </x:row>
    <x:row r="19" spans="1:25" s="12" x14ac:dyDescent="0.25">
      <x:c r="A19" s="90" t="str">
        <x:v>11</x:v>
      </x:c>
      <x:c r="B19" s="191" t="str">
        <x:v>12525778</x:v>
      </x:c>
      <x:c r="C19" s="191" t="str">
        <x:v>Ricoh MP 3352</x:v>
      </x:c>
      <x:c r="D19" s="191" t="str">
        <x:v>B/W Copies - (Group 2)</x:v>
      </x:c>
      <x:c r="E19" s="191" t="str">
        <x:v>W432L200930</x:v>
      </x:c>
      <x:c r="F19" s="191" t="str">
        <x:v>Active</x:v>
      </x:c>
      <x:c r="G19" s="191" t="str">
        <x:v>Riviera Beach - 410</x:v>
      </x:c>
      <x:c r="H19" s="191" t="str">
        <x:v/>
      </x:c>
      <x:c r="I19" s="191" t="str">
        <x:v/>
      </x:c>
      <x:c r="J19" s="191" t="str">
        <x:v/>
      </x:c>
      <x:c r="K19" s="191" t="str">
        <x:v>Riviera Beach</x:v>
      </x:c>
      <x:c r="L19" s="191" t="str">
        <x:v>410</x:v>
      </x:c>
      <x:c r="M19" s="191" t="str">
        <x:v>12/20/2018</x:v>
      </x:c>
      <x:c r="N19" s="189" t="n">
        <x:v>420684.00</x:v>
      </x:c>
      <x:c r="O19" s="191" t="str">
        <x:v>3/31/2019</x:v>
      </x:c>
      <x:c r="P19" s="189" t="n">
        <x:v>435087.00</x:v>
      </x:c>
      <x:c r="Q19" s="206" t="n">
        <x:v>0.0276</x:v>
      </x:c>
      <x:c r="R19" s="206" t="n">
        <x:v>0.104</x:v>
      </x:c>
      <x:c r="S19" s="189" t="n">
        <x:v>9584.00</x:v>
      </x:c>
      <x:c r="T19" s="187" t="n">
        <x:f ca="1">=IF(AND(U19=0,S19&gt;0),-100%,IF(OR(S19=0,S19="-"),"-",IF(AND(S19=0,U19=0),0%,IF(S19&lt;U19,SUM(U19-S19)/S19,IF(S19&gt;U19,SUM(-1*(S19-U19)/S19),"")))))</x:f>
        <x:v/>
      </x:c>
      <x:c r="U19" s="189" t="n">
        <x:v>14403.00</x:v>
      </x:c>
      <x:c r="V19" s="189" t="n">
        <x:f ca="1">=SUM(U19/ ((O19- M19)/30.42))</x:f>
        <x:v/>
      </x:c>
      <x:c r="W19" s="195">
        <x:f ca="1">=IF(T19="","",IF(T19="-","",IF(U19=0,"",IF(OR(T19&gt; AA4 ,T19&lt;-AA4),"*",""))))</x:f>
        <x:v/>
      </x:c>
      <x:c r="X19" s="91" t="str">
        <x:v/>
      </x:c>
    </x:row>
    <x:row r="20" spans="1:25" s="12" x14ac:dyDescent="0.25">
      <x:c r="A20" s="90" t="str">
        <x:v>12</x:v>
      </x:c>
      <x:c r="B20" s="191" t="str">
        <x:v>FPR57789</x:v>
      </x:c>
      <x:c r="C20" s="191" t="str">
        <x:v>Ricoh MP3555</x:v>
      </x:c>
      <x:c r="D20" s="191" t="str">
        <x:v>B/W Copies - (Group 2)</x:v>
      </x:c>
      <x:c r="E20" s="191" t="str">
        <x:v>C316RC20021</x:v>
      </x:c>
      <x:c r="F20" s="191" t="str">
        <x:v>Active</x:v>
      </x:c>
      <x:c r="G20" s="191" t="str">
        <x:v>Plant City - 413</x:v>
      </x:c>
      <x:c r="H20" s="191" t="str">
        <x:v/>
      </x:c>
      <x:c r="I20" s="191" t="str">
        <x:v/>
      </x:c>
      <x:c r="J20" s="191" t="str">
        <x:v/>
      </x:c>
      <x:c r="K20" s="191" t="str">
        <x:v>Office</x:v>
      </x:c>
      <x:c r="L20" s="191" t="str">
        <x:v>413</x:v>
      </x:c>
      <x:c r="M20" s="191" t="str">
        <x:v>12/31/2018</x:v>
      </x:c>
      <x:c r="N20" s="189" t="n">
        <x:v>75250.00</x:v>
      </x:c>
      <x:c r="O20" s="191" t="str">
        <x:v>3/31/2019</x:v>
      </x:c>
      <x:c r="P20" s="189" t="n">
        <x:v>87455.00</x:v>
      </x:c>
      <x:c r="Q20" s="206" t="n">
        <x:v>0.0234</x:v>
      </x:c>
      <x:c r="R20" s="206" t="n">
        <x:v>0.0881</x:v>
      </x:c>
      <x:c r="S20" s="189" t="n">
        <x:v>9779.00</x:v>
      </x:c>
      <x:c r="T20" s="187" t="n">
        <x:f ca="1">=IF(AND(U20=0,S20&gt;0),-100%,IF(OR(S20=0,S20="-"),"-",IF(AND(S20=0,U20=0),0%,IF(S20&lt;U20,SUM(U20-S20)/S20,IF(S20&gt;U20,SUM(-1*(S20-U20)/S20),"")))))</x:f>
        <x:v/>
      </x:c>
      <x:c r="U20" s="189" t="n">
        <x:v>12205.00</x:v>
      </x:c>
      <x:c r="V20" s="189" t="n">
        <x:f ca="1">=SUM(U20/ ((O20- M20)/30.42))</x:f>
        <x:v/>
      </x:c>
      <x:c r="W20" s="195">
        <x:f ca="1">=IF(T20="","",IF(T20="-","",IF(U20=0,"",IF(OR(T20&gt;AA4,T20&lt;-AA4),"*",""))))</x:f>
        <x:v/>
      </x:c>
      <x:c r="X20" s="91" t="str">
        <x:v/>
      </x:c>
    </x:row>
    <x:row r="21" spans="1:25" s="12" x14ac:dyDescent="0.25">
      <x:c r="A21" s="96" t="str">
        <x:v>13</x:v>
      </x:c>
      <x:c r="B21" s="192" t="str">
        <x:v>FPR57580</x:v>
      </x:c>
      <x:c r="C21" s="192" t="str">
        <x:v>Ricoh MP3555</x:v>
      </x:c>
      <x:c r="D21" s="192" t="str">
        <x:v>B/W Copies - (Group 2)</x:v>
      </x:c>
      <x:c r="E21" s="192" t="str">
        <x:v>G166R830003</x:v>
      </x:c>
      <x:c r="F21" s="192" t="str">
        <x:v>Active</x:v>
      </x:c>
      <x:c r="G21" s="192" t="str">
        <x:v>Houston - 312</x:v>
      </x:c>
      <x:c r="H21" s="192" t="str">
        <x:v/>
      </x:c>
      <x:c r="I21" s="192" t="str">
        <x:v/>
      </x:c>
      <x:c r="J21" s="192" t="str">
        <x:v/>
      </x:c>
      <x:c r="K21" s="192" t="str">
        <x:v>Management Office</x:v>
      </x:c>
      <x:c r="L21" s="192" t="str">
        <x:v>312</x:v>
      </x:c>
      <x:c r="M21" s="192" t="str">
        <x:v>12/20/2018</x:v>
      </x:c>
      <x:c r="N21" s="183" t="n">
        <x:v>140672.00</x:v>
      </x:c>
      <x:c r="O21" s="192" t="str">
        <x:v>3/31/2019</x:v>
      </x:c>
      <x:c r="P21" s="183" t="n">
        <x:v>150149.00</x:v>
      </x:c>
      <x:c r="Q21" s="207" t="n">
        <x:v>0.0182</x:v>
      </x:c>
      <x:c r="R21" s="207" t="n">
        <x:v>0.0684</x:v>
      </x:c>
      <x:c r="S21" s="183" t="n">
        <x:v>9477.00</x:v>
      </x:c>
      <x:c r="T21" s="182" t="n">
        <x:f ca="1">=IF(AND(U21=0,S21&gt;0),-100%,IF(OR(S21=0,S21="-"),"-",IF(AND(S21=0,U21=0),0%,IF(S21&lt;U21,SUM(U21-S21)/S21,IF(S21&gt;U21,SUM(-1*(S21-U21)/S21),"")))))</x:f>
        <x:v/>
      </x:c>
      <x:c r="U21" s="183" t="n">
        <x:v>9477.00</x:v>
      </x:c>
      <x:c r="V21" s="183" t="n">
        <x:f ca="1">=SUM(U21/ ((O21- M21)/30.42))</x:f>
        <x:v/>
      </x:c>
      <x:c r="W21" s="196">
        <x:f ca="1">=IF(T21="","",IF(T21="-","",IF(U21=0,"",IF(OR(T21&gt;AA4,T21&lt;-AA4),"*",""))))</x:f>
        <x:v/>
      </x:c>
      <x:c r="X21" s="98" t="str">
        <x:v/>
      </x:c>
    </x:row>
    <x:row r="22" spans="1:25" s="12" x14ac:dyDescent="0.25">
      <x:c r="A22" s="90" t="str">
        <x:v>14</x:v>
      </x:c>
      <x:c r="B22" s="191" t="str">
        <x:v>FPR58045</x:v>
      </x:c>
      <x:c r="C22" s="191" t="str">
        <x:v>Ricoh MP3555</x:v>
      </x:c>
      <x:c r="D22" s="191" t="str">
        <x:v>B/W Copies - (Group 2)</x:v>
      </x:c>
      <x:c r="E22" s="191" t="str">
        <x:v>C317RA20077</x:v>
      </x:c>
      <x:c r="F22" s="191" t="str">
        <x:v>Active</x:v>
      </x:c>
      <x:c r="G22" s="191" t="str">
        <x:v>Denver - 206</x:v>
      </x:c>
      <x:c r="H22" s="191" t="str">
        <x:v/>
      </x:c>
      <x:c r="I22" s="191" t="str">
        <x:v/>
      </x:c>
      <x:c r="J22" s="191" t="str">
        <x:v>2</x:v>
      </x:c>
      <x:c r="K22" s="191" t="str">
        <x:v>Front Office</x:v>
      </x:c>
      <x:c r="L22" s="191" t="str">
        <x:v>206</x:v>
      </x:c>
      <x:c r="M22" s="191" t="str">
        <x:v>12/20/2018</x:v>
      </x:c>
      <x:c r="N22" s="189" t="n">
        <x:v>50186.00</x:v>
      </x:c>
      <x:c r="O22" s="191" t="str">
        <x:v>3/31/2019</x:v>
      </x:c>
      <x:c r="P22" s="189" t="n">
        <x:v>59592.00</x:v>
      </x:c>
      <x:c r="Q22" s="206" t="n">
        <x:v>0.018</x:v>
      </x:c>
      <x:c r="R22" s="206" t="n">
        <x:v>0.0679</x:v>
      </x:c>
      <x:c r="S22" s="189" t="n">
        <x:v>9406.00</x:v>
      </x:c>
      <x:c r="T22" s="187" t="n">
        <x:f ca="1">=IF(AND(U22=0,S22&gt;0),-100%,IF(OR(S22=0,S22="-"),"-",IF(AND(S22=0,U22=0),0%,IF(S22&lt;U22,SUM(U22-S22)/S22,IF(S22&gt;U22,SUM(-1*(S22-U22)/S22),"")))))</x:f>
        <x:v/>
      </x:c>
      <x:c r="U22" s="189" t="n">
        <x:v>9406.00</x:v>
      </x:c>
      <x:c r="V22" s="189" t="n">
        <x:f ca="1">=SUM(U22/ ((O22- M22)/30.42))</x:f>
        <x:v/>
      </x:c>
      <x:c r="W22" s="195">
        <x:f ca="1">=IF(T22="","",IF(T22="-","",IF(U22=0,"",IF(OR(T22&gt;AA4,T22&lt;-AA4),"*",""))))</x:f>
        <x:v/>
      </x:c>
      <x:c r="X22" s="91" t="str">
        <x:v/>
      </x:c>
    </x:row>
    <x:row r="23" spans="1:25" s="12" x14ac:dyDescent="0.25">
      <x:c r="A23" s="96" t="str">
        <x:v>15</x:v>
      </x:c>
      <x:c r="B23" s="192" t="str">
        <x:v>FPR57692</x:v>
      </x:c>
      <x:c r="C23" s="192" t="str">
        <x:v>Ricoh MP C4504</x:v>
      </x:c>
      <x:c r="D23" s="192" t="str">
        <x:v>B/W Copies - (Group 2)</x:v>
      </x:c>
      <x:c r="E23" s="192" t="str">
        <x:v>G716M710081</x:v>
      </x:c>
      <x:c r="F23" s="192" t="str">
        <x:v>Active</x:v>
      </x:c>
      <x:c r="G23" s="192" t="str">
        <x:v>Gaffney - 435</x:v>
      </x:c>
      <x:c r="H23" s="192" t="str">
        <x:v/>
      </x:c>
      <x:c r="I23" s="192" t="str">
        <x:v/>
      </x:c>
      <x:c r="J23" s="192" t="str">
        <x:v>1</x:v>
      </x:c>
      <x:c r="K23" s="192" t="str">
        <x:v>Management Office</x:v>
      </x:c>
      <x:c r="L23" s="192" t="str">
        <x:v>435</x:v>
      </x:c>
      <x:c r="M23" s="192" t="str">
        <x:v>12/20/2018</x:v>
      </x:c>
      <x:c r="N23" s="183" t="n">
        <x:v>232565.00</x:v>
      </x:c>
      <x:c r="O23" s="192" t="str">
        <x:v>3/31/2019</x:v>
      </x:c>
      <x:c r="P23" s="183" t="n">
        <x:v>241703.00</x:v>
      </x:c>
      <x:c r="Q23" s="207" t="n">
        <x:v>0.0175</x:v>
      </x:c>
      <x:c r="R23" s="207" t="n">
        <x:v>0.066</x:v>
      </x:c>
      <x:c r="S23" s="183" t="n">
        <x:v>10933.00</x:v>
      </x:c>
      <x:c r="T23" s="182" t="n">
        <x:f ca="1">=IF(AND(U23=0,S23&gt;0),-100%,IF(OR(S23=0,S23="-"),"-",IF(AND(S23=0,U23=0),0%,IF(S23&lt;U23,SUM(U23-S23)/S23,IF(S23&gt;U23,SUM(-1*(S23-U23)/S23),"")))))</x:f>
        <x:v/>
      </x:c>
      <x:c r="U23" s="183" t="n">
        <x:v>9138.00</x:v>
      </x:c>
      <x:c r="V23" s="183" t="n">
        <x:f ca="1">=SUM(U23/ ((O23- M23)/30.42))</x:f>
        <x:v/>
      </x:c>
      <x:c r="W23" s="196">
        <x:f ca="1">=IF(T23="","",IF(T23="-","",IF(U23=0,"",IF(OR(T23&gt;AA4,T23&lt;-AA4),"*",""))))</x:f>
        <x:v/>
      </x:c>
      <x:c r="X23" s="98" t="str">
        <x:v/>
      </x:c>
    </x:row>
    <x:row r="24" spans="1:25" s="12" x14ac:dyDescent="0.25">
      <x:c r="A24" s="90" t="str">
        <x:v>16</x:v>
      </x:c>
      <x:c r="B24" s="191" t="str">
        <x:v>FPR57697</x:v>
      </x:c>
      <x:c r="C24" s="191" t="str">
        <x:v>Ricoh MP3555</x:v>
      </x:c>
      <x:c r="D24" s="191" t="str">
        <x:v>B/W Copies - (Group 2)</x:v>
      </x:c>
      <x:c r="E24" s="191" t="str">
        <x:v>G166R830179</x:v>
      </x:c>
      <x:c r="F24" s="191" t="str">
        <x:v>Active</x:v>
      </x:c>
      <x:c r="G24" s="191" t="str">
        <x:v>Davie - 439</x:v>
      </x:c>
      <x:c r="H24" s="191" t="str">
        <x:v/>
      </x:c>
      <x:c r="I24" s="191" t="str">
        <x:v/>
      </x:c>
      <x:c r="J24" s="191" t="str">
        <x:v>10</x:v>
      </x:c>
      <x:c r="K24" s="191" t="str">
        <x:v>Management Office</x:v>
      </x:c>
      <x:c r="L24" s="191" t="str">
        <x:v>439</x:v>
      </x:c>
      <x:c r="M24" s="191" t="str">
        <x:v>12/20/2018</x:v>
      </x:c>
      <x:c r="N24" s="189" t="n">
        <x:v>127596.00</x:v>
      </x:c>
      <x:c r="O24" s="191" t="str">
        <x:v>3/31/2019</x:v>
      </x:c>
      <x:c r="P24" s="189" t="n">
        <x:v>136492.00</x:v>
      </x:c>
      <x:c r="Q24" s="206" t="n">
        <x:v>0.017</x:v>
      </x:c>
      <x:c r="R24" s="206" t="n">
        <x:v>0.0642</x:v>
      </x:c>
      <x:c r="S24" s="189" t="n">
        <x:v>8896.00</x:v>
      </x:c>
      <x:c r="T24" s="187" t="n">
        <x:f ca="1">=IF(AND(U24=0,S24&gt;0),-100%,IF(OR(S24=0,S24="-"),"-",IF(AND(S24=0,U24=0),0%,IF(S24&lt;U24,SUM(U24-S24)/S24,IF(S24&gt;U24,SUM(-1*(S24-U24)/S24),"")))))</x:f>
        <x:v/>
      </x:c>
      <x:c r="U24" s="189" t="n">
        <x:v>8896.00</x:v>
      </x:c>
      <x:c r="V24" s="189" t="n">
        <x:f ca="1">=SUM(U24/ ((O24- M24)/30.42))</x:f>
        <x:v/>
      </x:c>
      <x:c r="W24" s="195">
        <x:f ca="1">=IF(T24="","",IF(T24="-","",IF(U24=0,"",IF(OR(T24&gt;AA4,T24&lt;-AA4),"*",""))))</x:f>
        <x:v/>
      </x:c>
      <x:c r="X24" s="91" t="str">
        <x:v/>
      </x:c>
    </x:row>
    <x:row r="25" spans="1:25" s="12" x14ac:dyDescent="0.25">
      <x:c r="A25" s="96" t="str">
        <x:v>17</x:v>
      </x:c>
      <x:c r="B25" s="192" t="str">
        <x:v>12525534</x:v>
      </x:c>
      <x:c r="C25" s="192" t="str">
        <x:v>Ricoh MP 3352</x:v>
      </x:c>
      <x:c r="D25" s="192" t="str">
        <x:v>B/W Copies - (Group 2)</x:v>
      </x:c>
      <x:c r="E25" s="192" t="str">
        <x:v>W432L200214</x:v>
      </x:c>
      <x:c r="F25" s="192" t="str">
        <x:v>Active</x:v>
      </x:c>
      <x:c r="G25" s="192" t="str">
        <x:v>Orlando - 442</x:v>
      </x:c>
      <x:c r="H25" s="192" t="str">
        <x:v/>
      </x:c>
      <x:c r="I25" s="192" t="str">
        <x:v/>
      </x:c>
      <x:c r="J25" s="192" t="str">
        <x:v/>
      </x:c>
      <x:c r="K25" s="192" t="str">
        <x:v>Jimmy Brown</x:v>
      </x:c>
      <x:c r="L25" s="192" t="str">
        <x:v>442</x:v>
      </x:c>
      <x:c r="M25" s="192" t="str">
        <x:v>12/20/2018</x:v>
      </x:c>
      <x:c r="N25" s="183" t="n">
        <x:v>405542.00</x:v>
      </x:c>
      <x:c r="O25" s="192" t="str">
        <x:v>3/31/2019</x:v>
      </x:c>
      <x:c r="P25" s="183" t="n">
        <x:v>413447.00</x:v>
      </x:c>
      <x:c r="Q25" s="207" t="n">
        <x:v>0.0151</x:v>
      </x:c>
      <x:c r="R25" s="207" t="n">
        <x:v>0.0571</x:v>
      </x:c>
      <x:c r="S25" s="183" t="n">
        <x:v>5871.00</x:v>
      </x:c>
      <x:c r="T25" s="182" t="n">
        <x:f ca="1">=IF(AND(U25=0,S25&gt;0),-100%,IF(OR(S25=0,S25="-"),"-",IF(AND(S25=0,U25=0),0%,IF(S25&lt;U25,SUM(U25-S25)/S25,IF(S25&gt;U25,SUM(-1*(S25-U25)/S25),"")))))</x:f>
        <x:v/>
      </x:c>
      <x:c r="U25" s="183" t="n">
        <x:v>7905.00</x:v>
      </x:c>
      <x:c r="V25" s="183" t="n">
        <x:f ca="1">=SUM(U25/ ((O25- M25)/30.42))</x:f>
        <x:v/>
      </x:c>
      <x:c r="W25" s="196">
        <x:f ca="1">=IF(T25="","",IF(T25="-","",IF(U25=0,"",IF(OR(T25&gt;AA4,T25&lt;-AA4),"*",""))))</x:f>
        <x:v/>
      </x:c>
      <x:c r="X25" s="98" t="str">
        <x:v/>
      </x:c>
    </x:row>
    <x:row r="26" spans="1:25" s="12" x14ac:dyDescent="0.25">
      <x:c r="A26" s="90" t="str">
        <x:v>18</x:v>
      </x:c>
      <x:c r="B26" s="191" t="str">
        <x:v>FPR57686</x:v>
      </x:c>
      <x:c r="C26" s="191" t="str">
        <x:v>Ricoh MP3555</x:v>
      </x:c>
      <x:c r="D26" s="191" t="str">
        <x:v>B/W Copies - (Group 2)</x:v>
      </x:c>
      <x:c r="E26" s="191" t="str">
        <x:v>G166R730375</x:v>
      </x:c>
      <x:c r="F26" s="191" t="str">
        <x:v>Active</x:v>
      </x:c>
      <x:c r="G26" s="191" t="str">
        <x:v>East Point - 449</x:v>
      </x:c>
      <x:c r="H26" s="191" t="str">
        <x:v/>
      </x:c>
      <x:c r="I26" s="191" t="str">
        <x:v/>
      </x:c>
      <x:c r="J26" s="191" t="str">
        <x:v/>
      </x:c>
      <x:c r="K26" s="191" t="str">
        <x:v>Downstairs Rear Office</x:v>
      </x:c>
      <x:c r="L26" s="191" t="str">
        <x:v>449</x:v>
      </x:c>
      <x:c r="M26" s="191" t="str">
        <x:v>12/20/2018</x:v>
      </x:c>
      <x:c r="N26" s="189" t="n">
        <x:v>72134.00</x:v>
      </x:c>
      <x:c r="O26" s="191" t="str">
        <x:v>3/31/2019</x:v>
      </x:c>
      <x:c r="P26" s="189" t="n">
        <x:v>78382.00</x:v>
      </x:c>
      <x:c r="Q26" s="206" t="n">
        <x:v>0.012</x:v>
      </x:c>
      <x:c r="R26" s="206" t="n">
        <x:v>0.0451</x:v>
      </x:c>
      <x:c r="S26" s="189" t="n">
        <x:v>6248.00</x:v>
      </x:c>
      <x:c r="T26" s="187" t="n">
        <x:f ca="1">=IF(AND(U26=0,S26&gt;0),-100%,IF(OR(S26=0,S26="-"),"-",IF(AND(S26=0,U26=0),0%,IF(S26&lt;U26,SUM(U26-S26)/S26,IF(S26&gt;U26,SUM(-1*(S26-U26)/S26),"")))))</x:f>
        <x:v/>
      </x:c>
      <x:c r="U26" s="189" t="n">
        <x:v>6248.00</x:v>
      </x:c>
      <x:c r="V26" s="189" t="n">
        <x:f ca="1">=SUM(U26/ ((O26- M26)/30.42))</x:f>
        <x:v/>
      </x:c>
      <x:c r="W26" s="195">
        <x:f ca="1">=IF(T26="","",IF(T26="-","",IF(U26=0,"",IF(OR(T26&gt;AA4,T26&lt;-AA4),"*",""))))</x:f>
        <x:v/>
      </x:c>
      <x:c r="X26" s="91" t="str">
        <x:v/>
      </x:c>
    </x:row>
    <x:row r="27" spans="1:25" s="12" x14ac:dyDescent="0.25">
      <x:c r="A27" s="96" t="str">
        <x:v>19</x:v>
      </x:c>
      <x:c r="B27" s="192" t="str">
        <x:v>FPR57684</x:v>
      </x:c>
      <x:c r="C27" s="192" t="str">
        <x:v>Ricoh MP C4504</x:v>
      </x:c>
      <x:c r="D27" s="192" t="str">
        <x:v>B/W Copies - (Group 2)</x:v>
      </x:c>
      <x:c r="E27" s="192" t="str">
        <x:v>G716M710091</x:v>
      </x:c>
      <x:c r="F27" s="192" t="str">
        <x:v>Active</x:v>
      </x:c>
      <x:c r="G27" s="192" t="str">
        <x:v>N. Charleston - 437</x:v>
      </x:c>
      <x:c r="H27" s="192" t="str">
        <x:v/>
      </x:c>
      <x:c r="I27" s="192" t="str">
        <x:v/>
      </x:c>
      <x:c r="J27" s="192" t="str">
        <x:v/>
      </x:c>
      <x:c r="K27" s="192" t="str">
        <x:v>Management Office</x:v>
      </x:c>
      <x:c r="L27" s="192" t="str">
        <x:v>437</x:v>
      </x:c>
      <x:c r="M27" s="192" t="str">
        <x:v>12/20/2018</x:v>
      </x:c>
      <x:c r="N27" s="183" t="n">
        <x:v>125670.00</x:v>
      </x:c>
      <x:c r="O27" s="192" t="str">
        <x:v>3/31/2019</x:v>
      </x:c>
      <x:c r="P27" s="183" t="n">
        <x:v>131597.00</x:v>
      </x:c>
      <x:c r="Q27" s="207" t="n">
        <x:v>0.0114</x:v>
      </x:c>
      <x:c r="R27" s="207" t="n">
        <x:v>0.0428</x:v>
      </x:c>
      <x:c r="S27" s="183" t="n">
        <x:v>5927.00</x:v>
      </x:c>
      <x:c r="T27" s="182" t="n">
        <x:f ca="1">=IF(AND(U27=0,S27&gt;0),-100%,IF(OR(S27=0,S27="-"),"-",IF(AND(S27=0,U27=0),0%,IF(S27&lt;U27,SUM(U27-S27)/S27,IF(S27&gt;U27,SUM(-1*(S27-U27)/S27),"")))))</x:f>
        <x:v/>
      </x:c>
      <x:c r="U27" s="183" t="n">
        <x:v>5927.00</x:v>
      </x:c>
      <x:c r="V27" s="183" t="n">
        <x:f ca="1">=SUM(U27/ ((O27- M27)/30.42))</x:f>
        <x:v/>
      </x:c>
      <x:c r="W27" s="196">
        <x:f ca="1">=IF(T27="","",IF(T27="-","",IF(U27=0,"",IF(OR(T27&gt;AA4,T27&lt;-AA4),"*",""))))</x:f>
        <x:v/>
      </x:c>
      <x:c r="X27" s="98" t="str">
        <x:v/>
      </x:c>
    </x:row>
    <x:row r="28" spans="1:25" s="12" x14ac:dyDescent="0.25">
      <x:c r="A28" s="90" t="str">
        <x:v>20</x:v>
      </x:c>
      <x:c r="B28" s="191" t="str">
        <x:v>FPR55684</x:v>
      </x:c>
      <x:c r="C28" s="191" t="str">
        <x:v>Ricoh MP3555</x:v>
      </x:c>
      <x:c r="D28" s="191" t="str">
        <x:v>B/W Copies - (Group 2)</x:v>
      </x:c>
      <x:c r="E28" s="191" t="str">
        <x:v>G166R330345</x:v>
      </x:c>
      <x:c r="F28" s="191" t="str">
        <x:v>Active</x:v>
      </x:c>
      <x:c r="G28" s="191" t="str">
        <x:v>Austin - 301</x:v>
      </x:c>
      <x:c r="H28" s="191" t="str">
        <x:v/>
      </x:c>
      <x:c r="I28" s="191" t="str">
        <x:v/>
      </x:c>
      <x:c r="J28" s="191" t="str">
        <x:v>1</x:v>
      </x:c>
      <x:c r="K28" s="191" t="str">
        <x:v>Accounting</x:v>
      </x:c>
      <x:c r="L28" s="191" t="str">
        <x:v>301</x:v>
      </x:c>
      <x:c r="M28" s="191" t="str">
        <x:v>12/20/2018</x:v>
      </x:c>
      <x:c r="N28" s="189" t="n">
        <x:v>112700.00</x:v>
      </x:c>
      <x:c r="O28" s="191" t="str">
        <x:v>3/31/2019</x:v>
      </x:c>
      <x:c r="P28" s="189" t="n">
        <x:v>118391.00</x:v>
      </x:c>
      <x:c r="Q28" s="206" t="n">
        <x:v>0.0109</x:v>
      </x:c>
      <x:c r="R28" s="206" t="n">
        <x:v>0.0411</x:v>
      </x:c>
      <x:c r="S28" s="189" t="n">
        <x:v>3906.00</x:v>
      </x:c>
      <x:c r="T28" s="187" t="n">
        <x:f ca="1">=IF(AND(U28=0,S28&gt;0),-100%,IF(OR(S28=0,S28="-"),"-",IF(AND(S28=0,U28=0),0%,IF(S28&lt;U28,SUM(U28-S28)/S28,IF(S28&gt;U28,SUM(-1*(S28-U28)/S28),"")))))</x:f>
        <x:v/>
      </x:c>
      <x:c r="U28" s="189" t="n">
        <x:v>5691.00</x:v>
      </x:c>
      <x:c r="V28" s="189" t="n">
        <x:f ca="1">=SUM(U28/ ((O28- M28)/30.42))</x:f>
        <x:v/>
      </x:c>
      <x:c r="W28" s="195">
        <x:f ca="1">=IF(T28="","",IF(T28="-","",IF(U28=0,"",IF(OR(T28&gt;AA4,T28&lt;-AA4),"*",""))))</x:f>
        <x:v/>
      </x:c>
      <x:c r="X28" s="91" t="str">
        <x:v/>
      </x:c>
    </x:row>
    <x:row r="29" spans="1:25" s="12" x14ac:dyDescent="0.25">
      <x:c r="A29" s="96" t="str">
        <x:v>21</x:v>
      </x:c>
      <x:c r="B29" s="192" t="str">
        <x:v>12687243</x:v>
      </x:c>
      <x:c r="C29" s="192" t="str">
        <x:v>Ricoh MP 3352</x:v>
      </x:c>
      <x:c r="D29" s="192" t="str">
        <x:v>B/W Copies - (Group 2)</x:v>
      </x:c>
      <x:c r="E29" s="192" t="str">
        <x:v>W432L800385</x:v>
      </x:c>
      <x:c r="F29" s="192" t="str">
        <x:v>Active</x:v>
      </x:c>
      <x:c r="G29" s="192" t="str">
        <x:v>Harlingen - 305</x:v>
      </x:c>
      <x:c r="H29" s="192" t="str">
        <x:v/>
      </x:c>
      <x:c r="I29" s="192" t="str">
        <x:v/>
      </x:c>
      <x:c r="J29" s="192" t="str">
        <x:v/>
      </x:c>
      <x:c r="K29" s="192" t="str">
        <x:v/>
      </x:c>
      <x:c r="L29" s="192" t="str">
        <x:v>305</x:v>
      </x:c>
      <x:c r="M29" s="192" t="str">
        <x:v>12/20/2018</x:v>
      </x:c>
      <x:c r="N29" s="183" t="n">
        <x:v>452652.00</x:v>
      </x:c>
      <x:c r="O29" s="192" t="str">
        <x:v>3/31/2019</x:v>
      </x:c>
      <x:c r="P29" s="183" t="n">
        <x:v>458229.00</x:v>
      </x:c>
      <x:c r="Q29" s="207" t="n">
        <x:v>0.0107</x:v>
      </x:c>
      <x:c r="R29" s="207" t="n">
        <x:v>0.0403</x:v>
      </x:c>
      <x:c r="S29" s="183" t="n">
        <x:v>3877.00</x:v>
      </x:c>
      <x:c r="T29" s="182" t="n">
        <x:f ca="1">=IF(AND(U29=0,S29&gt;0),-100%,IF(OR(S29=0,S29="-"),"-",IF(AND(S29=0,U29=0),0%,IF(S29&lt;U29,SUM(U29-S29)/S29,IF(S29&gt;U29,SUM(-1*(S29-U29)/S29),"")))))</x:f>
        <x:v/>
      </x:c>
      <x:c r="U29" s="183" t="n">
        <x:v>5577.00</x:v>
      </x:c>
      <x:c r="V29" s="183" t="n">
        <x:f ca="1">=SUM(U29/ ((O29- M29)/30.42))</x:f>
        <x:v/>
      </x:c>
      <x:c r="W29" s="196">
        <x:f ca="1">=IF(T29="","",IF(T29="-","",IF(U29=0,"",IF(OR(T29&gt;AA4,T29&lt;-AA4),"*",""))))</x:f>
        <x:v/>
      </x:c>
      <x:c r="X29" s="98" t="str">
        <x:v/>
      </x:c>
    </x:row>
    <x:row r="30" spans="1:25" s="12" x14ac:dyDescent="0.25">
      <x:c r="A30" s="90" t="str">
        <x:v>22</x:v>
      </x:c>
      <x:c r="B30" s="191" t="str">
        <x:v>FPR57694</x:v>
      </x:c>
      <x:c r="C30" s="191" t="str">
        <x:v>Ricoh MP C4504</x:v>
      </x:c>
      <x:c r="D30" s="191" t="str">
        <x:v>B/W Copies - (Group 2)</x:v>
      </x:c>
      <x:c r="E30" s="191" t="str">
        <x:v>G716M710082</x:v>
      </x:c>
      <x:c r="F30" s="191" t="str">
        <x:v>Active</x:v>
      </x:c>
      <x:c r="G30" s="191" t="str">
        <x:v>Gainesville - 451</x:v>
      </x:c>
      <x:c r="H30" s="191" t="str">
        <x:v/>
      </x:c>
      <x:c r="I30" s="191" t="str">
        <x:v/>
      </x:c>
      <x:c r="J30" s="191" t="str">
        <x:v/>
      </x:c>
      <x:c r="K30" s="191" t="str">
        <x:v>Management Office</x:v>
      </x:c>
      <x:c r="L30" s="191" t="str">
        <x:v>451</x:v>
      </x:c>
      <x:c r="M30" s="191" t="str">
        <x:v>12/20/2018</x:v>
      </x:c>
      <x:c r="N30" s="189" t="n">
        <x:v>80373.00</x:v>
      </x:c>
      <x:c r="O30" s="191" t="str">
        <x:v>3/31/2019</x:v>
      </x:c>
      <x:c r="P30" s="189" t="n">
        <x:v>85842.00</x:v>
      </x:c>
      <x:c r="Q30" s="206" t="n">
        <x:v>0.0105</x:v>
      </x:c>
      <x:c r="R30" s="206" t="n">
        <x:v>0.0395</x:v>
      </x:c>
      <x:c r="S30" s="189" t="n">
        <x:v>5796.00</x:v>
      </x:c>
      <x:c r="T30" s="187" t="n">
        <x:f ca="1">=IF(AND(U30=0,S30&gt;0),-100%,IF(OR(S30=0,S30="-"),"-",IF(AND(S30=0,U30=0),0%,IF(S30&lt;U30,SUM(U30-S30)/S30,IF(S30&gt;U30,SUM(-1*(S30-U30)/S30),"")))))</x:f>
        <x:v/>
      </x:c>
      <x:c r="U30" s="189" t="n">
        <x:v>5469.00</x:v>
      </x:c>
      <x:c r="V30" s="189" t="n">
        <x:f ca="1">=SUM(U30/ ((O30- M30)/30.42))</x:f>
        <x:v/>
      </x:c>
      <x:c r="W30" s="195">
        <x:f ca="1">=IF(T30="","",IF(T30="-","",IF(U30=0,"",IF(OR(T30&gt;AA4,T30&lt;-AA4),"*",""))))</x:f>
        <x:v/>
      </x:c>
      <x:c r="X30" s="91" t="str">
        <x:v/>
      </x:c>
    </x:row>
    <x:row r="31" spans="1:25" s="12" x14ac:dyDescent="0.25">
      <x:c r="A31" s="96" t="str">
        <x:v>23</x:v>
      </x:c>
      <x:c r="B31" s="192" t="str">
        <x:v>12909550</x:v>
      </x:c>
      <x:c r="C31" s="192" t="str">
        <x:v>Ricoh MP 3352</x:v>
      </x:c>
      <x:c r="D31" s="192" t="str">
        <x:v>B/W Copies - (Group 2)</x:v>
      </x:c>
      <x:c r="E31" s="192" t="str">
        <x:v>W433L400336</x:v>
      </x:c>
      <x:c r="F31" s="192" t="str">
        <x:v>Active</x:v>
      </x:c>
      <x:c r="G31" s="192" t="str">
        <x:v>Sandston - 422</x:v>
      </x:c>
      <x:c r="H31" s="192" t="str">
        <x:v/>
      </x:c>
      <x:c r="I31" s="192" t="str">
        <x:v/>
      </x:c>
      <x:c r="J31" s="192" t="str">
        <x:v>1</x:v>
      </x:c>
      <x:c r="K31" s="192" t="str">
        <x:v>Front Desk / Jamie Anderson</x:v>
      </x:c>
      <x:c r="L31" s="192" t="str">
        <x:v>422</x:v>
      </x:c>
      <x:c r="M31" s="192" t="str">
        <x:v>12/20/2018</x:v>
      </x:c>
      <x:c r="N31" s="183" t="n">
        <x:v>263440.00</x:v>
      </x:c>
      <x:c r="O31" s="192" t="str">
        <x:v>3/31/2019</x:v>
      </x:c>
      <x:c r="P31" s="183" t="n">
        <x:v>268662.00</x:v>
      </x:c>
      <x:c r="Q31" s="207" t="n">
        <x:v>0.01</x:v>
      </x:c>
      <x:c r="R31" s="207" t="n">
        <x:v>0.0377</x:v>
      </x:c>
      <x:c r="S31" s="183" t="n">
        <x:v>3970.00</x:v>
      </x:c>
      <x:c r="T31" s="182" t="n">
        <x:f ca="1">=IF(AND(U31=0,S31&gt;0),-100%,IF(OR(S31=0,S31="-"),"-",IF(AND(S31=0,U31=0),0%,IF(S31&lt;U31,SUM(U31-S31)/S31,IF(S31&gt;U31,SUM(-1*(S31-U31)/S31),"")))))</x:f>
        <x:v/>
      </x:c>
      <x:c r="U31" s="183" t="n">
        <x:v>5222.00</x:v>
      </x:c>
      <x:c r="V31" s="183" t="n">
        <x:f ca="1">=SUM(U31/ ((O31- M31)/30.42))</x:f>
        <x:v/>
      </x:c>
      <x:c r="W31" s="196">
        <x:f ca="1">=IF(T31="","",IF(T31="-","",IF(U31=0,"",IF(OR(T31&gt;AA4,T31&lt;-AA4),"*",""))))</x:f>
        <x:v/>
      </x:c>
      <x:c r="X31" s="98" t="str">
        <x:v/>
      </x:c>
    </x:row>
    <x:row r="32" spans="1:25" s="12" x14ac:dyDescent="0.25">
      <x:c r="A32" s="90" t="str">
        <x:v>24</x:v>
      </x:c>
      <x:c r="B32" s="191" t="str">
        <x:v>FPR57608</x:v>
      </x:c>
      <x:c r="C32" s="191" t="str">
        <x:v>Ricoh MP3555</x:v>
      </x:c>
      <x:c r="D32" s="191" t="str">
        <x:v>B/W Copies - (Group 2)</x:v>
      </x:c>
      <x:c r="E32" s="191" t="str">
        <x:v>C317L500373</x:v>
      </x:c>
      <x:c r="F32" s="191" t="str">
        <x:v>Active</x:v>
      </x:c>
      <x:c r="G32" s="191" t="str">
        <x:v>Salt Lake City - 221</x:v>
      </x:c>
      <x:c r="H32" s="191" t="str">
        <x:v/>
      </x:c>
      <x:c r="I32" s="191" t="str">
        <x:v/>
      </x:c>
      <x:c r="J32" s="191" t="str">
        <x:v>2</x:v>
      </x:c>
      <x:c r="K32" s="191" t="str">
        <x:v>Accounting</x:v>
      </x:c>
      <x:c r="L32" s="191" t="str">
        <x:v>221</x:v>
      </x:c>
      <x:c r="M32" s="191" t="str">
        <x:v>1/3/2019</x:v>
      </x:c>
      <x:c r="N32" s="189" t="n">
        <x:v>84606.00</x:v>
      </x:c>
      <x:c r="O32" s="191" t="str">
        <x:v>3/30/2019</x:v>
      </x:c>
      <x:c r="P32" s="189" t="n">
        <x:v>89310.00</x:v>
      </x:c>
      <x:c r="Q32" s="206" t="n">
        <x:v>0.009</x:v>
      </x:c>
      <x:c r="R32" s="206" t="n">
        <x:v>0.034</x:v>
      </x:c>
      <x:c r="S32" s="189" t="n">
        <x:v>5977.00</x:v>
      </x:c>
      <x:c r="T32" s="187" t="n">
        <x:f ca="1">=IF(AND(U32=0,S32&gt;0),-100%,IF(OR(S32=0,S32="-"),"-",IF(AND(S32=0,U32=0),0%,IF(S32&lt;U32,SUM(U32-S32)/S32,IF(S32&gt;U32,SUM(-1*(S32-U32)/S32),"")))))</x:f>
        <x:v/>
      </x:c>
      <x:c r="U32" s="189" t="n">
        <x:v>4704.00</x:v>
      </x:c>
      <x:c r="V32" s="189" t="n">
        <x:f ca="1">=SUM(U32/ ((O32- M32)/30.42))</x:f>
        <x:v/>
      </x:c>
      <x:c r="W32" s="195">
        <x:f ca="1">=IF(T32="","",IF(T32="-","",IF(U32=0,"",IF(OR(T32&gt;AA4,T32&lt;-AA4),"*",""))))</x:f>
        <x:v/>
      </x:c>
      <x:c r="X32" s="91" t="str">
        <x:v/>
      </x:c>
    </x:row>
    <x:row r="33" spans="1:25" s="12" x14ac:dyDescent="0.25">
      <x:c r="A33" s="96" t="str">
        <x:v>25</x:v>
      </x:c>
      <x:c r="B33" s="192" t="str">
        <x:v>17073498</x:v>
      </x:c>
      <x:c r="C33" s="192" t="str">
        <x:v>Ricoh MP 3352</x:v>
      </x:c>
      <x:c r="D33" s="192" t="str">
        <x:v>B/W Copies - (Group 2)</x:v>
      </x:c>
      <x:c r="E33" s="192" t="str">
        <x:v>W432LA00790</x:v>
      </x:c>
      <x:c r="F33" s="192" t="str">
        <x:v>Active</x:v>
      </x:c>
      <x:c r="G33" s="192" t="str">
        <x:v>Anniston - 326</x:v>
      </x:c>
      <x:c r="H33" s="192" t="str">
        <x:v/>
      </x:c>
      <x:c r="I33" s="192" t="str">
        <x:v/>
      </x:c>
      <x:c r="J33" s="192" t="str">
        <x:v>1</x:v>
      </x:c>
      <x:c r="K33" s="192" t="str">
        <x:v/>
      </x:c>
      <x:c r="L33" s="192" t="str">
        <x:v>326</x:v>
      </x:c>
      <x:c r="M33" s="192" t="str">
        <x:v>12/20/2018</x:v>
      </x:c>
      <x:c r="N33" s="183" t="n">
        <x:v>316993.00</x:v>
      </x:c>
      <x:c r="O33" s="192" t="str">
        <x:v>3/31/2019</x:v>
      </x:c>
      <x:c r="P33" s="183" t="n">
        <x:v>321641.00</x:v>
      </x:c>
      <x:c r="Q33" s="207" t="n">
        <x:v>0.0089</x:v>
      </x:c>
      <x:c r="R33" s="207" t="n">
        <x:v>0.0336</x:v>
      </x:c>
      <x:c r="S33" s="183" t="n">
        <x:v>4109.00</x:v>
      </x:c>
      <x:c r="T33" s="182" t="n">
        <x:f ca="1">=IF(AND(U33=0,S33&gt;0),-100%,IF(OR(S33=0,S33="-"),"-",IF(AND(S33=0,U33=0),0%,IF(S33&lt;U33,SUM(U33-S33)/S33,IF(S33&gt;U33,SUM(-1*(S33-U33)/S33),"")))))</x:f>
        <x:v/>
      </x:c>
      <x:c r="U33" s="183" t="n">
        <x:v>4648.00</x:v>
      </x:c>
      <x:c r="V33" s="183" t="n">
        <x:f ca="1">=SUM(U33/ ((O33- M33)/30.42))</x:f>
        <x:v/>
      </x:c>
      <x:c r="W33" s="196">
        <x:f ca="1">=IF(T33="","",IF(T33="-","",IF(U33=0,"",IF(OR(T33&gt;AA4,T33&lt;-AA4),"*",""))))</x:f>
        <x:v/>
      </x:c>
      <x:c r="X33" s="98" t="str">
        <x:v/>
      </x:c>
    </x:row>
    <x:row r="34" spans="1:25" s="12" x14ac:dyDescent="0.25">
      <x:c r="A34" s="90" t="str">
        <x:v>26</x:v>
      </x:c>
      <x:c r="B34" s="191" t="str">
        <x:v>12949513</x:v>
      </x:c>
      <x:c r="C34" s="191" t="str">
        <x:v>Ricoh MP 3352</x:v>
      </x:c>
      <x:c r="D34" s="191" t="str">
        <x:v>B/W Copies - (Group 2)</x:v>
      </x:c>
      <x:c r="E34" s="191" t="str">
        <x:v>W433L600608</x:v>
      </x:c>
      <x:c r="F34" s="191" t="str">
        <x:v>Active</x:v>
      </x:c>
      <x:c r="G34" s="191" t="str">
        <x:v>Jacksonville - 409</x:v>
      </x:c>
      <x:c r="H34" s="191" t="str">
        <x:v/>
      </x:c>
      <x:c r="I34" s="191" t="str">
        <x:v/>
      </x:c>
      <x:c r="J34" s="191" t="str">
        <x:v>1</x:v>
      </x:c>
      <x:c r="K34" s="191" t="str">
        <x:v>Front Office / Tina Treaster</x:v>
      </x:c>
      <x:c r="L34" s="191" t="str">
        <x:v>409</x:v>
      </x:c>
      <x:c r="M34" s="191" t="str">
        <x:v>1/2/2019</x:v>
      </x:c>
      <x:c r="N34" s="189" t="n">
        <x:v>357944.00</x:v>
      </x:c>
      <x:c r="O34" s="191" t="str">
        <x:v>3/31/2019</x:v>
      </x:c>
      <x:c r="P34" s="189" t="n">
        <x:v>362205.00</x:v>
      </x:c>
      <x:c r="Q34" s="206" t="n">
        <x:v>0.0082</x:v>
      </x:c>
      <x:c r="R34" s="206" t="n">
        <x:v>0.0308</x:v>
      </x:c>
      <x:c r="S34" s="189" t="n">
        <x:v>4261.00</x:v>
      </x:c>
      <x:c r="T34" s="187" t="n">
        <x:f ca="1">=IF(AND(U34=0,S34&gt;0),-100%,IF(OR(S34=0,S34="-"),"-",IF(AND(S34=0,U34=0),0%,IF(S34&lt;U34,SUM(U34-S34)/S34,IF(S34&gt;U34,SUM(-1*(S34-U34)/S34),"")))))</x:f>
        <x:v/>
      </x:c>
      <x:c r="U34" s="189" t="n">
        <x:v>4261.00</x:v>
      </x:c>
      <x:c r="V34" s="189" t="n">
        <x:f ca="1">=SUM(U34/ ((O34- M34)/30.42))</x:f>
        <x:v/>
      </x:c>
      <x:c r="W34" s="195">
        <x:f ca="1">=IF(T34="","",IF(T34="-","",IF(U34=0,"",IF(OR(T34&gt;AA4,T34&lt;-AA4),"*",""))))</x:f>
        <x:v/>
      </x:c>
      <x:c r="X34" s="91" t="str">
        <x:v/>
      </x:c>
    </x:row>
    <x:row r="35" spans="1:25" s="12" x14ac:dyDescent="0.25">
      <x:c r="A35" s="96" t="str">
        <x:v>27</x:v>
      </x:c>
      <x:c r="B35" s="192" t="str">
        <x:v>FPR60785</x:v>
      </x:c>
      <x:c r="C35" s="192" t="str">
        <x:v>Ricoh MP3555</x:v>
      </x:c>
      <x:c r="D35" s="192" t="str">
        <x:v>B/W Copies - (Group 2)</x:v>
      </x:c>
      <x:c r="E35" s="192" t="str">
        <x:v>C318L600049</x:v>
      </x:c>
      <x:c r="F35" s="192" t="str">
        <x:v>Active</x:v>
      </x:c>
      <x:c r="G35" s="192" t="str">
        <x:v>Powderly, TX - 313</x:v>
      </x:c>
      <x:c r="H35" s="192" t="str">
        <x:v/>
      </x:c>
      <x:c r="I35" s="192" t="str">
        <x:v/>
      </x:c>
      <x:c r="J35" s="192" t="str">
        <x:v>1</x:v>
      </x:c>
      <x:c r="K35" s="192" t="str">
        <x:v>Office</x:v>
      </x:c>
      <x:c r="L35" s="192" t="str">
        <x:v>313</x:v>
      </x:c>
      <x:c r="M35" s="192" t="str">
        <x:v>12/20/2018</x:v>
      </x:c>
      <x:c r="N35" s="183" t="n">
        <x:v>6425.00</x:v>
      </x:c>
      <x:c r="O35" s="192" t="str">
        <x:v>3/31/2019</x:v>
      </x:c>
      <x:c r="P35" s="183" t="n">
        <x:v>10597.00</x:v>
      </x:c>
      <x:c r="Q35" s="207" t="n">
        <x:v>0.008</x:v>
      </x:c>
      <x:c r="R35" s="207" t="n">
        <x:v>0.0301</x:v>
      </x:c>
      <x:c r="S35" s="183" t="n">
        <x:v>3836.00</x:v>
      </x:c>
      <x:c r="T35" s="182" t="n">
        <x:f ca="1">=IF(AND(U35=0,S35&gt;0),-100%,IF(OR(S35=0,S35="-"),"-",IF(AND(S35=0,U35=0),0%,IF(S35&lt;U35,SUM(U35-S35)/S35,IF(S35&gt;U35,SUM(-1*(S35-U35)/S35),"")))))</x:f>
        <x:v/>
      </x:c>
      <x:c r="U35" s="183" t="n">
        <x:v>4172.00</x:v>
      </x:c>
      <x:c r="V35" s="183" t="n">
        <x:f ca="1">=SUM(U35/ ((O35- M35)/30.42))</x:f>
        <x:v/>
      </x:c>
      <x:c r="W35" s="196">
        <x:f ca="1">=IF(T35="","",IF(T35="-","",IF(U35=0,"",IF(OR(T35&gt;AA4,T35&lt;-AA4),"*",""))))</x:f>
        <x:v/>
      </x:c>
      <x:c r="X35" s="98" t="str">
        <x:v/>
      </x:c>
    </x:row>
    <x:row r="36" spans="1:25" s="12" x14ac:dyDescent="0.25">
      <x:c r="A36" s="90" t="str">
        <x:v>28</x:v>
      </x:c>
      <x:c r="B36" s="191" t="str">
        <x:v>13466016</x:v>
      </x:c>
      <x:c r="C36" s="191" t="str">
        <x:v>Ricoh MP3554</x:v>
      </x:c>
      <x:c r="D36" s="191" t="str">
        <x:v>B/W Copies - (Group 2)</x:v>
      </x:c>
      <x:c r="E36" s="191" t="str">
        <x:v>G164RC30916</x:v>
      </x:c>
      <x:c r="F36" s="191" t="str">
        <x:v>Active</x:v>
      </x:c>
      <x:c r="G36" s="191" t="str">
        <x:v>New Smyrna Beach - 406</x:v>
      </x:c>
      <x:c r="H36" s="191" t="str">
        <x:v/>
      </x:c>
      <x:c r="I36" s="191" t="str">
        <x:v/>
      </x:c>
      <x:c r="J36" s="191" t="str">
        <x:v>1</x:v>
      </x:c>
      <x:c r="K36" s="191" t="str">
        <x:v>Accounting</x:v>
      </x:c>
      <x:c r="L36" s="191" t="str">
        <x:v>406</x:v>
      </x:c>
      <x:c r="M36" s="191" t="str">
        <x:v>12/20/2018</x:v>
      </x:c>
      <x:c r="N36" s="189" t="n">
        <x:v>89903.00</x:v>
      </x:c>
      <x:c r="O36" s="191" t="str">
        <x:v>3/31/2019</x:v>
      </x:c>
      <x:c r="P36" s="189" t="n">
        <x:v>93227.00</x:v>
      </x:c>
      <x:c r="Q36" s="206" t="n">
        <x:v>0.0064</x:v>
      </x:c>
      <x:c r="R36" s="206" t="n">
        <x:v>0.024</x:v>
      </x:c>
      <x:c r="S36" s="189" t="n">
        <x:v>2484.00</x:v>
      </x:c>
      <x:c r="T36" s="187" t="n">
        <x:f ca="1">=IF(AND(U36=0,S36&gt;0),-100%,IF(OR(S36=0,S36="-"),"-",IF(AND(S36=0,U36=0),0%,IF(S36&lt;U36,SUM(U36-S36)/S36,IF(S36&gt;U36,SUM(-1*(S36-U36)/S36),"")))))</x:f>
        <x:v/>
      </x:c>
      <x:c r="U36" s="189" t="n">
        <x:v>3324.00</x:v>
      </x:c>
      <x:c r="V36" s="189" t="n">
        <x:f ca="1">=SUM(U36/ ((O36- M36)/30.42))</x:f>
        <x:v/>
      </x:c>
      <x:c r="W36" s="195">
        <x:f ca="1">=IF(T36="","",IF(T36="-","",IF(U36=0,"",IF(OR(T36&gt;AA4,T36&lt;-AA4),"*",""))))</x:f>
        <x:v/>
      </x:c>
      <x:c r="X36" s="91" t="str">
        <x:v/>
      </x:c>
    </x:row>
    <x:row r="37" spans="1:25" s="12" x14ac:dyDescent="0.25">
      <x:c r="A37" s="96" t="str">
        <x:v>29</x:v>
      </x:c>
      <x:c r="B37" s="192" t="str">
        <x:v>FPR57676</x:v>
      </x:c>
      <x:c r="C37" s="192" t="str">
        <x:v>Ricoh MP3555</x:v>
      </x:c>
      <x:c r="D37" s="192" t="str">
        <x:v>B/W Copies - (Group 2)</x:v>
      </x:c>
      <x:c r="E37" s="192" t="str">
        <x:v>G165R930149</x:v>
      </x:c>
      <x:c r="F37" s="192" t="str">
        <x:v>Active</x:v>
      </x:c>
      <x:c r="G37" s="192" t="str">
        <x:v>Mukilteo - 108</x:v>
      </x:c>
      <x:c r="H37" s="192" t="str">
        <x:v/>
      </x:c>
      <x:c r="I37" s="192" t="str">
        <x:v/>
      </x:c>
      <x:c r="J37" s="192" t="str">
        <x:v/>
      </x:c>
      <x:c r="K37" s="192" t="str">
        <x:v>Management Office</x:v>
      </x:c>
      <x:c r="L37" s="192" t="str">
        <x:v>108</x:v>
      </x:c>
      <x:c r="M37" s="192" t="str">
        <x:v>12/20/2018</x:v>
      </x:c>
      <x:c r="N37" s="183" t="n">
        <x:v>39531.00</x:v>
      </x:c>
      <x:c r="O37" s="192" t="str">
        <x:v>3/31/2019</x:v>
      </x:c>
      <x:c r="P37" s="183" t="n">
        <x:v>42474.00</x:v>
      </x:c>
      <x:c r="Q37" s="207" t="n">
        <x:v>0.0056</x:v>
      </x:c>
      <x:c r="R37" s="207" t="n">
        <x:v>0.0213</x:v>
      </x:c>
      <x:c r="S37" s="183" t="n">
        <x:v>1266.00</x:v>
      </x:c>
      <x:c r="T37" s="182" t="n">
        <x:f ca="1">=IF(AND(U37=0,S37&gt;0),-100%,IF(OR(S37=0,S37="-"),"-",IF(AND(S37=0,U37=0),0%,IF(S37&lt;U37,SUM(U37-S37)/S37,IF(S37&gt;U37,SUM(-1*(S37-U37)/S37),"")))))</x:f>
        <x:v/>
      </x:c>
      <x:c r="U37" s="183" t="n">
        <x:v>2943.00</x:v>
      </x:c>
      <x:c r="V37" s="183" t="n">
        <x:f ca="1">=SUM(U37/ ((O37- M37)/30.42))</x:f>
        <x:v/>
      </x:c>
      <x:c r="W37" s="196">
        <x:f ca="1">=IF(T37="","",IF(T37="-","",IF(U37=0,"",IF(OR(T37&gt;AA4,T37&lt;-AA4),"*",""))))</x:f>
        <x:v/>
      </x:c>
      <x:c r="X37" s="98" t="str">
        <x:v/>
      </x:c>
    </x:row>
    <x:row r="38" spans="1:25" s="12" x14ac:dyDescent="0.25">
      <x:c r="A38" s="90" t="str">
        <x:v>30</x:v>
      </x:c>
      <x:c r="B38" s="191" t="str">
        <x:v>FPR42552</x:v>
      </x:c>
      <x:c r="C38" s="191" t="str">
        <x:v>Ricoh MP 3352</x:v>
      </x:c>
      <x:c r="D38" s="191" t="str">
        <x:v>B/W Copies - (Group 2)</x:v>
      </x:c>
      <x:c r="E38" s="191" t="str">
        <x:v>W431LC00272</x:v>
      </x:c>
      <x:c r="F38" s="191" t="str">
        <x:v>Active</x:v>
      </x:c>
      <x:c r="G38" s="191" t="str">
        <x:v>Ozark, AL - 322</x:v>
      </x:c>
      <x:c r="H38" s="191" t="str">
        <x:v/>
      </x:c>
      <x:c r="I38" s="191" t="str">
        <x:v/>
      </x:c>
      <x:c r="J38" s="191" t="str">
        <x:v/>
      </x:c>
      <x:c r="K38" s="191" t="str">
        <x:v/>
      </x:c>
      <x:c r="L38" s="191" t="str">
        <x:v>322</x:v>
      </x:c>
      <x:c r="M38" s="191" t="str">
        <x:v>12/20/2018</x:v>
      </x:c>
      <x:c r="N38" s="189" t="n">
        <x:v>298717.00</x:v>
      </x:c>
      <x:c r="O38" s="191" t="str">
        <x:v>3/31/2019</x:v>
      </x:c>
      <x:c r="P38" s="189" t="n">
        <x:v>300848.00</x:v>
      </x:c>
      <x:c r="Q38" s="206" t="n">
        <x:v>0.0041</x:v>
      </x:c>
      <x:c r="R38" s="206" t="n">
        <x:v>0.0154</x:v>
      </x:c>
      <x:c r="S38" s="189" t="n">
        <x:v>2131.00</x:v>
      </x:c>
      <x:c r="T38" s="187" t="n">
        <x:f ca="1">=IF(AND(U38=0,S38&gt;0),-100%,IF(OR(S38=0,S38="-"),"-",IF(AND(S38=0,U38=0),0%,IF(S38&lt;U38,SUM(U38-S38)/S38,IF(S38&gt;U38,SUM(-1*(S38-U38)/S38),"")))))</x:f>
        <x:v/>
      </x:c>
      <x:c r="U38" s="189" t="n">
        <x:v>2131.00</x:v>
      </x:c>
      <x:c r="V38" s="189" t="n">
        <x:f ca="1">=SUM(U38/ ((O38- M38)/30.42))</x:f>
        <x:v/>
      </x:c>
      <x:c r="W38" s="195">
        <x:f ca="1">=IF(T38="","",IF(T38="-","",IF(U38=0,"",IF(OR(T38&gt;AA4,T38&lt;-AA4),"*",""))))</x:f>
        <x:v/>
      </x:c>
      <x:c r="X38" s="91" t="str">
        <x:v/>
      </x:c>
    </x:row>
    <x:row r="39" spans="1:25" s="12" x14ac:dyDescent="0.25">
      <x:c r="A39" s="96" t="str">
        <x:v>31</x:v>
      </x:c>
      <x:c r="B39" s="192" t="str">
        <x:v>FPR57788</x:v>
      </x:c>
      <x:c r="C39" s="192" t="str">
        <x:v>Ricoh MP 3354</x:v>
      </x:c>
      <x:c r="D39" s="192" t="str">
        <x:v>B/W Copies - (Group 2)</x:v>
      </x:c>
      <x:c r="E39" s="192" t="str">
        <x:v>C316RA20148</x:v>
      </x:c>
      <x:c r="F39" s="192" t="str">
        <x:v>Active</x:v>
      </x:c>
      <x:c r="G39" s="192" t="str">
        <x:v>San Antonio - 302</x:v>
      </x:c>
      <x:c r="H39" s="192" t="str">
        <x:v/>
      </x:c>
      <x:c r="I39" s="192" t="str">
        <x:v/>
      </x:c>
      <x:c r="J39" s="192" t="str">
        <x:v/>
      </x:c>
      <x:c r="K39" s="192" t="str">
        <x:v>Front Office</x:v>
      </x:c>
      <x:c r="L39" s="192" t="str">
        <x:v>302</x:v>
      </x:c>
      <x:c r="M39" s="192" t="str">
        <x:v>12/20/2018</x:v>
      </x:c>
      <x:c r="N39" s="183" t="n">
        <x:v>64601.00</x:v>
      </x:c>
      <x:c r="O39" s="192" t="str">
        <x:v>3/31/2019</x:v>
      </x:c>
      <x:c r="P39" s="183" t="n">
        <x:v>66580.00</x:v>
      </x:c>
      <x:c r="Q39" s="207" t="n">
        <x:v>0.0038</x:v>
      </x:c>
      <x:c r="R39" s="207" t="n">
        <x:v>0.0143</x:v>
      </x:c>
      <x:c r="S39" s="183" t="n">
        <x:v>1979.00</x:v>
      </x:c>
      <x:c r="T39" s="182" t="n">
        <x:f ca="1">=IF(AND(U39=0,S39&gt;0),-100%,IF(OR(S39=0,S39="-"),"-",IF(AND(S39=0,U39=0),0%,IF(S39&lt;U39,SUM(U39-S39)/S39,IF(S39&gt;U39,SUM(-1*(S39-U39)/S39),"")))))</x:f>
        <x:v/>
      </x:c>
      <x:c r="U39" s="183" t="n">
        <x:v>1979.00</x:v>
      </x:c>
      <x:c r="V39" s="183" t="n">
        <x:f ca="1">=SUM(U39/ ((O39- M39)/30.42))</x:f>
        <x:v/>
      </x:c>
      <x:c r="W39" s="196">
        <x:f ca="1">=IF(T39="","",IF(T39="-","",IF(U39=0,"",IF(OR(T39&gt;AA4,T39&lt;-AA4),"*",""))))</x:f>
        <x:v/>
      </x:c>
      <x:c r="X39" s="98" t="str">
        <x:v/>
      </x:c>
    </x:row>
    <x:row r="40" spans="1:25" s="12" x14ac:dyDescent="0.25">
      <x:c r="A40" s="90" t="str">
        <x:v>32</x:v>
      </x:c>
      <x:c r="B40" s="191" t="str">
        <x:v>13136944</x:v>
      </x:c>
      <x:c r="C40" s="191" t="str">
        <x:v>Ricoh MP 3352</x:v>
      </x:c>
      <x:c r="D40" s="191" t="str">
        <x:v>B/W Copies - (Group 2)</x:v>
      </x:c>
      <x:c r="E40" s="191" t="str">
        <x:v>W433LB00088</x:v>
      </x:c>
      <x:c r="F40" s="191" t="str">
        <x:v>Active</x:v>
      </x:c>
      <x:c r="G40" s="191" t="str">
        <x:v>Coos Bay - 101</x:v>
      </x:c>
      <x:c r="H40" s="191" t="str">
        <x:v/>
      </x:c>
      <x:c r="I40" s="191" t="str">
        <x:v/>
      </x:c>
      <x:c r="J40" s="191" t="str">
        <x:v/>
      </x:c>
      <x:c r="K40" s="191" t="str">
        <x:v/>
      </x:c>
      <x:c r="L40" s="191" t="str">
        <x:v>101</x:v>
      </x:c>
      <x:c r="M40" s="191" t="str">
        <x:v>12/20/2018</x:v>
      </x:c>
      <x:c r="N40" s="189" t="n">
        <x:v>244368.00</x:v>
      </x:c>
      <x:c r="O40" s="191" t="str">
        <x:v>3/31/2019</x:v>
      </x:c>
      <x:c r="P40" s="189" t="n">
        <x:v>246276.00</x:v>
      </x:c>
      <x:c r="Q40" s="206" t="n">
        <x:v>0.0037</x:v>
      </x:c>
      <x:c r="R40" s="206" t="n">
        <x:v>0.0138</x:v>
      </x:c>
      <x:c r="S40" s="189" t="n">
        <x:v>1908.00</x:v>
      </x:c>
      <x:c r="T40" s="187" t="n">
        <x:f ca="1">=IF(AND(U40=0,S40&gt;0),-100%,IF(OR(S40=0,S40="-"),"-",IF(AND(S40=0,U40=0),0%,IF(S40&lt;U40,SUM(U40-S40)/S40,IF(S40&gt;U40,SUM(-1*(S40-U40)/S40),"")))))</x:f>
        <x:v/>
      </x:c>
      <x:c r="U40" s="189" t="n">
        <x:v>1908.00</x:v>
      </x:c>
      <x:c r="V40" s="189" t="n">
        <x:f ca="1">=SUM(U40/ ((O40- M40)/30.42))</x:f>
        <x:v/>
      </x:c>
      <x:c r="W40" s="195">
        <x:f ca="1">=IF(T40="","",IF(T40="-","",IF(U40=0,"",IF(OR(T40&gt;AA4,T40&lt;-AA4),"*",""))))</x:f>
        <x:v/>
      </x:c>
      <x:c r="X40" s="91" t="str">
        <x:v/>
      </x:c>
    </x:row>
    <x:row r="41" spans="1:25" s="12" x14ac:dyDescent="0.25">
      <x:c r="A41" s="96" t="str">
        <x:v>33</x:v>
      </x:c>
      <x:c r="B41" s="192" t="str">
        <x:v>A12511304</x:v>
      </x:c>
      <x:c r="C41" s="192" t="str">
        <x:v>Ricoh MP 3352</x:v>
      </x:c>
      <x:c r="D41" s="192" t="str">
        <x:v>B/W Copies - (Group 2)</x:v>
      </x:c>
      <x:c r="E41" s="192" t="str">
        <x:v>W432L401110</x:v>
      </x:c>
      <x:c r="F41" s="192" t="str">
        <x:v>Inactive</x:v>
      </x:c>
      <x:c r="G41" s="192" t="str">
        <x:v>Muskogee - 342</x:v>
      </x:c>
      <x:c r="H41" s="192" t="str">
        <x:v/>
      </x:c>
      <x:c r="I41" s="192" t="str">
        <x:v/>
      </x:c>
      <x:c r="J41" s="192" t="str">
        <x:v>1</x:v>
      </x:c>
      <x:c r="K41" s="192" t="str">
        <x:v>Storage / Inactive</x:v>
      </x:c>
      <x:c r="L41" s="192" t="str">
        <x:v>342</x:v>
      </x:c>
      <x:c r="M41" s="192" t="str">
        <x:v>12/20/2018</x:v>
      </x:c>
      <x:c r="N41" s="183" t="n">
        <x:v>168125.00</x:v>
      </x:c>
      <x:c r="O41" s="192" t="str">
        <x:v>3/31/2019</x:v>
      </x:c>
      <x:c r="P41" s="183" t="n">
        <x:v>170028.00</x:v>
      </x:c>
      <x:c r="Q41" s="207" t="n">
        <x:v>0.0036</x:v>
      </x:c>
      <x:c r="R41" s="207" t="n">
        <x:v>0.0137</x:v>
      </x:c>
      <x:c r="S41" s="183" t="n">
        <x:v>3368.00</x:v>
      </x:c>
      <x:c r="T41" s="182" t="n">
        <x:f ca="1">=IF(AND(U41=0,S41&gt;0),-100%,IF(OR(S41=0,S41="-"),"-",IF(AND(S41=0,U41=0),0%,IF(S41&lt;U41,SUM(U41-S41)/S41,IF(S41&gt;U41,SUM(-1*(S41-U41)/S41),"")))))</x:f>
        <x:v/>
      </x:c>
      <x:c r="U41" s="183" t="n">
        <x:v>1903.00</x:v>
      </x:c>
      <x:c r="V41" s="183" t="n">
        <x:f ca="1">=SUM(U41/ ((O41- M41)/30.42))</x:f>
        <x:v/>
      </x:c>
      <x:c r="W41" s="196">
        <x:f ca="1">=IF(T41="","",IF(T41="-","",IF(U41=0,"",IF(OR(T41&gt;AA4,T41&lt;-AA4),"*",""))))</x:f>
        <x:v/>
      </x:c>
      <x:c r="X41" s="98" t="str">
        <x:v/>
      </x:c>
    </x:row>
    <x:row r="42" spans="1:25" s="12" x14ac:dyDescent="0.25">
      <x:c r="A42" s="90" t="str">
        <x:v>34</x:v>
      </x:c>
      <x:c r="B42" s="191" t="str">
        <x:v>17074668</x:v>
      </x:c>
      <x:c r="C42" s="191" t="str">
        <x:v>Ricoh MP 3352</x:v>
      </x:c>
      <x:c r="D42" s="191" t="str">
        <x:v>B/W Copies - (Group 2)</x:v>
      </x:c>
      <x:c r="E42" s="191" t="str">
        <x:v>W432LC00228</x:v>
      </x:c>
      <x:c r="F42" s="191" t="str">
        <x:v>Active</x:v>
      </x:c>
      <x:c r="G42" s="191" t="str">
        <x:v>Montgomery - 350</x:v>
      </x:c>
      <x:c r="H42" s="191" t="str">
        <x:v/>
      </x:c>
      <x:c r="I42" s="191" t="str">
        <x:v/>
      </x:c>
      <x:c r="J42" s="191" t="str">
        <x:v>1</x:v>
      </x:c>
      <x:c r="K42" s="191" t="str">
        <x:v/>
      </x:c>
      <x:c r="L42" s="191" t="str">
        <x:v>350</x:v>
      </x:c>
      <x:c r="M42" s="191" t="str">
        <x:v>12/20/2018</x:v>
      </x:c>
      <x:c r="N42" s="189" t="n">
        <x:v>67623.00</x:v>
      </x:c>
      <x:c r="O42" s="191" t="str">
        <x:v>3/31/2019</x:v>
      </x:c>
      <x:c r="P42" s="189" t="n">
        <x:v>68335.00</x:v>
      </x:c>
      <x:c r="Q42" s="206" t="n">
        <x:v>0.0014</x:v>
      </x:c>
      <x:c r="R42" s="206" t="n">
        <x:v>0.0051</x:v>
      </x:c>
      <x:c r="S42" s="189" t="n">
        <x:v>456.00</x:v>
      </x:c>
      <x:c r="T42" s="187" t="n">
        <x:f ca="1">=IF(AND(U42=0,S42&gt;0),-100%,IF(OR(S42=0,S42="-"),"-",IF(AND(S42=0,U42=0),0%,IF(S42&lt;U42,SUM(U42-S42)/S42,IF(S42&gt;U42,SUM(-1*(S42-U42)/S42),"")))))</x:f>
        <x:v/>
      </x:c>
      <x:c r="U42" s="189" t="n">
        <x:v>712.00</x:v>
      </x:c>
      <x:c r="V42" s="189" t="n">
        <x:f ca="1">=SUM(U42/ ((O42- M42)/30.42))</x:f>
        <x:v/>
      </x:c>
      <x:c r="W42" s="195">
        <x:f ca="1">=IF(T42="","",IF(T42="-","",IF(U42=0,"",IF(OR(T42&gt;AA4,T42&lt;-AA4),"*",""))))</x:f>
        <x:v/>
      </x:c>
      <x:c r="X42" s="91" t="str">
        <x:v/>
      </x:c>
    </x:row>
    <x:row r="43" spans="1:25" s="12" x14ac:dyDescent="0.25">
      <x:c r="A43" s="96" t="str">
        <x:v>35</x:v>
      </x:c>
      <x:c r="B43" s="192" t="str">
        <x:v>12597574</x:v>
      </x:c>
      <x:c r="C43" s="192" t="str">
        <x:v>Ricoh MP 3352</x:v>
      </x:c>
      <x:c r="D43" s="192" t="str">
        <x:v>B/W Copies - (Group 2)</x:v>
      </x:c>
      <x:c r="E43" s="192" t="str">
        <x:v>W432L600677</x:v>
      </x:c>
      <x:c r="F43" s="192" t="str">
        <x:v>Active</x:v>
      </x:c>
      <x:c r="G43" s="192" t="str">
        <x:v>Oklahoma City - 385</x:v>
      </x:c>
      <x:c r="H43" s="192" t="str">
        <x:v/>
      </x:c>
      <x:c r="I43" s="192" t="str">
        <x:v/>
      </x:c>
      <x:c r="J43" s="192" t="str">
        <x:v/>
      </x:c>
      <x:c r="K43" s="192" t="str">
        <x:v>Central Regional Office</x:v>
      </x:c>
      <x:c r="L43" s="192" t="str">
        <x:v>385</x:v>
      </x:c>
      <x:c r="M43" s="192" t="str">
        <x:v>12/20/2018</x:v>
      </x:c>
      <x:c r="N43" s="183" t="n">
        <x:v>114907.00</x:v>
      </x:c>
      <x:c r="O43" s="192" t="str">
        <x:v>3/31/2019</x:v>
      </x:c>
      <x:c r="P43" s="183" t="n">
        <x:v>115126.00</x:v>
      </x:c>
      <x:c r="Q43" s="207" t="n">
        <x:v>0.0004</x:v>
      </x:c>
      <x:c r="R43" s="207" t="n">
        <x:v>0.0016</x:v>
      </x:c>
      <x:c r="S43" s="183" t="n">
        <x:v>219.00</x:v>
      </x:c>
      <x:c r="T43" s="182" t="n">
        <x:f ca="1">=IF(AND(U43=0,S43&gt;0),-100%,IF(OR(S43=0,S43="-"),"-",IF(AND(S43=0,U43=0),0%,IF(S43&lt;U43,SUM(U43-S43)/S43,IF(S43&gt;U43,SUM(-1*(S43-U43)/S43),"")))))</x:f>
        <x:v/>
      </x:c>
      <x:c r="U43" s="183" t="n">
        <x:v>219.00</x:v>
      </x:c>
      <x:c r="V43" s="183" t="n">
        <x:f ca="1">=SUM(U43/ ((O43- M43)/30.42))</x:f>
        <x:v/>
      </x:c>
      <x:c r="W43" s="196">
        <x:f ca="1">=IF(T43="","",IF(T43="-","",IF(U43=0,"",IF(OR(T43&gt;AA4,T43&lt;-AA4),"*",""))))</x:f>
        <x:v/>
      </x:c>
      <x:c r="X43" s="98" t="str">
        <x:v/>
      </x:c>
    </x:row>
    <x:row r="44" spans="1:25" s="12" x14ac:dyDescent="0.25">
      <x:c r="A44" s="90" t="str">
        <x:v>36</x:v>
      </x:c>
      <x:c r="B44" s="191" t="str">
        <x:v>11897113</x:v>
      </x:c>
      <x:c r="C44" s="191" t="str">
        <x:v>Ricoh 2550</x:v>
      </x:c>
      <x:c r="D44" s="191" t="str">
        <x:v>B/W Copies - (Group 2)</x:v>
      </x:c>
      <x:c r="E44" s="191" t="str">
        <x:v>V2406000193</x:v>
      </x:c>
      <x:c r="F44" s="191" t="str">
        <x:v>Active</x:v>
      </x:c>
      <x:c r="G44" s="191" t="str">
        <x:v>Macon - 426</x:v>
      </x:c>
      <x:c r="H44" s="191" t="str">
        <x:v/>
      </x:c>
      <x:c r="I44" s="191" t="str">
        <x:v/>
      </x:c>
      <x:c r="J44" s="191" t="str">
        <x:v/>
      </x:c>
      <x:c r="K44" s="191" t="str">
        <x:v/>
      </x:c>
      <x:c r="L44" s="191" t="str">
        <x:v>426</x:v>
      </x:c>
      <x:c r="M44" s="191" t="str">
        <x:v>1/7/2019</x:v>
      </x:c>
      <x:c r="N44" s="189" t="n">
        <x:v>83318.00</x:v>
      </x:c>
      <x:c r="O44" s="191" t="str">
        <x:v>3/31/2019</x:v>
      </x:c>
      <x:c r="P44" s="189" t="n">
        <x:v>83318.00</x:v>
      </x:c>
      <x:c r="Q44" s="206" t="n">
        <x:v>0.00</x:v>
      </x:c>
      <x:c r="R44" s="206" t="n">
        <x:v>0.00</x:v>
      </x:c>
      <x:c r="S44" s="189" t="n">
        <x:v>0.00</x:v>
      </x:c>
      <x:c r="T44" s="187" t="n">
        <x:f ca="1">=IF(AND(U44=0,S44&gt;0),-100%,IF(OR(S44=0,S44="-"),"-",IF(AND(S44=0,U44=0),0%,IF(S44&lt;U44,SUM(U44-S44)/S44,IF(S44&gt;U44,SUM(-1*(S44-U44)/S44),"")))))</x:f>
        <x:v/>
      </x:c>
      <x:c r="U44" s="189" t="n">
        <x:v>0.00</x:v>
      </x:c>
      <x:c r="V44" s="189" t="n">
        <x:f ca="1">=SUM(U44/ ((O44- M44)/30.42))</x:f>
        <x:v/>
      </x:c>
      <x:c r="W44" s="195">
        <x:f ca="1">=IF(T44="","",IF(T44="-","",IF(U44=0,"",IF(OR(T44&gt;AA4,T44&lt;-AA4),"*",""))))</x:f>
        <x:v/>
      </x:c>
      <x:c r="X44" s="91" t="str">
        <x:v/>
      </x:c>
    </x:row>
    <x:row r="45" spans="1:10" ht="15.5" customHeight="1" x14ac:dyDescent="0.25">
      <x:c r="A45" s="174"/>
      <x:c r="B45" s="174"/>
      <x:c r="C45" s="174"/>
      <x:c r="D45" s="174"/>
      <x:c r="E45" s="174"/>
      <x:c r="F45" s="174"/>
      <x:c r="G45" s="174"/>
      <x:c r="H45" s="174"/>
      <x:c r="I45" s="174"/>
      <x:c r="J45" s="174"/>
      <x:c r="K45" s="174"/>
      <x:c r="L45" s="174"/>
      <x:c r="M45" s="174"/>
      <x:c r="N45" s="174"/>
      <x:c r="O45" s="174"/>
      <x:c r="P45" s="174"/>
      <x:c r="Q45" s="174"/>
      <x:c r="R45" s="174"/>
      <x:c r="S45" s="205" t="n">
        <x:f ca="1">SUM(S19:S44)</x:f>
      </x:c>
      <x:c r="T45" s="174"/>
      <x:c r="U45" s="205" t="n">
        <x:f ca="1">SUM(U19:U44)</x:f>
      </x:c>
      <x:c r="V45" s="205" t="n">
        <x:f ca="1">SUM(V19:V44)</x:f>
      </x:c>
      <x:c r="W45" s="174"/>
      <x:c r="X45" s="174"/>
    </x:row>
    <x:row r="46" spans="1:25" ht="38.5" customHeight="1" x14ac:dyDescent="0.25">
      <x:c r="A46" s="194">
        <x:v>B/W Copies - (Group 3)</x:v>
      </x:c>
    </x:row>
    <x:row r="47" spans="1:25" s="12" customFormat="1" ht="37.35" customHeight="1" x14ac:dyDescent="0.25">
      <x:c r="A47" s="47" t="str">
        <x:v>Line #</x:v>
      </x:c>
      <x:c r="B47" s="45" t="str">
        <x:v>Device ID</x:v>
      </x:c>
      <x:c r="C47" s="45" t="str">
        <x:v>Model </x:v>
      </x:c>
      <x:c r="D47" s="45" t="str">
        <x:v>Meter Type</x:v>
      </x:c>
      <x:c r="E47" s="45" t="str">
        <x:v>Serial Number</x:v>
      </x:c>
      <x:c r="F47" s="45" t="str">
        <x:v>Device Status</x:v>
      </x:c>
      <x:c r="G47" s="45" t="str">
        <x:v>Location</x:v>
      </x:c>
      <x:c r="H47" s="45" t="str">
        <x:v>Bldg</x:v>
      </x:c>
      <x:c r="I47" s="45" t="str">
        <x:v>Dept.</x:v>
      </x:c>
      <x:c r="J47" s="45" t="str">
        <x:v>Floor</x:v>
      </x:c>
      <x:c r="K47" s="45" t="str">
        <x:v>User</x:v>
      </x:c>
      <x:c r="L47" s="45" t="str">
        <x:v>Cost Center</x:v>
      </x:c>
      <x:c r="M47" s="45" t="str">
        <x:v>Start Date</x:v>
      </x:c>
      <x:c r="N47" s="45" t="str">
        <x:v>Start Meter</x:v>
      </x:c>
      <x:c r="O47" s="45" t="str">
        <x:v>End Date</x:v>
      </x:c>
      <x:c r="P47" s="45" t="str">
        <x:v>End Meter</x:v>
      </x:c>
      <x:c r="Q47" s="45" t="str">
        <x:v>% of Total Usage</x:v>
      </x:c>
      <x:c r="R47" s="45" t="str">
        <x:v>% Usage By Meter Group</x:v>
      </x:c>
      <x:c r="S47" s="45" t="str">
        <x:v>Volume Last Period</x:v>
      </x:c>
      <x:c r="T47" s="45" t="str">
        <x:v>% Change</x:v>
      </x:c>
      <x:c r="U47" s="45" t="str">
        <x:v>Volume Current Period</x:v>
      </x:c>
      <x:c r="V47" s="45" t="str">
        <x:v>Avg. Monthly Vol.</x:v>
      </x:c>
      <x:c r="W47" s="45"/>
      <x:c r="X47" s="46" t="str">
        <x:v>Comments</x:v>
      </x:c>
    </x:row>
    <x:row r="48" spans="1:25" s="12" x14ac:dyDescent="0.25">
      <x:c r="A48" s="90" t="str">
        <x:v>37</x:v>
      </x:c>
      <x:c r="B48" s="191" t="str">
        <x:v>FPR55682</x:v>
      </x:c>
      <x:c r="C48" s="191" t="str">
        <x:v>Ricoh SP 5210SR</x:v>
      </x:c>
      <x:c r="D48" s="191" t="str">
        <x:v>B/W Copies - (Group 3)</x:v>
      </x:c>
      <x:c r="E48" s="191" t="str">
        <x:v>S9259500008</x:v>
      </x:c>
      <x:c r="F48" s="191" t="str">
        <x:v>Active</x:v>
      </x:c>
      <x:c r="G48" s="191" t="str">
        <x:v>Las Vegas - 104</x:v>
      </x:c>
      <x:c r="H48" s="191" t="str">
        <x:v/>
      </x:c>
      <x:c r="I48" s="191" t="str">
        <x:v/>
      </x:c>
      <x:c r="J48" s="191" t="str">
        <x:v/>
      </x:c>
      <x:c r="K48" s="191" t="str">
        <x:v>Accounting</x:v>
      </x:c>
      <x:c r="L48" s="191" t="str">
        <x:v>104</x:v>
      </x:c>
      <x:c r="M48" s="191" t="str">
        <x:v>12/20/2018</x:v>
      </x:c>
      <x:c r="N48" s="189" t="n">
        <x:v>307862.00</x:v>
      </x:c>
      <x:c r="O48" s="191" t="str">
        <x:v>3/31/2019</x:v>
      </x:c>
      <x:c r="P48" s="189" t="n">
        <x:v>335369.00</x:v>
      </x:c>
      <x:c r="Q48" s="206" t="n">
        <x:v>0.0527</x:v>
      </x:c>
      <x:c r="R48" s="206" t="n">
        <x:v>0.1689</x:v>
      </x:c>
      <x:c r="S48" s="189" t="n">
        <x:v>17969.00</x:v>
      </x:c>
      <x:c r="T48" s="187" t="n">
        <x:f ca="1">=IF(AND(U48=0,S48&gt;0),-100%,IF(OR(S48=0,S48="-"),"-",IF(AND(S48=0,U48=0),0%,IF(S48&lt;U48,SUM(U48-S48)/S48,IF(S48&gt;U48,SUM(-1*(S48-U48)/S48),"")))))</x:f>
        <x:v/>
      </x:c>
      <x:c r="U48" s="189" t="n">
        <x:v>27507.00</x:v>
      </x:c>
      <x:c r="V48" s="189" t="n">
        <x:f ca="1">=SUM(U48/ ((O48- M48)/30.42))</x:f>
        <x:v/>
      </x:c>
      <x:c r="W48" s="195">
        <x:f ca="1">=IF(T48="","",IF(T48="-","",IF(U48=0,"",IF(OR(T48&gt; AA4 ,T48&lt;-AA4),"*",""))))</x:f>
        <x:v/>
      </x:c>
      <x:c r="X48" s="91" t="str">
        <x:v/>
      </x:c>
    </x:row>
    <x:row r="49" spans="1:25" s="12" x14ac:dyDescent="0.25">
      <x:c r="A49" s="96" t="str">
        <x:v>38</x:v>
      </x:c>
      <x:c r="B49" s="192" t="str">
        <x:v>12610563</x:v>
      </x:c>
      <x:c r="C49" s="192" t="str">
        <x:v>Ricoh SP 5210SF</x:v>
      </x:c>
      <x:c r="D49" s="192" t="str">
        <x:v>B/W Copies - (Group 3)</x:v>
      </x:c>
      <x:c r="E49" s="192" t="str">
        <x:v>S9128600263</x:v>
      </x:c>
      <x:c r="F49" s="192" t="str">
        <x:v>Active</x:v>
      </x:c>
      <x:c r="G49" s="192" t="str">
        <x:v>Phoenix - 203</x:v>
      </x:c>
      <x:c r="H49" s="192" t="str">
        <x:v/>
      </x:c>
      <x:c r="I49" s="192" t="str">
        <x:v/>
      </x:c>
      <x:c r="J49" s="192" t="str">
        <x:v>1</x:v>
      </x:c>
      <x:c r="K49" s="192" t="str">
        <x:v/>
      </x:c>
      <x:c r="L49" s="192" t="str">
        <x:v>203</x:v>
      </x:c>
      <x:c r="M49" s="192" t="str">
        <x:v>12/20/2018</x:v>
      </x:c>
      <x:c r="N49" s="183" t="n">
        <x:v>461966.00</x:v>
      </x:c>
      <x:c r="O49" s="192" t="str">
        <x:v>3/31/2019</x:v>
      </x:c>
      <x:c r="P49" s="183" t="n">
        <x:v>475498.00</x:v>
      </x:c>
      <x:c r="Q49" s="207" t="n">
        <x:v>0.0259</x:v>
      </x:c>
      <x:c r="R49" s="207" t="n">
        <x:v>0.0831</x:v>
      </x:c>
      <x:c r="S49" s="183" t="n">
        <x:v>13278.00</x:v>
      </x:c>
      <x:c r="T49" s="182" t="n">
        <x:f ca="1">=IF(AND(U49=0,S49&gt;0),-100%,IF(OR(S49=0,S49="-"),"-",IF(AND(S49=0,U49=0),0%,IF(S49&lt;U49,SUM(U49-S49)/S49,IF(S49&gt;U49,SUM(-1*(S49-U49)/S49),"")))))</x:f>
        <x:v/>
      </x:c>
      <x:c r="U49" s="183" t="n">
        <x:v>13532.00</x:v>
      </x:c>
      <x:c r="V49" s="183" t="n">
        <x:f ca="1">=SUM(U49/ ((O49- M49)/30.42))</x:f>
        <x:v/>
      </x:c>
      <x:c r="W49" s="196">
        <x:f ca="1">=IF(T49="","",IF(T49="-","",IF(U49=0,"",IF(OR(T49&gt;AA4,T49&lt;-AA4),"*",""))))</x:f>
        <x:v/>
      </x:c>
      <x:c r="X49" s="98" t="str">
        <x:v/>
      </x:c>
    </x:row>
    <x:row r="50" spans="1:25" s="12" x14ac:dyDescent="0.25">
      <x:c r="A50" s="90" t="str">
        <x:v>39</x:v>
      </x:c>
      <x:c r="B50" s="191" t="str">
        <x:v>12516671</x:v>
      </x:c>
      <x:c r="C50" s="191" t="str">
        <x:v>Ricoh SP 5210SF</x:v>
      </x:c>
      <x:c r="D50" s="191" t="str">
        <x:v>B/W Copies - (Group 3)</x:v>
      </x:c>
      <x:c r="E50" s="191" t="str">
        <x:v>S9149100642</x:v>
      </x:c>
      <x:c r="F50" s="191" t="str">
        <x:v>Active</x:v>
      </x:c>
      <x:c r="G50" s="191" t="str">
        <x:v>El Paso - 217</x:v>
      </x:c>
      <x:c r="H50" s="191" t="str">
        <x:v/>
      </x:c>
      <x:c r="I50" s="191" t="str">
        <x:v/>
      </x:c>
      <x:c r="J50" s="191" t="str">
        <x:v/>
      </x:c>
      <x:c r="K50" s="191" t="str">
        <x:v>Accounting</x:v>
      </x:c>
      <x:c r="L50" s="191" t="str">
        <x:v>217</x:v>
      </x:c>
      <x:c r="M50" s="191" t="str">
        <x:v>12/20/2018</x:v>
      </x:c>
      <x:c r="N50" s="189" t="n">
        <x:v>233799.00</x:v>
      </x:c>
      <x:c r="O50" s="191" t="str">
        <x:v>3/31/2019</x:v>
      </x:c>
      <x:c r="P50" s="189" t="n">
        <x:v>241628.00</x:v>
      </x:c>
      <x:c r="Q50" s="206" t="n">
        <x:v>0.015</x:v>
      </x:c>
      <x:c r="R50" s="206" t="n">
        <x:v>0.0481</x:v>
      </x:c>
      <x:c r="S50" s="189" t="n">
        <x:v>4951.00</x:v>
      </x:c>
      <x:c r="T50" s="187" t="n">
        <x:f ca="1">=IF(AND(U50=0,S50&gt;0),-100%,IF(OR(S50=0,S50="-"),"-",IF(AND(S50=0,U50=0),0%,IF(S50&lt;U50,SUM(U50-S50)/S50,IF(S50&gt;U50,SUM(-1*(S50-U50)/S50),"")))))</x:f>
        <x:v/>
      </x:c>
      <x:c r="U50" s="189" t="n">
        <x:v>7829.00</x:v>
      </x:c>
      <x:c r="V50" s="189" t="n">
        <x:f ca="1">=SUM(U50/ ((O50- M50)/30.42))</x:f>
        <x:v/>
      </x:c>
      <x:c r="W50" s="195">
        <x:f ca="1">=IF(T50="","",IF(T50="-","",IF(U50=0,"",IF(OR(T50&gt;AA4,T50&lt;-AA4),"*",""))))</x:f>
        <x:v/>
      </x:c>
      <x:c r="X50" s="91" t="str">
        <x:v/>
      </x:c>
    </x:row>
    <x:row r="51" spans="1:25" s="12" x14ac:dyDescent="0.25">
      <x:c r="A51" s="96" t="str">
        <x:v>40</x:v>
      </x:c>
      <x:c r="B51" s="192" t="str">
        <x:v>FPR57675</x:v>
      </x:c>
      <x:c r="C51" s="192" t="str">
        <x:v>Ricoh MP 501spf</x:v>
      </x:c>
      <x:c r="D51" s="192" t="str">
        <x:v>B/W Copies - (Group 3)</x:v>
      </x:c>
      <x:c r="E51" s="192" t="str">
        <x:v>G986X607902</x:v>
      </x:c>
      <x:c r="F51" s="192" t="str">
        <x:v>Active</x:v>
      </x:c>
      <x:c r="G51" s="192" t="str">
        <x:v>West Columbia - 436</x:v>
      </x:c>
      <x:c r="H51" s="192" t="str">
        <x:v/>
      </x:c>
      <x:c r="I51" s="192" t="str">
        <x:v/>
      </x:c>
      <x:c r="J51" s="192" t="str">
        <x:v>1</x:v>
      </x:c>
      <x:c r="K51" s="192" t="str">
        <x:v>Management Office</x:v>
      </x:c>
      <x:c r="L51" s="192" t="str">
        <x:v>436</x:v>
      </x:c>
      <x:c r="M51" s="192" t="str">
        <x:v>12/20/2018</x:v>
      </x:c>
      <x:c r="N51" s="183" t="n">
        <x:v>74536.00</x:v>
      </x:c>
      <x:c r="O51" s="192" t="str">
        <x:v>3/31/2019</x:v>
      </x:c>
      <x:c r="P51" s="183" t="n">
        <x:v>81478.00</x:v>
      </x:c>
      <x:c r="Q51" s="207" t="n">
        <x:v>0.0133</x:v>
      </x:c>
      <x:c r="R51" s="207" t="n">
        <x:v>0.0426</x:v>
      </x:c>
      <x:c r="S51" s="183" t="n">
        <x:v>4713.00</x:v>
      </x:c>
      <x:c r="T51" s="182" t="n">
        <x:f ca="1">=IF(AND(U51=0,S51&gt;0),-100%,IF(OR(S51=0,S51="-"),"-",IF(AND(S51=0,U51=0),0%,IF(S51&lt;U51,SUM(U51-S51)/S51,IF(S51&gt;U51,SUM(-1*(S51-U51)/S51),"")))))</x:f>
        <x:v/>
      </x:c>
      <x:c r="U51" s="183" t="n">
        <x:v>6942.00</x:v>
      </x:c>
      <x:c r="V51" s="183" t="n">
        <x:f ca="1">=SUM(U51/ ((O51- M51)/30.42))</x:f>
        <x:v/>
      </x:c>
      <x:c r="W51" s="196">
        <x:f ca="1">=IF(T51="","",IF(T51="-","",IF(U51=0,"",IF(OR(T51&gt;AA4,T51&lt;-AA4),"*",""))))</x:f>
        <x:v/>
      </x:c>
      <x:c r="X51" s="98" t="str">
        <x:v/>
      </x:c>
    </x:row>
    <x:row r="52" spans="1:25" s="12" x14ac:dyDescent="0.25">
      <x:c r="A52" s="90" t="str">
        <x:v>41</x:v>
      </x:c>
      <x:c r="B52" s="191" t="str">
        <x:v>13110725</x:v>
      </x:c>
      <x:c r="C52" s="191" t="str">
        <x:v>Ricoh SP 5210SF</x:v>
      </x:c>
      <x:c r="D52" s="191" t="str">
        <x:v>B/W Copies - (Group 3)</x:v>
      </x:c>
      <x:c r="E52" s="191" t="str">
        <x:v>S9139200064</x:v>
      </x:c>
      <x:c r="F52" s="191" t="str">
        <x:v>Active</x:v>
      </x:c>
      <x:c r="G52" s="191" t="str">
        <x:v>Oklahoma City - 385</x:v>
      </x:c>
      <x:c r="H52" s="191" t="str">
        <x:v/>
      </x:c>
      <x:c r="I52" s="191" t="str">
        <x:v/>
      </x:c>
      <x:c r="J52" s="191" t="str">
        <x:v/>
      </x:c>
      <x:c r="K52" s="191" t="str">
        <x:v/>
      </x:c>
      <x:c r="L52" s="191" t="str">
        <x:v>385</x:v>
      </x:c>
      <x:c r="M52" s="191" t="str">
        <x:v>12/20/2018</x:v>
      </x:c>
      <x:c r="N52" s="189" t="n">
        <x:v>320541.00</x:v>
      </x:c>
      <x:c r="O52" s="191" t="str">
        <x:v>3/31/2019</x:v>
      </x:c>
      <x:c r="P52" s="189" t="n">
        <x:v>326703.00</x:v>
      </x:c>
      <x:c r="Q52" s="206" t="n">
        <x:v>0.0118</x:v>
      </x:c>
      <x:c r="R52" s="206" t="n">
        <x:v>0.0378</x:v>
      </x:c>
      <x:c r="S52" s="189" t="n">
        <x:v>6162.00</x:v>
      </x:c>
      <x:c r="T52" s="187" t="n">
        <x:f ca="1">=IF(AND(U52=0,S52&gt;0),-100%,IF(OR(S52=0,S52="-"),"-",IF(AND(S52=0,U52=0),0%,IF(S52&lt;U52,SUM(U52-S52)/S52,IF(S52&gt;U52,SUM(-1*(S52-U52)/S52),"")))))</x:f>
        <x:v/>
      </x:c>
      <x:c r="U52" s="189" t="n">
        <x:v>6162.00</x:v>
      </x:c>
      <x:c r="V52" s="189" t="n">
        <x:f ca="1">=SUM(U52/ ((O52- M52)/30.42))</x:f>
        <x:v/>
      </x:c>
      <x:c r="W52" s="195">
        <x:f ca="1">=IF(T52="","",IF(T52="-","",IF(U52=0,"",IF(OR(T52&gt;AA4,T52&lt;-AA4),"*",""))))</x:f>
        <x:v/>
      </x:c>
      <x:c r="X52" s="91" t="str">
        <x:v/>
      </x:c>
    </x:row>
    <x:row r="53" spans="1:25" s="12" x14ac:dyDescent="0.25">
      <x:c r="A53" s="96" t="str">
        <x:v>42</x:v>
      </x:c>
      <x:c r="B53" s="192" t="str">
        <x:v>11892380</x:v>
      </x:c>
      <x:c r="C53" s="192" t="str">
        <x:v>Ricoh 171 </x:v>
      </x:c>
      <x:c r="D53" s="192" t="str">
        <x:v>B/W Copies - (Group 3)</x:v>
      </x:c>
      <x:c r="E53" s="192" t="str">
        <x:v>V4409502752</x:v>
      </x:c>
      <x:c r="F53" s="192" t="str">
        <x:v>Active</x:v>
      </x:c>
      <x:c r="G53" s="192" t="str">
        <x:v>Pensacola - 330</x:v>
      </x:c>
      <x:c r="H53" s="192" t="str">
        <x:v/>
      </x:c>
      <x:c r="I53" s="192" t="str">
        <x:v/>
      </x:c>
      <x:c r="J53" s="192" t="str">
        <x:v/>
      </x:c>
      <x:c r="K53" s="192" t="str">
        <x:v/>
      </x:c>
      <x:c r="L53" s="192" t="str">
        <x:v>330</x:v>
      </x:c>
      <x:c r="M53" s="192" t="str">
        <x:v>12/31/2018</x:v>
      </x:c>
      <x:c r="N53" s="183" t="n">
        <x:v>331509.00</x:v>
      </x:c>
      <x:c r="O53" s="192" t="str">
        <x:v>3/31/2019</x:v>
      </x:c>
      <x:c r="P53" s="183" t="n">
        <x:v>337242.00</x:v>
      </x:c>
      <x:c r="Q53" s="207" t="n">
        <x:v>0.011</x:v>
      </x:c>
      <x:c r="R53" s="207" t="n">
        <x:v>0.0352</x:v>
      </x:c>
      <x:c r="S53" s="183" t="n">
        <x:v>5733.00</x:v>
      </x:c>
      <x:c r="T53" s="182" t="n">
        <x:f ca="1">=IF(AND(U53=0,S53&gt;0),-100%,IF(OR(S53=0,S53="-"),"-",IF(AND(S53=0,U53=0),0%,IF(S53&lt;U53,SUM(U53-S53)/S53,IF(S53&gt;U53,SUM(-1*(S53-U53)/S53),"")))))</x:f>
        <x:v/>
      </x:c>
      <x:c r="U53" s="183" t="n">
        <x:v>5733.00</x:v>
      </x:c>
      <x:c r="V53" s="183" t="n">
        <x:f ca="1">=SUM(U53/ ((O53- M53)/30.42))</x:f>
        <x:v/>
      </x:c>
      <x:c r="W53" s="196">
        <x:f ca="1">=IF(T53="","",IF(T53="-","",IF(U53=0,"",IF(OR(T53&gt;AA4,T53&lt;-AA4),"*",""))))</x:f>
        <x:v/>
      </x:c>
      <x:c r="X53" s="98" t="str">
        <x:v/>
      </x:c>
    </x:row>
    <x:row r="54" spans="1:25" s="12" x14ac:dyDescent="0.25">
      <x:c r="A54" s="90" t="str">
        <x:v>43</x:v>
      </x:c>
      <x:c r="B54" s="191" t="str">
        <x:v>12951228</x:v>
      </x:c>
      <x:c r="C54" s="191" t="str">
        <x:v>Ricoh SP 5210SF</x:v>
      </x:c>
      <x:c r="D54" s="191" t="str">
        <x:v>B/W Copies - (Group 3)</x:v>
      </x:c>
      <x:c r="E54" s="191" t="str">
        <x:v>S9138700542</x:v>
      </x:c>
      <x:c r="F54" s="191" t="str">
        <x:v>Active</x:v>
      </x:c>
      <x:c r="G54" s="191" t="str">
        <x:v>Phoenix - 203</x:v>
      </x:c>
      <x:c r="H54" s="191" t="str">
        <x:v/>
      </x:c>
      <x:c r="I54" s="191" t="str">
        <x:v/>
      </x:c>
      <x:c r="J54" s="191" t="str">
        <x:v/>
      </x:c>
      <x:c r="K54" s="191" t="str">
        <x:v>Front Office</x:v>
      </x:c>
      <x:c r="L54" s="191" t="str">
        <x:v>203</x:v>
      </x:c>
      <x:c r="M54" s="191" t="str">
        <x:v>12/20/2018</x:v>
      </x:c>
      <x:c r="N54" s="189" t="n">
        <x:v>82200.00</x:v>
      </x:c>
      <x:c r="O54" s="191" t="str">
        <x:v>3/31/2019</x:v>
      </x:c>
      <x:c r="P54" s="189" t="n">
        <x:v>87696.00</x:v>
      </x:c>
      <x:c r="Q54" s="206" t="n">
        <x:v>0.0105</x:v>
      </x:c>
      <x:c r="R54" s="206" t="n">
        <x:v>0.0337</x:v>
      </x:c>
      <x:c r="S54" s="189" t="n">
        <x:v>3354.00</x:v>
      </x:c>
      <x:c r="T54" s="187" t="n">
        <x:f ca="1">=IF(AND(U54=0,S54&gt;0),-100%,IF(OR(S54=0,S54="-"),"-",IF(AND(S54=0,U54=0),0%,IF(S54&lt;U54,SUM(U54-S54)/S54,IF(S54&gt;U54,SUM(-1*(S54-U54)/S54),"")))))</x:f>
        <x:v/>
      </x:c>
      <x:c r="U54" s="189" t="n">
        <x:v>5496.00</x:v>
      </x:c>
      <x:c r="V54" s="189" t="n">
        <x:f ca="1">=SUM(U54/ ((O54- M54)/30.42))</x:f>
        <x:v/>
      </x:c>
      <x:c r="W54" s="195">
        <x:f ca="1">=IF(T54="","",IF(T54="-","",IF(U54=0,"",IF(OR(T54&gt;AA4,T54&lt;-AA4),"*",""))))</x:f>
        <x:v/>
      </x:c>
      <x:c r="X54" s="91" t="str">
        <x:v/>
      </x:c>
    </x:row>
    <x:row r="55" spans="1:25" s="12" x14ac:dyDescent="0.25">
      <x:c r="A55" s="96" t="str">
        <x:v>44</x:v>
      </x:c>
      <x:c r="B55" s="192" t="str">
        <x:v>FPR57682</x:v>
      </x:c>
      <x:c r="C55" s="192" t="str">
        <x:v>Ricoh MP 501spf</x:v>
      </x:c>
      <x:c r="D55" s="192" t="str">
        <x:v>B/W Copies - (Group 3)</x:v>
      </x:c>
      <x:c r="E55" s="192" t="str">
        <x:v>G986X708762</x:v>
      </x:c>
      <x:c r="F55" s="192" t="str">
        <x:v>Active</x:v>
      </x:c>
      <x:c r="G55" s="192" t="str">
        <x:v>Monahans - 304</x:v>
      </x:c>
      <x:c r="H55" s="192" t="str">
        <x:v/>
      </x:c>
      <x:c r="I55" s="192" t="str">
        <x:v/>
      </x:c>
      <x:c r="J55" s="192" t="str">
        <x:v/>
      </x:c>
      <x:c r="K55" s="192" t="str">
        <x:v>Management Office</x:v>
      </x:c>
      <x:c r="L55" s="192" t="str">
        <x:v>304</x:v>
      </x:c>
      <x:c r="M55" s="192" t="str">
        <x:v>12/20/2018</x:v>
      </x:c>
      <x:c r="N55" s="183" t="n">
        <x:v>46573.00</x:v>
      </x:c>
      <x:c r="O55" s="192" t="str">
        <x:v>3/31/2019</x:v>
      </x:c>
      <x:c r="P55" s="183" t="n">
        <x:v>51906.00</x:v>
      </x:c>
      <x:c r="Q55" s="207" t="n">
        <x:v>0.0102</x:v>
      </x:c>
      <x:c r="R55" s="207" t="n">
        <x:v>0.0327</x:v>
      </x:c>
      <x:c r="S55" s="183" t="n">
        <x:v>5333.00</x:v>
      </x:c>
      <x:c r="T55" s="182" t="n">
        <x:f ca="1">=IF(AND(U55=0,S55&gt;0),-100%,IF(OR(S55=0,S55="-"),"-",IF(AND(S55=0,U55=0),0%,IF(S55&lt;U55,SUM(U55-S55)/S55,IF(S55&gt;U55,SUM(-1*(S55-U55)/S55),"")))))</x:f>
        <x:v/>
      </x:c>
      <x:c r="U55" s="183" t="n">
        <x:v>5333.00</x:v>
      </x:c>
      <x:c r="V55" s="183" t="n">
        <x:f ca="1">=SUM(U55/ ((O55- M55)/30.42))</x:f>
        <x:v/>
      </x:c>
      <x:c r="W55" s="196">
        <x:f ca="1">=IF(T55="","",IF(T55="-","",IF(U55=0,"",IF(OR(T55&gt;AA4,T55&lt;-AA4),"*",""))))</x:f>
        <x:v/>
      </x:c>
      <x:c r="X55" s="98" t="str">
        <x:v/>
      </x:c>
    </x:row>
    <x:row r="56" spans="1:25" s="12" x14ac:dyDescent="0.25">
      <x:c r="A56" s="90" t="str">
        <x:v>45</x:v>
      </x:c>
      <x:c r="B56" s="191" t="str">
        <x:v>FPR55681</x:v>
      </x:c>
      <x:c r="C56" s="191" t="str">
        <x:v>Ricoh SP 5210SF</x:v>
      </x:c>
      <x:c r="D56" s="191" t="str">
        <x:v>B/W Copies - (Group 3)</x:v>
      </x:c>
      <x:c r="E56" s="191" t="str">
        <x:v>S9159500080</x:v>
      </x:c>
      <x:c r="F56" s="191" t="str">
        <x:v>Active</x:v>
      </x:c>
      <x:c r="G56" s="191" t="str">
        <x:v>Page - 205</x:v>
      </x:c>
      <x:c r="H56" s="191" t="str">
        <x:v/>
      </x:c>
      <x:c r="I56" s="191" t="str">
        <x:v/>
      </x:c>
      <x:c r="J56" s="191" t="str">
        <x:v/>
      </x:c>
      <x:c r="K56" s="191" t="str">
        <x:v>Accounting</x:v>
      </x:c>
      <x:c r="L56" s="191" t="str">
        <x:v>205</x:v>
      </x:c>
      <x:c r="M56" s="191" t="str">
        <x:v>12/20/2018</x:v>
      </x:c>
      <x:c r="N56" s="189" t="n">
        <x:v>62460.00</x:v>
      </x:c>
      <x:c r="O56" s="191" t="str">
        <x:v>3/31/2019</x:v>
      </x:c>
      <x:c r="P56" s="189" t="n">
        <x:v>67791.00</x:v>
      </x:c>
      <x:c r="Q56" s="206" t="n">
        <x:v>0.0102</x:v>
      </x:c>
      <x:c r="R56" s="206" t="n">
        <x:v>0.0327</x:v>
      </x:c>
      <x:c r="S56" s="189" t="n">
        <x:v>4649.00</x:v>
      </x:c>
      <x:c r="T56" s="187" t="n">
        <x:f ca="1">=IF(AND(U56=0,S56&gt;0),-100%,IF(OR(S56=0,S56="-"),"-",IF(AND(S56=0,U56=0),0%,IF(S56&lt;U56,SUM(U56-S56)/S56,IF(S56&gt;U56,SUM(-1*(S56-U56)/S56),"")))))</x:f>
        <x:v/>
      </x:c>
      <x:c r="U56" s="189" t="n">
        <x:v>5331.00</x:v>
      </x:c>
      <x:c r="V56" s="189" t="n">
        <x:f ca="1">=SUM(U56/ ((O56- M56)/30.42))</x:f>
        <x:v/>
      </x:c>
      <x:c r="W56" s="195">
        <x:f ca="1">=IF(T56="","",IF(T56="-","",IF(U56=0,"",IF(OR(T56&gt;AA4,T56&lt;-AA4),"*",""))))</x:f>
        <x:v/>
      </x:c>
      <x:c r="X56" s="91" t="str">
        <x:v/>
      </x:c>
    </x:row>
    <x:row r="57" spans="1:25" s="12" x14ac:dyDescent="0.25">
      <x:c r="A57" s="96" t="str">
        <x:v>46</x:v>
      </x:c>
      <x:c r="B57" s="192" t="str">
        <x:v>FPR57655</x:v>
      </x:c>
      <x:c r="C57" s="192" t="str">
        <x:v>Ricoh MP C307</x:v>
      </x:c>
      <x:c r="D57" s="192" t="str">
        <x:v>B/W Copies - (Group 3)</x:v>
      </x:c>
      <x:c r="E57" s="192" t="str">
        <x:v>C507P103212</x:v>
      </x:c>
      <x:c r="F57" s="192" t="str">
        <x:v>Active</x:v>
      </x:c>
      <x:c r="G57" s="192" t="str">
        <x:v>Ranlo, NC - 434</x:v>
      </x:c>
      <x:c r="H57" s="192" t="str">
        <x:v/>
      </x:c>
      <x:c r="I57" s="192" t="str">
        <x:v/>
      </x:c>
      <x:c r="J57" s="192" t="str">
        <x:v/>
      </x:c>
      <x:c r="K57" s="192" t="str">
        <x:v>Front Office</x:v>
      </x:c>
      <x:c r="L57" s="192" t="str">
        <x:v>434</x:v>
      </x:c>
      <x:c r="M57" s="192" t="str">
        <x:v>12/31/2018</x:v>
      </x:c>
      <x:c r="N57" s="183" t="n">
        <x:v>49813.00</x:v>
      </x:c>
      <x:c r="O57" s="192" t="str">
        <x:v>3/31/2019</x:v>
      </x:c>
      <x:c r="P57" s="183" t="n">
        <x:v>54706.00</x:v>
      </x:c>
      <x:c r="Q57" s="207" t="n">
        <x:v>0.0094</x:v>
      </x:c>
      <x:c r="R57" s="207" t="n">
        <x:v>0.03</x:v>
      </x:c>
      <x:c r="S57" s="183" t="n">
        <x:v>4893.00</x:v>
      </x:c>
      <x:c r="T57" s="182" t="n">
        <x:f ca="1">=IF(AND(U57=0,S57&gt;0),-100%,IF(OR(S57=0,S57="-"),"-",IF(AND(S57=0,U57=0),0%,IF(S57&lt;U57,SUM(U57-S57)/S57,IF(S57&gt;U57,SUM(-1*(S57-U57)/S57),"")))))</x:f>
        <x:v/>
      </x:c>
      <x:c r="U57" s="183" t="n">
        <x:v>4893.00</x:v>
      </x:c>
      <x:c r="V57" s="183" t="n">
        <x:f ca="1">=SUM(U57/ ((O57- M57)/30.42))</x:f>
        <x:v/>
      </x:c>
      <x:c r="W57" s="196">
        <x:f ca="1">=IF(T57="","",IF(T57="-","",IF(U57=0,"",IF(OR(T57&gt;AA4,T57&lt;-AA4),"*",""))))</x:f>
        <x:v/>
      </x:c>
      <x:c r="X57" s="98" t="str">
        <x:v/>
      </x:c>
    </x:row>
    <x:row r="58" spans="1:25" s="12" x14ac:dyDescent="0.25">
      <x:c r="A58" s="90" t="str">
        <x:v>47</x:v>
      </x:c>
      <x:c r="B58" s="191" t="str">
        <x:v>12964081</x:v>
      </x:c>
      <x:c r="C58" s="191" t="str">
        <x:v>Ricoh SP 5210SF</x:v>
      </x:c>
      <x:c r="D58" s="191" t="str">
        <x:v>B/W Copies - (Group 3)</x:v>
      </x:c>
      <x:c r="E58" s="191" t="str">
        <x:v>S9149600349</x:v>
      </x:c>
      <x:c r="F58" s="191" t="str">
        <x:v>Active</x:v>
      </x:c>
      <x:c r="G58" s="191" t="str">
        <x:v>Albuquerque - 218</x:v>
      </x:c>
      <x:c r="H58" s="191" t="str">
        <x:v/>
      </x:c>
      <x:c r="I58" s="191" t="str">
        <x:v/>
      </x:c>
      <x:c r="J58" s="191" t="str">
        <x:v/>
      </x:c>
      <x:c r="K58" s="191" t="str">
        <x:v>Accounting</x:v>
      </x:c>
      <x:c r="L58" s="191" t="str">
        <x:v>218</x:v>
      </x:c>
      <x:c r="M58" s="191" t="str">
        <x:v>12/20/2018</x:v>
      </x:c>
      <x:c r="N58" s="189" t="n">
        <x:v>103597.00</x:v>
      </x:c>
      <x:c r="O58" s="191" t="str">
        <x:v>3/31/2019</x:v>
      </x:c>
      <x:c r="P58" s="189" t="n">
        <x:v>107906.00</x:v>
      </x:c>
      <x:c r="Q58" s="206" t="n">
        <x:v>0.0083</x:v>
      </x:c>
      <x:c r="R58" s="206" t="n">
        <x:v>0.0265</x:v>
      </x:c>
      <x:c r="S58" s="189" t="n">
        <x:v>3704.00</x:v>
      </x:c>
      <x:c r="T58" s="187" t="n">
        <x:f ca="1">=IF(AND(U58=0,S58&gt;0),-100%,IF(OR(S58=0,S58="-"),"-",IF(AND(S58=0,U58=0),0%,IF(S58&lt;U58,SUM(U58-S58)/S58,IF(S58&gt;U58,SUM(-1*(S58-U58)/S58),"")))))</x:f>
        <x:v/>
      </x:c>
      <x:c r="U58" s="189" t="n">
        <x:v>4309.00</x:v>
      </x:c>
      <x:c r="V58" s="189" t="n">
        <x:f ca="1">=SUM(U58/ ((O58- M58)/30.42))</x:f>
        <x:v/>
      </x:c>
      <x:c r="W58" s="195">
        <x:f ca="1">=IF(T58="","",IF(T58="-","",IF(U58=0,"",IF(OR(T58&gt;AA4,T58&lt;-AA4),"*",""))))</x:f>
        <x:v/>
      </x:c>
      <x:c r="X58" s="91" t="str">
        <x:v/>
      </x:c>
    </x:row>
    <x:row r="59" spans="1:25" s="12" x14ac:dyDescent="0.25">
      <x:c r="A59" s="96" t="str">
        <x:v>48</x:v>
      </x:c>
      <x:c r="B59" s="192" t="str">
        <x:v>12612614</x:v>
      </x:c>
      <x:c r="C59" s="192" t="str">
        <x:v>Ricoh SP 5200S</x:v>
      </x:c>
      <x:c r="D59" s="192" t="str">
        <x:v>B/W Copies - (Group 3)</x:v>
      </x:c>
      <x:c r="E59" s="192" t="str">
        <x:v>S9019200128</x:v>
      </x:c>
      <x:c r="F59" s="192" t="str">
        <x:v>Active</x:v>
      </x:c>
      <x:c r="G59" s="192" t="str">
        <x:v>Nashville - 336</x:v>
      </x:c>
      <x:c r="H59" s="192" t="str">
        <x:v/>
      </x:c>
      <x:c r="I59" s="192" t="str">
        <x:v/>
      </x:c>
      <x:c r="J59" s="192" t="str">
        <x:v/>
      </x:c>
      <x:c r="K59" s="192" t="str">
        <x:v>Vickie Carver</x:v>
      </x:c>
      <x:c r="L59" s="192" t="str">
        <x:v>336</x:v>
      </x:c>
      <x:c r="M59" s="192" t="str">
        <x:v>12/20/2018</x:v>
      </x:c>
      <x:c r="N59" s="183" t="n">
        <x:v>289353.00</x:v>
      </x:c>
      <x:c r="O59" s="192" t="str">
        <x:v>3/31/2019</x:v>
      </x:c>
      <x:c r="P59" s="183" t="n">
        <x:v>293453.00</x:v>
      </x:c>
      <x:c r="Q59" s="207" t="n">
        <x:v>0.0079</x:v>
      </x:c>
      <x:c r="R59" s="207" t="n">
        <x:v>0.0252</x:v>
      </x:c>
      <x:c r="S59" s="183" t="n">
        <x:v>4100.00</x:v>
      </x:c>
      <x:c r="T59" s="182" t="n">
        <x:f ca="1">=IF(AND(U59=0,S59&gt;0),-100%,IF(OR(S59=0,S59="-"),"-",IF(AND(S59=0,U59=0),0%,IF(S59&lt;U59,SUM(U59-S59)/S59,IF(S59&gt;U59,SUM(-1*(S59-U59)/S59),"")))))</x:f>
        <x:v/>
      </x:c>
      <x:c r="U59" s="183" t="n">
        <x:v>4100.00</x:v>
      </x:c>
      <x:c r="V59" s="183" t="n">
        <x:f ca="1">=SUM(U59/ ((O59- M59)/30.42))</x:f>
        <x:v/>
      </x:c>
      <x:c r="W59" s="196">
        <x:f ca="1">=IF(T59="","",IF(T59="-","",IF(U59=0,"",IF(OR(T59&gt;AA4,T59&lt;-AA4),"*",""))))</x:f>
        <x:v/>
      </x:c>
      <x:c r="X59" s="98" t="str">
        <x:v/>
      </x:c>
    </x:row>
    <x:row r="60" spans="1:25" s="12" x14ac:dyDescent="0.25">
      <x:c r="A60" s="90" t="str">
        <x:v>49</x:v>
      </x:c>
      <x:c r="B60" s="191" t="str">
        <x:v>FPR55588</x:v>
      </x:c>
      <x:c r="C60" s="191" t="str">
        <x:v>Ricoh MP C307</x:v>
      </x:c>
      <x:c r="D60" s="191" t="str">
        <x:v>B/W Copies - (Group 3)</x:v>
      </x:c>
      <x:c r="E60" s="191" t="str">
        <x:v>C506PC05510</x:v>
      </x:c>
      <x:c r="F60" s="191" t="str">
        <x:v>Active</x:v>
      </x:c>
      <x:c r="G60" s="191" t="str">
        <x:v>Colorado Springs-208</x:v>
      </x:c>
      <x:c r="H60" s="191" t="str">
        <x:v/>
      </x:c>
      <x:c r="I60" s="191" t="str">
        <x:v/>
      </x:c>
      <x:c r="J60" s="191" t="str">
        <x:v/>
      </x:c>
      <x:c r="K60" s="191" t="str">
        <x:v>Office</x:v>
      </x:c>
      <x:c r="L60" s="191" t="str">
        <x:v>208</x:v>
      </x:c>
      <x:c r="M60" s="191" t="str">
        <x:v>1/4/2019</x:v>
      </x:c>
      <x:c r="N60" s="189" t="n">
        <x:v>34096.00</x:v>
      </x:c>
      <x:c r="O60" s="191" t="str">
        <x:v>3/31/2019</x:v>
      </x:c>
      <x:c r="P60" s="189" t="n">
        <x:v>38192.00</x:v>
      </x:c>
      <x:c r="Q60" s="206" t="n">
        <x:v>0.0078</x:v>
      </x:c>
      <x:c r="R60" s="206" t="n">
        <x:v>0.0251</x:v>
      </x:c>
      <x:c r="S60" s="189" t="n">
        <x:v>4096.00</x:v>
      </x:c>
      <x:c r="T60" s="187" t="n">
        <x:f ca="1">=IF(AND(U60=0,S60&gt;0),-100%,IF(OR(S60=0,S60="-"),"-",IF(AND(S60=0,U60=0),0%,IF(S60&lt;U60,SUM(U60-S60)/S60,IF(S60&gt;U60,SUM(-1*(S60-U60)/S60),"")))))</x:f>
        <x:v/>
      </x:c>
      <x:c r="U60" s="189" t="n">
        <x:v>4096.00</x:v>
      </x:c>
      <x:c r="V60" s="189" t="n">
        <x:f ca="1">=SUM(U60/ ((O60- M60)/30.42))</x:f>
        <x:v/>
      </x:c>
      <x:c r="W60" s="195">
        <x:f ca="1">=IF(T60="","",IF(T60="-","",IF(U60=0,"",IF(OR(T60&gt;AA4,T60&lt;-AA4),"*",""))))</x:f>
        <x:v/>
      </x:c>
      <x:c r="X60" s="91" t="str">
        <x:v/>
      </x:c>
    </x:row>
    <x:row r="61" spans="1:25" s="12" x14ac:dyDescent="0.25">
      <x:c r="A61" s="96" t="str">
        <x:v>50</x:v>
      </x:c>
      <x:c r="B61" s="192" t="str">
        <x:v>12526113</x:v>
      </x:c>
      <x:c r="C61" s="192" t="str">
        <x:v>Ricoh MP201 SPF</x:v>
      </x:c>
      <x:c r="D61" s="192" t="str">
        <x:v>B/W Copies - (Group 3)</x:v>
      </x:c>
      <x:c r="E61" s="192" t="str">
        <x:v>W3028603936</x:v>
      </x:c>
      <x:c r="F61" s="192" t="str">
        <x:v>Active</x:v>
      </x:c>
      <x:c r="G61" s="192" t="str">
        <x:v>Fort Meyers - 432</x:v>
      </x:c>
      <x:c r="H61" s="192" t="str">
        <x:v/>
      </x:c>
      <x:c r="I61" s="192" t="str">
        <x:v/>
      </x:c>
      <x:c r="J61" s="192" t="str">
        <x:v/>
      </x:c>
      <x:c r="K61" s="192" t="str">
        <x:v/>
      </x:c>
      <x:c r="L61" s="192" t="str">
        <x:v>432</x:v>
      </x:c>
      <x:c r="M61" s="192" t="str">
        <x:v>12/20/2018</x:v>
      </x:c>
      <x:c r="N61" s="183" t="n">
        <x:v>356554.00</x:v>
      </x:c>
      <x:c r="O61" s="192" t="str">
        <x:v>3/31/2019</x:v>
      </x:c>
      <x:c r="P61" s="183" t="n">
        <x:v>360497.00</x:v>
      </x:c>
      <x:c r="Q61" s="207" t="n">
        <x:v>0.0076</x:v>
      </x:c>
      <x:c r="R61" s="207" t="n">
        <x:v>0.0242</x:v>
      </x:c>
      <x:c r="S61" s="183" t="n">
        <x:v>2522.00</x:v>
      </x:c>
      <x:c r="T61" s="182" t="n">
        <x:f ca="1">=IF(AND(U61=0,S61&gt;0),-100%,IF(OR(S61=0,S61="-"),"-",IF(AND(S61=0,U61=0),0%,IF(S61&lt;U61,SUM(U61-S61)/S61,IF(S61&gt;U61,SUM(-1*(S61-U61)/S61),"")))))</x:f>
        <x:v/>
      </x:c>
      <x:c r="U61" s="183" t="n">
        <x:v>3943.00</x:v>
      </x:c>
      <x:c r="V61" s="183" t="n">
        <x:f ca="1">=SUM(U61/ ((O61- M61)/30.42))</x:f>
        <x:v/>
      </x:c>
      <x:c r="W61" s="196">
        <x:f ca="1">=IF(T61="","",IF(T61="-","",IF(U61=0,"",IF(OR(T61&gt;AA4,T61&lt;-AA4),"*",""))))</x:f>
        <x:v/>
      </x:c>
      <x:c r="X61" s="98" t="str">
        <x:v/>
      </x:c>
    </x:row>
    <x:row r="62" spans="1:25" s="12" x14ac:dyDescent="0.25">
      <x:c r="A62" s="90" t="str">
        <x:v>51</x:v>
      </x:c>
      <x:c r="B62" s="191" t="str">
        <x:v>12453454</x:v>
      </x:c>
      <x:c r="C62" s="191" t="str">
        <x:v>Ricoh MP201 SPF</x:v>
      </x:c>
      <x:c r="D62" s="191" t="str">
        <x:v>B/W Copies - (Group 3)</x:v>
      </x:c>
      <x:c r="E62" s="191" t="str">
        <x:v>W3019103846</x:v>
      </x:c>
      <x:c r="F62" s="191" t="str">
        <x:v>Active</x:v>
      </x:c>
      <x:c r="G62" s="191" t="str">
        <x:v>Uvalde - 309</x:v>
      </x:c>
      <x:c r="H62" s="191" t="str">
        <x:v/>
      </x:c>
      <x:c r="I62" s="191" t="str">
        <x:v/>
      </x:c>
      <x:c r="J62" s="191" t="str">
        <x:v/>
      </x:c>
      <x:c r="K62" s="191" t="str">
        <x:v>Reddy Ice Uvalde</x:v>
      </x:c>
      <x:c r="L62" s="191" t="str">
        <x:v>309</x:v>
      </x:c>
      <x:c r="M62" s="191" t="str">
        <x:v>12/20/2018</x:v>
      </x:c>
      <x:c r="N62" s="189" t="n">
        <x:v>178032.00</x:v>
      </x:c>
      <x:c r="O62" s="191" t="str">
        <x:v>3/31/2019</x:v>
      </x:c>
      <x:c r="P62" s="189" t="n">
        <x:v>181872.00</x:v>
      </x:c>
      <x:c r="Q62" s="206" t="n">
        <x:v>0.0074</x:v>
      </x:c>
      <x:c r="R62" s="206" t="n">
        <x:v>0.0236</x:v>
      </x:c>
      <x:c r="S62" s="189" t="n">
        <x:v>3364.00</x:v>
      </x:c>
      <x:c r="T62" s="187" t="n">
        <x:f ca="1">=IF(AND(U62=0,S62&gt;0),-100%,IF(OR(S62=0,S62="-"),"-",IF(AND(S62=0,U62=0),0%,IF(S62&lt;U62,SUM(U62-S62)/S62,IF(S62&gt;U62,SUM(-1*(S62-U62)/S62),"")))))</x:f>
        <x:v/>
      </x:c>
      <x:c r="U62" s="189" t="n">
        <x:v>3840.00</x:v>
      </x:c>
      <x:c r="V62" s="189" t="n">
        <x:f ca="1">=SUM(U62/ ((O62- M62)/30.42))</x:f>
        <x:v/>
      </x:c>
      <x:c r="W62" s="195">
        <x:f ca="1">=IF(T62="","",IF(T62="-","",IF(U62=0,"",IF(OR(T62&gt;AA4,T62&lt;-AA4),"*",""))))</x:f>
        <x:v/>
      </x:c>
      <x:c r="X62" s="91" t="str">
        <x:v/>
      </x:c>
    </x:row>
    <x:row r="63" spans="1:25" s="12" x14ac:dyDescent="0.25">
      <x:c r="A63" s="96" t="str">
        <x:v>52</x:v>
      </x:c>
      <x:c r="B63" s="192" t="str">
        <x:v>20100775</x:v>
      </x:c>
      <x:c r="C63" s="192" t="str">
        <x:v>Ricoh SP 5210SF</x:v>
      </x:c>
      <x:c r="D63" s="192" t="str">
        <x:v>B/W Copies - (Group 3)</x:v>
      </x:c>
      <x:c r="E63" s="192" t="str">
        <x:v>S9128600539</x:v>
      </x:c>
      <x:c r="F63" s="192" t="str">
        <x:v>Active</x:v>
      </x:c>
      <x:c r="G63" s="192" t="str">
        <x:v>San Antonio - 302</x:v>
      </x:c>
      <x:c r="H63" s="192" t="str">
        <x:v/>
      </x:c>
      <x:c r="I63" s="192" t="str">
        <x:v/>
      </x:c>
      <x:c r="J63" s="192" t="str">
        <x:v/>
      </x:c>
      <x:c r="K63" s="192" t="str">
        <x:v>Dock Office</x:v>
      </x:c>
      <x:c r="L63" s="192" t="str">
        <x:v>302</x:v>
      </x:c>
      <x:c r="M63" s="192" t="str">
        <x:v>12/20/2018</x:v>
      </x:c>
      <x:c r="N63" s="183" t="n">
        <x:v>152871.00</x:v>
      </x:c>
      <x:c r="O63" s="192" t="str">
        <x:v>3/31/2019</x:v>
      </x:c>
      <x:c r="P63" s="183" t="n">
        <x:v>156633.00</x:v>
      </x:c>
      <x:c r="Q63" s="207" t="n">
        <x:v>0.0072</x:v>
      </x:c>
      <x:c r="R63" s="207" t="n">
        <x:v>0.0231</x:v>
      </x:c>
      <x:c r="S63" s="183" t="n">
        <x:v>3762.00</x:v>
      </x:c>
      <x:c r="T63" s="182" t="n">
        <x:f ca="1">=IF(AND(U63=0,S63&gt;0),-100%,IF(OR(S63=0,S63="-"),"-",IF(AND(S63=0,U63=0),0%,IF(S63&lt;U63,SUM(U63-S63)/S63,IF(S63&gt;U63,SUM(-1*(S63-U63)/S63),"")))))</x:f>
        <x:v/>
      </x:c>
      <x:c r="U63" s="183" t="n">
        <x:v>3762.00</x:v>
      </x:c>
      <x:c r="V63" s="183" t="n">
        <x:f ca="1">=SUM(U63/ ((O63- M63)/30.42))</x:f>
        <x:v/>
      </x:c>
      <x:c r="W63" s="196">
        <x:f ca="1">=IF(T63="","",IF(T63="-","",IF(U63=0,"",IF(OR(T63&gt;AA4,T63&lt;-AA4),"*",""))))</x:f>
        <x:v/>
      </x:c>
      <x:c r="X63" s="98" t="str">
        <x:v/>
      </x:c>
    </x:row>
    <x:row r="64" spans="1:25" s="12" x14ac:dyDescent="0.25">
      <x:c r="A64" s="90" t="str">
        <x:v>53</x:v>
      </x:c>
      <x:c r="B64" s="191" t="str">
        <x:v>FPR57698</x:v>
      </x:c>
      <x:c r="C64" s="191" t="str">
        <x:v>Ricoh MP201 SPF</x:v>
      </x:c>
      <x:c r="D64" s="191" t="str">
        <x:v>B/W Copies - (Group 3)</x:v>
      </x:c>
      <x:c r="E64" s="191" t="str">
        <x:v>W3029002948</x:v>
      </x:c>
      <x:c r="F64" s="191" t="str">
        <x:v>Active</x:v>
      </x:c>
      <x:c r="G64" s="191" t="str">
        <x:v>Corpus Christi - 308</x:v>
      </x:c>
      <x:c r="H64" s="191" t="str">
        <x:v/>
      </x:c>
      <x:c r="I64" s="191" t="str">
        <x:v/>
      </x:c>
      <x:c r="J64" s="191" t="str">
        <x:v/>
      </x:c>
      <x:c r="K64" s="191" t="str">
        <x:v/>
      </x:c>
      <x:c r="L64" s="191" t="str">
        <x:v>308</x:v>
      </x:c>
      <x:c r="M64" s="191" t="str">
        <x:v>12/20/2018</x:v>
      </x:c>
      <x:c r="N64" s="189" t="n">
        <x:v>161038.00</x:v>
      </x:c>
      <x:c r="O64" s="191" t="str">
        <x:v>3/31/2019</x:v>
      </x:c>
      <x:c r="P64" s="189" t="n">
        <x:v>164539.00</x:v>
      </x:c>
      <x:c r="Q64" s="206" t="n">
        <x:v>0.0067</x:v>
      </x:c>
      <x:c r="R64" s="206" t="n">
        <x:v>0.0215</x:v>
      </x:c>
      <x:c r="S64" s="189" t="n">
        <x:v>2892.00</x:v>
      </x:c>
      <x:c r="T64" s="187" t="n">
        <x:f ca="1">=IF(AND(U64=0,S64&gt;0),-100%,IF(OR(S64=0,S64="-"),"-",IF(AND(S64=0,U64=0),0%,IF(S64&lt;U64,SUM(U64-S64)/S64,IF(S64&gt;U64,SUM(-1*(S64-U64)/S64),"")))))</x:f>
        <x:v/>
      </x:c>
      <x:c r="U64" s="189" t="n">
        <x:v>3501.00</x:v>
      </x:c>
      <x:c r="V64" s="189" t="n">
        <x:f ca="1">=SUM(U64/ ((O64- M64)/30.42))</x:f>
        <x:v/>
      </x:c>
      <x:c r="W64" s="195">
        <x:f ca="1">=IF(T64="","",IF(T64="-","",IF(U64=0,"",IF(OR(T64&gt;AA4,T64&lt;-AA4),"*",""))))</x:f>
        <x:v/>
      </x:c>
      <x:c r="X64" s="91" t="str">
        <x:v/>
      </x:c>
    </x:row>
    <x:row r="65" spans="1:25" s="12" x14ac:dyDescent="0.25">
      <x:c r="A65" s="96" t="str">
        <x:v>54</x:v>
      </x:c>
      <x:c r="B65" s="192" t="str">
        <x:v>FPR50510</x:v>
      </x:c>
      <x:c r="C65" s="192" t="str">
        <x:v>Ricoh SP 5210SF</x:v>
      </x:c>
      <x:c r="D65" s="192" t="str">
        <x:v>B/W Copies - (Group 3)</x:v>
      </x:c>
      <x:c r="E65" s="192" t="str">
        <x:v>S9149200453</x:v>
      </x:c>
      <x:c r="F65" s="192" t="str">
        <x:v>Active</x:v>
      </x:c>
      <x:c r="G65" s="192" t="str">
        <x:v>Athens - 324</x:v>
      </x:c>
      <x:c r="H65" s="192" t="str">
        <x:v/>
      </x:c>
      <x:c r="I65" s="192" t="str">
        <x:v/>
      </x:c>
      <x:c r="J65" s="192" t="str">
        <x:v>1</x:v>
      </x:c>
      <x:c r="K65" s="192" t="str">
        <x:v>Accounting</x:v>
      </x:c>
      <x:c r="L65" s="192" t="str">
        <x:v>324</x:v>
      </x:c>
      <x:c r="M65" s="192" t="str">
        <x:v>12/20/2018</x:v>
      </x:c>
      <x:c r="N65" s="183" t="n">
        <x:v>86407.00</x:v>
      </x:c>
      <x:c r="O65" s="192" t="str">
        <x:v>3/31/2019</x:v>
      </x:c>
      <x:c r="P65" s="183" t="n">
        <x:v>89821.00</x:v>
      </x:c>
      <x:c r="Q65" s="207" t="n">
        <x:v>0.0065</x:v>
      </x:c>
      <x:c r="R65" s="207" t="n">
        <x:v>0.021</x:v>
      </x:c>
      <x:c r="S65" s="183" t="n">
        <x:v>3414.00</x:v>
      </x:c>
      <x:c r="T65" s="182" t="n">
        <x:f ca="1">=IF(AND(U65=0,S65&gt;0),-100%,IF(OR(S65=0,S65="-"),"-",IF(AND(S65=0,U65=0),0%,IF(S65&lt;U65,SUM(U65-S65)/S65,IF(S65&gt;U65,SUM(-1*(S65-U65)/S65),"")))))</x:f>
        <x:v/>
      </x:c>
      <x:c r="U65" s="183" t="n">
        <x:v>3414.00</x:v>
      </x:c>
      <x:c r="V65" s="183" t="n">
        <x:f ca="1">=SUM(U65/ ((O65- M65)/30.42))</x:f>
        <x:v/>
      </x:c>
      <x:c r="W65" s="196">
        <x:f ca="1">=IF(T65="","",IF(T65="-","",IF(U65=0,"",IF(OR(T65&gt;AA4,T65&lt;-AA4),"*",""))))</x:f>
        <x:v/>
      </x:c>
      <x:c r="X65" s="98" t="str">
        <x:v/>
      </x:c>
    </x:row>
    <x:row r="66" spans="1:25" s="12" x14ac:dyDescent="0.25">
      <x:c r="A66" s="90" t="str">
        <x:v>55</x:v>
      </x:c>
      <x:c r="B66" s="191" t="str">
        <x:v>FPR58174</x:v>
      </x:c>
      <x:c r="C66" s="191" t="str">
        <x:v>Ricoh MP 501spf</x:v>
      </x:c>
      <x:c r="D66" s="191" t="str">
        <x:v>B/W Copies - (Group 3)</x:v>
      </x:c>
      <x:c r="E66" s="191" t="str">
        <x:v>G987X844483</x:v>
      </x:c>
      <x:c r="F66" s="191" t="str">
        <x:v>Active</x:v>
      </x:c>
      <x:c r="G66" s="191" t="str">
        <x:v>Joplin - 389</x:v>
      </x:c>
      <x:c r="H66" s="191" t="str">
        <x:v/>
      </x:c>
      <x:c r="I66" s="191" t="str">
        <x:v/>
      </x:c>
      <x:c r="J66" s="191" t="str">
        <x:v>1</x:v>
      </x:c>
      <x:c r="K66" s="191" t="str">
        <x:v>Front Office</x:v>
      </x:c>
      <x:c r="L66" s="191" t="str">
        <x:v>389</x:v>
      </x:c>
      <x:c r="M66" s="191" t="str">
        <x:v>12/20/2018</x:v>
      </x:c>
      <x:c r="N66" s="189" t="n">
        <x:v>14155.00</x:v>
      </x:c>
      <x:c r="O66" s="191" t="str">
        <x:v>3/31/2019</x:v>
      </x:c>
      <x:c r="P66" s="189" t="n">
        <x:v>17472.00</x:v>
      </x:c>
      <x:c r="Q66" s="206" t="n">
        <x:v>0.0064</x:v>
      </x:c>
      <x:c r="R66" s="206" t="n">
        <x:v>0.0204</x:v>
      </x:c>
      <x:c r="S66" s="189" t="n">
        <x:v>2454.00</x:v>
      </x:c>
      <x:c r="T66" s="187" t="n">
        <x:f ca="1">=IF(AND(U66=0,S66&gt;0),-100%,IF(OR(S66=0,S66="-"),"-",IF(AND(S66=0,U66=0),0%,IF(S66&lt;U66,SUM(U66-S66)/S66,IF(S66&gt;U66,SUM(-1*(S66-U66)/S66),"")))))</x:f>
        <x:v/>
      </x:c>
      <x:c r="U66" s="189" t="n">
        <x:v>3317.00</x:v>
      </x:c>
      <x:c r="V66" s="189" t="n">
        <x:f ca="1">=SUM(U66/ ((O66- M66)/30.42))</x:f>
        <x:v/>
      </x:c>
      <x:c r="W66" s="195">
        <x:f ca="1">=IF(T66="","",IF(T66="-","",IF(U66=0,"",IF(OR(T66&gt;AA4,T66&lt;-AA4),"*",""))))</x:f>
        <x:v/>
      </x:c>
      <x:c r="X66" s="91" t="str">
        <x:v/>
      </x:c>
    </x:row>
    <x:row r="67" spans="1:25" s="12" x14ac:dyDescent="0.25">
      <x:c r="A67" s="96" t="str">
        <x:v>56</x:v>
      </x:c>
      <x:c r="B67" s="192" t="str">
        <x:v>11744640</x:v>
      </x:c>
      <x:c r="C67" s="192" t="str">
        <x:v>Ricoh SP 5210SF</x:v>
      </x:c>
      <x:c r="D67" s="192" t="str">
        <x:v>B/W Copies - (Group 3)</x:v>
      </x:c>
      <x:c r="E67" s="192" t="str">
        <x:v>S9149000501</x:v>
      </x:c>
      <x:c r="F67" s="192" t="str">
        <x:v>Active</x:v>
      </x:c>
      <x:c r="G67" s="192" t="str">
        <x:v>Springfield - 387</x:v>
      </x:c>
      <x:c r="H67" s="192" t="str">
        <x:v/>
      </x:c>
      <x:c r="I67" s="192" t="str">
        <x:v/>
      </x:c>
      <x:c r="J67" s="192" t="str">
        <x:v/>
      </x:c>
      <x:c r="K67" s="192" t="str">
        <x:v>David Law</x:v>
      </x:c>
      <x:c r="L67" s="192" t="str">
        <x:v>387</x:v>
      </x:c>
      <x:c r="M67" s="192" t="str">
        <x:v>12/27/2018</x:v>
      </x:c>
      <x:c r="N67" s="183" t="n">
        <x:v>156676.00</x:v>
      </x:c>
      <x:c r="O67" s="192" t="str">
        <x:v>3/31/2019</x:v>
      </x:c>
      <x:c r="P67" s="183" t="n">
        <x:v>159705.00</x:v>
      </x:c>
      <x:c r="Q67" s="207" t="n">
        <x:v>0.0058</x:v>
      </x:c>
      <x:c r="R67" s="207" t="n">
        <x:v>0.0186</x:v>
      </x:c>
      <x:c r="S67" s="183" t="n">
        <x:v>2958.00</x:v>
      </x:c>
      <x:c r="T67" s="182" t="n">
        <x:f ca="1">=IF(AND(U67=0,S67&gt;0),-100%,IF(OR(S67=0,S67="-"),"-",IF(AND(S67=0,U67=0),0%,IF(S67&lt;U67,SUM(U67-S67)/S67,IF(S67&gt;U67,SUM(-1*(S67-U67)/S67),"")))))</x:f>
        <x:v/>
      </x:c>
      <x:c r="U67" s="183" t="n">
        <x:v>3029.00</x:v>
      </x:c>
      <x:c r="V67" s="183" t="n">
        <x:f ca="1">=SUM(U67/ ((O67- M67)/30.42))</x:f>
        <x:v/>
      </x:c>
      <x:c r="W67" s="196">
        <x:f ca="1">=IF(T67="","",IF(T67="-","",IF(U67=0,"",IF(OR(T67&gt;AA4,T67&lt;-AA4),"*",""))))</x:f>
        <x:v/>
      </x:c>
      <x:c r="X67" s="98" t="str">
        <x:v/>
      </x:c>
    </x:row>
    <x:row r="68" spans="1:25" s="12" x14ac:dyDescent="0.25">
      <x:c r="A68" s="90" t="str">
        <x:v>57</x:v>
      </x:c>
      <x:c r="B68" s="191" t="str">
        <x:v>13345391</x:v>
      </x:c>
      <x:c r="C68" s="191" t="str">
        <x:v>Ricoh SP 5210SF</x:v>
      </x:c>
      <x:c r="D68" s="191" t="str">
        <x:v>B/W Copies - (Group 3)</x:v>
      </x:c>
      <x:c r="E68" s="191" t="str">
        <x:v>S9148900903</x:v>
      </x:c>
      <x:c r="F68" s="191" t="str">
        <x:v>Active</x:v>
      </x:c>
      <x:c r="G68" s="191" t="str">
        <x:v>Northport - 371</x:v>
      </x:c>
      <x:c r="H68" s="191" t="str">
        <x:v/>
      </x:c>
      <x:c r="I68" s="191" t="str">
        <x:v/>
      </x:c>
      <x:c r="J68" s="191" t="str">
        <x:v>4</x:v>
      </x:c>
      <x:c r="K68" s="191" t="str">
        <x:v>Accounting</x:v>
      </x:c>
      <x:c r="L68" s="191" t="str">
        <x:v>371</x:v>
      </x:c>
      <x:c r="M68" s="191" t="str">
        <x:v>12/20/2018</x:v>
      </x:c>
      <x:c r="N68" s="189" t="n">
        <x:v>73168.00</x:v>
      </x:c>
      <x:c r="O68" s="191" t="str">
        <x:v>3/31/2019</x:v>
      </x:c>
      <x:c r="P68" s="189" t="n">
        <x:v>76188.00</x:v>
      </x:c>
      <x:c r="Q68" s="206" t="n">
        <x:v>0.0058</x:v>
      </x:c>
      <x:c r="R68" s="206" t="n">
        <x:v>0.0185</x:v>
      </x:c>
      <x:c r="S68" s="189" t="n">
        <x:v>1473.00</x:v>
      </x:c>
      <x:c r="T68" s="187" t="n">
        <x:f ca="1">=IF(AND(U68=0,S68&gt;0),-100%,IF(OR(S68=0,S68="-"),"-",IF(AND(S68=0,U68=0),0%,IF(S68&lt;U68,SUM(U68-S68)/S68,IF(S68&gt;U68,SUM(-1*(S68-U68)/S68),"")))))</x:f>
        <x:v/>
      </x:c>
      <x:c r="U68" s="189" t="n">
        <x:v>3020.00</x:v>
      </x:c>
      <x:c r="V68" s="189" t="n">
        <x:f ca="1">=SUM(U68/ ((O68- M68)/30.42))</x:f>
        <x:v/>
      </x:c>
      <x:c r="W68" s="195">
        <x:f ca="1">=IF(T68="","",IF(T68="-","",IF(U68=0,"",IF(OR(T68&gt;AA4,T68&lt;-AA4),"*",""))))</x:f>
        <x:v/>
      </x:c>
      <x:c r="X68" s="91" t="str">
        <x:v/>
      </x:c>
    </x:row>
    <x:row r="69" spans="1:25" s="12" x14ac:dyDescent="0.25">
      <x:c r="A69" s="96" t="str">
        <x:v>58</x:v>
      </x:c>
      <x:c r="B69" s="192" t="str">
        <x:v>11586916</x:v>
      </x:c>
      <x:c r="C69" s="192" t="str">
        <x:v>Ricoh 161spf</x:v>
      </x:c>
      <x:c r="D69" s="192" t="str">
        <x:v>B/W Copies - (Group 3)</x:v>
      </x:c>
      <x:c r="E69" s="192" t="str">
        <x:v>M0189307462</x:v>
      </x:c>
      <x:c r="F69" s="192" t="str">
        <x:v>Active</x:v>
      </x:c>
      <x:c r="G69" s="192" t="str">
        <x:v>McAllen - 318</x:v>
      </x:c>
      <x:c r="H69" s="192" t="str">
        <x:v/>
      </x:c>
      <x:c r="I69" s="192" t="str">
        <x:v/>
      </x:c>
      <x:c r="J69" s="192" t="str">
        <x:v/>
      </x:c>
      <x:c r="K69" s="192" t="str">
        <x:v/>
      </x:c>
      <x:c r="L69" s="192" t="str">
        <x:v>318</x:v>
      </x:c>
      <x:c r="M69" s="192" t="str">
        <x:v>12/20/2018</x:v>
      </x:c>
      <x:c r="N69" s="183" t="n">
        <x:v>140541.00</x:v>
      </x:c>
      <x:c r="O69" s="192" t="str">
        <x:v>3/31/2019</x:v>
      </x:c>
      <x:c r="P69" s="183" t="n">
        <x:v>143558.00</x:v>
      </x:c>
      <x:c r="Q69" s="207" t="n">
        <x:v>0.0058</x:v>
      </x:c>
      <x:c r="R69" s="207" t="n">
        <x:v>0.0185</x:v>
      </x:c>
      <x:c r="S69" s="183" t="n">
        <x:v>1653.00</x:v>
      </x:c>
      <x:c r="T69" s="182" t="n">
        <x:f ca="1">=IF(AND(U69=0,S69&gt;0),-100%,IF(OR(S69=0,S69="-"),"-",IF(AND(S69=0,U69=0),0%,IF(S69&lt;U69,SUM(U69-S69)/S69,IF(S69&gt;U69,SUM(-1*(S69-U69)/S69),"")))))</x:f>
        <x:v/>
      </x:c>
      <x:c r="U69" s="183" t="n">
        <x:v>3017.00</x:v>
      </x:c>
      <x:c r="V69" s="183" t="n">
        <x:f ca="1">=SUM(U69/ ((O69- M69)/30.42))</x:f>
        <x:v/>
      </x:c>
      <x:c r="W69" s="196">
        <x:f ca="1">=IF(T69="","",IF(T69="-","",IF(U69=0,"",IF(OR(T69&gt;AA4,T69&lt;-AA4),"*",""))))</x:f>
        <x:v/>
      </x:c>
      <x:c r="X69" s="98" t="str">
        <x:v/>
      </x:c>
    </x:row>
    <x:row r="70" spans="1:25" s="12" x14ac:dyDescent="0.25">
      <x:c r="A70" s="90" t="str">
        <x:v>59</x:v>
      </x:c>
      <x:c r="B70" s="191" t="str">
        <x:v>FPR42529</x:v>
      </x:c>
      <x:c r="C70" s="191" t="str">
        <x:v>Ricoh SP 5200S</x:v>
      </x:c>
      <x:c r="D70" s="191" t="str">
        <x:v>B/W Copies - (Group 3)</x:v>
      </x:c>
      <x:c r="E70" s="191" t="str">
        <x:v>S9048701048</x:v>
      </x:c>
      <x:c r="F70" s="191" t="str">
        <x:v>Active</x:v>
      </x:c>
      <x:c r="G70" s="191" t="str">
        <x:v>Dallas - 902</x:v>
      </x:c>
      <x:c r="H70" s="191" t="str">
        <x:v/>
      </x:c>
      <x:c r="I70" s="191" t="str">
        <x:v/>
      </x:c>
      <x:c r="J70" s="191" t="str">
        <x:v>1</x:v>
      </x:c>
      <x:c r="K70" s="191" t="str">
        <x:v>Susan Figgins / Payroll</x:v>
      </x:c>
      <x:c r="L70" s="191" t="str">
        <x:v>902</x:v>
      </x:c>
      <x:c r="M70" s="191" t="str">
        <x:v>12/20/2018</x:v>
      </x:c>
      <x:c r="N70" s="189" t="n">
        <x:v>58686.00</x:v>
      </x:c>
      <x:c r="O70" s="191" t="str">
        <x:v>3/31/2019</x:v>
      </x:c>
      <x:c r="P70" s="189" t="n">
        <x:v>61427.00</x:v>
      </x:c>
      <x:c r="Q70" s="206" t="n">
        <x:v>0.0052</x:v>
      </x:c>
      <x:c r="R70" s="206" t="n">
        <x:v>0.0168</x:v>
      </x:c>
      <x:c r="S70" s="189" t="n">
        <x:v>3006.00</x:v>
      </x:c>
      <x:c r="T70" s="187" t="n">
        <x:f ca="1">=IF(AND(U70=0,S70&gt;0),-100%,IF(OR(S70=0,S70="-"),"-",IF(AND(S70=0,U70=0),0%,IF(S70&lt;U70,SUM(U70-S70)/S70,IF(S70&gt;U70,SUM(-1*(S70-U70)/S70),"")))))</x:f>
        <x:v/>
      </x:c>
      <x:c r="U70" s="189" t="n">
        <x:v>2741.00</x:v>
      </x:c>
      <x:c r="V70" s="189" t="n">
        <x:f ca="1">=SUM(U70/ ((O70- M70)/30.42))</x:f>
        <x:v/>
      </x:c>
      <x:c r="W70" s="195">
        <x:f ca="1">=IF(T70="","",IF(T70="-","",IF(U70=0,"",IF(OR(T70&gt;AA4,T70&lt;-AA4),"*",""))))</x:f>
        <x:v/>
      </x:c>
      <x:c r="X70" s="91" t="str">
        <x:v/>
      </x:c>
    </x:row>
    <x:row r="71" spans="1:25" s="12" x14ac:dyDescent="0.25">
      <x:c r="A71" s="96" t="str">
        <x:v>60</x:v>
      </x:c>
      <x:c r="B71" s="192" t="str">
        <x:v>12473838</x:v>
      </x:c>
      <x:c r="C71" s="192" t="str">
        <x:v>Ricoh MP201 SPF</x:v>
      </x:c>
      <x:c r="D71" s="192" t="str">
        <x:v>B/W Copies - (Group 3)</x:v>
      </x:c>
      <x:c r="E71" s="192" t="str">
        <x:v>W3019300828</x:v>
      </x:c>
      <x:c r="F71" s="192" t="str">
        <x:v>Active</x:v>
      </x:c>
      <x:c r="G71" s="192" t="str">
        <x:v>Whitney - 316</x:v>
      </x:c>
      <x:c r="H71" s="192" t="str">
        <x:v/>
      </x:c>
      <x:c r="I71" s="192" t="str">
        <x:v/>
      </x:c>
      <x:c r="J71" s="192" t="str">
        <x:v>1</x:v>
      </x:c>
      <x:c r="K71" s="192" t="str">
        <x:v/>
      </x:c>
      <x:c r="L71" s="192" t="str">
        <x:v>316</x:v>
      </x:c>
      <x:c r="M71" s="192" t="str">
        <x:v>12/20/2018</x:v>
      </x:c>
      <x:c r="N71" s="183" t="n">
        <x:v>217709.00</x:v>
      </x:c>
      <x:c r="O71" s="192" t="str">
        <x:v>3/31/2019</x:v>
      </x:c>
      <x:c r="P71" s="183" t="n">
        <x:v>220294.00</x:v>
      </x:c>
      <x:c r="Q71" s="207" t="n">
        <x:v>0.005</x:v>
      </x:c>
      <x:c r="R71" s="207" t="n">
        <x:v>0.0159</x:v>
      </x:c>
      <x:c r="S71" s="183" t="n">
        <x:v>2585.00</x:v>
      </x:c>
      <x:c r="T71" s="182" t="n">
        <x:f ca="1">=IF(AND(U71=0,S71&gt;0),-100%,IF(OR(S71=0,S71="-"),"-",IF(AND(S71=0,U71=0),0%,IF(S71&lt;U71,SUM(U71-S71)/S71,IF(S71&gt;U71,SUM(-1*(S71-U71)/S71),"")))))</x:f>
        <x:v/>
      </x:c>
      <x:c r="U71" s="183" t="n">
        <x:v>2585.00</x:v>
      </x:c>
      <x:c r="V71" s="183" t="n">
        <x:f ca="1">=SUM(U71/ ((O71- M71)/30.42))</x:f>
        <x:v/>
      </x:c>
      <x:c r="W71" s="196">
        <x:f ca="1">=IF(T71="","",IF(T71="-","",IF(U71=0,"",IF(OR(T71&gt;AA4,T71&lt;-AA4),"*",""))))</x:f>
        <x:v/>
      </x:c>
      <x:c r="X71" s="98" t="str">
        <x:v/>
      </x:c>
    </x:row>
    <x:row r="72" spans="1:25" s="12" x14ac:dyDescent="0.25">
      <x:c r="A72" s="90" t="str">
        <x:v>61</x:v>
      </x:c>
      <x:c r="B72" s="191" t="str">
        <x:v>20242587</x:v>
      </x:c>
      <x:c r="C72" s="191" t="str">
        <x:v>Ricoh SP 5210SF</x:v>
      </x:c>
      <x:c r="D72" s="191" t="str">
        <x:v>B/W Copies - (Group 3)</x:v>
      </x:c>
      <x:c r="E72" s="191" t="str">
        <x:v>S9128700908</x:v>
      </x:c>
      <x:c r="F72" s="191" t="str">
        <x:v>Active</x:v>
      </x:c>
      <x:c r="G72" s="191" t="str">
        <x:v>Baton Rouge - 335</x:v>
      </x:c>
      <x:c r="H72" s="191" t="str">
        <x:v/>
      </x:c>
      <x:c r="I72" s="191" t="str">
        <x:v/>
      </x:c>
      <x:c r="J72" s="191" t="str">
        <x:v/>
      </x:c>
      <x:c r="K72" s="191" t="str">
        <x:v>Veronica</x:v>
      </x:c>
      <x:c r="L72" s="191" t="str">
        <x:v>335</x:v>
      </x:c>
      <x:c r="M72" s="191" t="str">
        <x:v>12/20/2018</x:v>
      </x:c>
      <x:c r="N72" s="189" t="n">
        <x:v>278487.00</x:v>
      </x:c>
      <x:c r="O72" s="191" t="str">
        <x:v>3/31/2019</x:v>
      </x:c>
      <x:c r="P72" s="189" t="n">
        <x:v>280375.00</x:v>
      </x:c>
      <x:c r="Q72" s="206" t="n">
        <x:v>0.0036</x:v>
      </x:c>
      <x:c r="R72" s="206" t="n">
        <x:v>0.0116</x:v>
      </x:c>
      <x:c r="S72" s="189" t="n">
        <x:v>1888.00</x:v>
      </x:c>
      <x:c r="T72" s="187" t="n">
        <x:f ca="1">=IF(AND(U72=0,S72&gt;0),-100%,IF(OR(S72=0,S72="-"),"-",IF(AND(S72=0,U72=0),0%,IF(S72&lt;U72,SUM(U72-S72)/S72,IF(S72&gt;U72,SUM(-1*(S72-U72)/S72),"")))))</x:f>
        <x:v/>
      </x:c>
      <x:c r="U72" s="189" t="n">
        <x:v>1888.00</x:v>
      </x:c>
      <x:c r="V72" s="189" t="n">
        <x:f ca="1">=SUM(U72/ ((O72- M72)/30.42))</x:f>
        <x:v/>
      </x:c>
      <x:c r="W72" s="195">
        <x:f ca="1">=IF(T72="","",IF(T72="-","",IF(U72=0,"",IF(OR(T72&gt;AA4,T72&lt;-AA4),"*",""))))</x:f>
        <x:v/>
      </x:c>
      <x:c r="X72" s="91" t="str">
        <x:v/>
      </x:c>
    </x:row>
    <x:row r="73" spans="1:25" s="12" x14ac:dyDescent="0.25">
      <x:c r="A73" s="96" t="str">
        <x:v>62</x:v>
      </x:c>
      <x:c r="B73" s="192" t="str">
        <x:v>FPR58198</x:v>
      </x:c>
      <x:c r="C73" s="192" t="str">
        <x:v>Ricoh MP 501spf</x:v>
      </x:c>
      <x:c r="D73" s="192" t="str">
        <x:v>B/W Copies - (Group 3)</x:v>
      </x:c>
      <x:c r="E73" s="192" t="str">
        <x:v>G987X538111</x:v>
      </x:c>
      <x:c r="F73" s="192" t="str">
        <x:v>Active</x:v>
      </x:c>
      <x:c r="G73" s="192" t="str">
        <x:v>Coer D'Alene - 110</x:v>
      </x:c>
      <x:c r="H73" s="192" t="str">
        <x:v/>
      </x:c>
      <x:c r="I73" s="192" t="str">
        <x:v/>
      </x:c>
      <x:c r="J73" s="192" t="str">
        <x:v/>
      </x:c>
      <x:c r="K73" s="192" t="str">
        <x:v>Front Office</x:v>
      </x:c>
      <x:c r="L73" s="192" t="str">
        <x:v>110</x:v>
      </x:c>
      <x:c r="M73" s="192" t="str">
        <x:v>12/20/2018</x:v>
      </x:c>
      <x:c r="N73" s="183" t="n">
        <x:v>15716.00</x:v>
      </x:c>
      <x:c r="O73" s="192" t="str">
        <x:v>3/31/2019</x:v>
      </x:c>
      <x:c r="P73" s="183" t="n">
        <x:v>17523.00</x:v>
      </x:c>
      <x:c r="Q73" s="207" t="n">
        <x:v>0.0035</x:v>
      </x:c>
      <x:c r="R73" s="207" t="n">
        <x:v>0.0111</x:v>
      </x:c>
      <x:c r="S73" s="183" t="n">
        <x:v>1501.00</x:v>
      </x:c>
      <x:c r="T73" s="182" t="n">
        <x:f ca="1">=IF(AND(U73=0,S73&gt;0),-100%,IF(OR(S73=0,S73="-"),"-",IF(AND(S73=0,U73=0),0%,IF(S73&lt;U73,SUM(U73-S73)/S73,IF(S73&gt;U73,SUM(-1*(S73-U73)/S73),"")))))</x:f>
        <x:v/>
      </x:c>
      <x:c r="U73" s="183" t="n">
        <x:v>1807.00</x:v>
      </x:c>
      <x:c r="V73" s="183" t="n">
        <x:f ca="1">=SUM(U73/ ((O73- M73)/30.42))</x:f>
        <x:v/>
      </x:c>
      <x:c r="W73" s="196">
        <x:f ca="1">=IF(T73="","",IF(T73="-","",IF(U73=0,"",IF(OR(T73&gt;AA4,T73&lt;-AA4),"*",""))))</x:f>
        <x:v/>
      </x:c>
      <x:c r="X73" s="98" t="str">
        <x:v/>
      </x:c>
    </x:row>
    <x:row r="74" spans="1:25" s="12" x14ac:dyDescent="0.25">
      <x:c r="A74" s="90" t="str">
        <x:v>63</x:v>
      </x:c>
      <x:c r="B74" s="191" t="str">
        <x:v>13428942</x:v>
      </x:c>
      <x:c r="C74" s="191" t="str">
        <x:v>Ricoh SP 5210SF</x:v>
      </x:c>
      <x:c r="D74" s="191" t="str">
        <x:v>B/W Copies - (Group 3)</x:v>
      </x:c>
      <x:c r="E74" s="191" t="str">
        <x:v>S9149500226</x:v>
      </x:c>
      <x:c r="F74" s="191" t="str">
        <x:v>Active</x:v>
      </x:c>
      <x:c r="G74" s="191" t="str">
        <x:v>Pelham - 329</x:v>
      </x:c>
      <x:c r="H74" s="191" t="str">
        <x:v/>
      </x:c>
      <x:c r="I74" s="191" t="str">
        <x:v/>
      </x:c>
      <x:c r="J74" s="191" t="str">
        <x:v/>
      </x:c>
      <x:c r="K74" s="191" t="str">
        <x:v>Accounting</x:v>
      </x:c>
      <x:c r="L74" s="191" t="str">
        <x:v>329</x:v>
      </x:c>
      <x:c r="M74" s="191" t="str">
        <x:v>12/20/2018</x:v>
      </x:c>
      <x:c r="N74" s="189" t="n">
        <x:v>69994.00</x:v>
      </x:c>
      <x:c r="O74" s="191" t="str">
        <x:v>3/31/2019</x:v>
      </x:c>
      <x:c r="P74" s="189" t="n">
        <x:v>71781.00</x:v>
      </x:c>
      <x:c r="Q74" s="206" t="n">
        <x:v>0.0034</x:v>
      </x:c>
      <x:c r="R74" s="206" t="n">
        <x:v>0.011</x:v>
      </x:c>
      <x:c r="S74" s="189" t="n">
        <x:v>1589.00</x:v>
      </x:c>
      <x:c r="T74" s="187" t="n">
        <x:f ca="1">=IF(AND(U74=0,S74&gt;0),-100%,IF(OR(S74=0,S74="-"),"-",IF(AND(S74=0,U74=0),0%,IF(S74&lt;U74,SUM(U74-S74)/S74,IF(S74&gt;U74,SUM(-1*(S74-U74)/S74),"")))))</x:f>
        <x:v/>
      </x:c>
      <x:c r="U74" s="189" t="n">
        <x:v>1787.00</x:v>
      </x:c>
      <x:c r="V74" s="189" t="n">
        <x:f ca="1">=SUM(U74/ ((O74- M74)/30.42))</x:f>
        <x:v/>
      </x:c>
      <x:c r="W74" s="195">
        <x:f ca="1">=IF(T74="","",IF(T74="-","",IF(U74=0,"",IF(OR(T74&gt;AA4,T74&lt;-AA4),"*",""))))</x:f>
        <x:v/>
      </x:c>
      <x:c r="X74" s="91" t="str">
        <x:v/>
      </x:c>
    </x:row>
    <x:row r="75" spans="1:25" s="12" x14ac:dyDescent="0.25">
      <x:c r="A75" s="96" t="str">
        <x:v>64</x:v>
      </x:c>
      <x:c r="B75" s="192" t="str">
        <x:v>20306940</x:v>
      </x:c>
      <x:c r="C75" s="192" t="str">
        <x:v>Ricoh SP 5210SF</x:v>
      </x:c>
      <x:c r="D75" s="192" t="str">
        <x:v>B/W Copies - (Group 3)</x:v>
      </x:c>
      <x:c r="E75" s="192" t="str">
        <x:v>S9129100268</x:v>
      </x:c>
      <x:c r="F75" s="192" t="str">
        <x:v>Active</x:v>
      </x:c>
      <x:c r="G75" s="192" t="str">
        <x:v>Opelika - 320</x:v>
      </x:c>
      <x:c r="H75" s="192" t="str">
        <x:v/>
      </x:c>
      <x:c r="I75" s="192" t="str">
        <x:v/>
      </x:c>
      <x:c r="J75" s="192" t="str">
        <x:v/>
      </x:c>
      <x:c r="K75" s="192" t="str">
        <x:v>Jeff Oyster</x:v>
      </x:c>
      <x:c r="L75" s="192" t="str">
        <x:v>320</x:v>
      </x:c>
      <x:c r="M75" s="192" t="str">
        <x:v>12/31/2018</x:v>
      </x:c>
      <x:c r="N75" s="183" t="n">
        <x:v>121000.00</x:v>
      </x:c>
      <x:c r="O75" s="192" t="str">
        <x:v>3/31/2019</x:v>
      </x:c>
      <x:c r="P75" s="183" t="n">
        <x:v>122750.00</x:v>
      </x:c>
      <x:c r="Q75" s="207" t="n">
        <x:v>0.0034</x:v>
      </x:c>
      <x:c r="R75" s="207" t="n">
        <x:v>0.0107</x:v>
      </x:c>
      <x:c r="S75" s="183" t="n">
        <x:v>1750.00</x:v>
      </x:c>
      <x:c r="T75" s="182" t="n">
        <x:f ca="1">=IF(AND(U75=0,S75&gt;0),-100%,IF(OR(S75=0,S75="-"),"-",IF(AND(S75=0,U75=0),0%,IF(S75&lt;U75,SUM(U75-S75)/S75,IF(S75&gt;U75,SUM(-1*(S75-U75)/S75),"")))))</x:f>
        <x:v/>
      </x:c>
      <x:c r="U75" s="183" t="n">
        <x:v>1750.00</x:v>
      </x:c>
      <x:c r="V75" s="183" t="n">
        <x:f ca="1">=SUM(U75/ ((O75- M75)/30.42))</x:f>
        <x:v/>
      </x:c>
      <x:c r="W75" s="196">
        <x:f ca="1">=IF(T75="","",IF(T75="-","",IF(U75=0,"",IF(OR(T75&gt;AA4,T75&lt;-AA4),"*",""))))</x:f>
        <x:v/>
      </x:c>
      <x:c r="X75" s="98" t="str">
        <x:v/>
      </x:c>
    </x:row>
    <x:row r="76" spans="1:25" s="12" x14ac:dyDescent="0.25">
      <x:c r="A76" s="90" t="str">
        <x:v>65</x:v>
      </x:c>
      <x:c r="B76" s="191" t="str">
        <x:v>17046225</x:v>
      </x:c>
      <x:c r="C76" s="191" t="str">
        <x:v>Ricoh SP 5210SF</x:v>
      </x:c>
      <x:c r="D76" s="191" t="str">
        <x:v>B/W Copies - (Group 3)</x:v>
      </x:c>
      <x:c r="E76" s="191" t="str">
        <x:v>S9139400050</x:v>
      </x:c>
      <x:c r="F76" s="191" t="str">
        <x:v>Active</x:v>
      </x:c>
      <x:c r="G76" s="191" t="str">
        <x:v>Ozark, MO - 344</x:v>
      </x:c>
      <x:c r="H76" s="191" t="str">
        <x:v/>
      </x:c>
      <x:c r="I76" s="191" t="str">
        <x:v/>
      </x:c>
      <x:c r="J76" s="191" t="str">
        <x:v>1</x:v>
      </x:c>
      <x:c r="K76" s="191" t="str">
        <x:v/>
      </x:c>
      <x:c r="L76" s="191" t="str">
        <x:v>344</x:v>
      </x:c>
      <x:c r="M76" s="191" t="str">
        <x:v>12/20/2018</x:v>
      </x:c>
      <x:c r="N76" s="189" t="n">
        <x:v>110827.00</x:v>
      </x:c>
      <x:c r="O76" s="191" t="str">
        <x:v>3/31/2019</x:v>
      </x:c>
      <x:c r="P76" s="189" t="n">
        <x:v>112507.00</x:v>
      </x:c>
      <x:c r="Q76" s="206" t="n">
        <x:v>0.0032</x:v>
      </x:c>
      <x:c r="R76" s="206" t="n">
        <x:v>0.0103</x:v>
      </x:c>
      <x:c r="S76" s="189" t="n">
        <x:v>1067.00</x:v>
      </x:c>
      <x:c r="T76" s="187" t="n">
        <x:f ca="1">=IF(AND(U76=0,S76&gt;0),-100%,IF(OR(S76=0,S76="-"),"-",IF(AND(S76=0,U76=0),0%,IF(S76&lt;U76,SUM(U76-S76)/S76,IF(S76&gt;U76,SUM(-1*(S76-U76)/S76),"")))))</x:f>
        <x:v/>
      </x:c>
      <x:c r="U76" s="189" t="n">
        <x:v>1680.00</x:v>
      </x:c>
      <x:c r="V76" s="189" t="n">
        <x:f ca="1">=SUM(U76/ ((O76- M76)/30.42))</x:f>
        <x:v/>
      </x:c>
      <x:c r="W76" s="195">
        <x:f ca="1">=IF(T76="","",IF(T76="-","",IF(U76=0,"",IF(OR(T76&gt;AA4,T76&lt;-AA4),"*",""))))</x:f>
        <x:v/>
      </x:c>
      <x:c r="X76" s="91" t="str">
        <x:v/>
      </x:c>
    </x:row>
    <x:row r="77" spans="1:25" s="12" x14ac:dyDescent="0.25">
      <x:c r="A77" s="96" t="str">
        <x:v>66</x:v>
      </x:c>
      <x:c r="B77" s="192" t="str">
        <x:v>FPR55567</x:v>
      </x:c>
      <x:c r="C77" s="192" t="str">
        <x:v>Ricoh MP 501spf</x:v>
      </x:c>
      <x:c r="D77" s="192" t="str">
        <x:v>B/W Copies - (Group 3)</x:v>
      </x:c>
      <x:c r="E77" s="192" t="str">
        <x:v>G986X813531</x:v>
      </x:c>
      <x:c r="F77" s="192" t="str">
        <x:v>Active</x:v>
      </x:c>
      <x:c r="G77" s="192" t="str">
        <x:v>Tulsa - 386</x:v>
      </x:c>
      <x:c r="H77" s="192" t="str">
        <x:v/>
      </x:c>
      <x:c r="I77" s="192" t="str">
        <x:v/>
      </x:c>
      <x:c r="J77" s="192" t="str">
        <x:v>3</x:v>
      </x:c>
      <x:c r="K77" s="192" t="str">
        <x:v>Management Office</x:v>
      </x:c>
      <x:c r="L77" s="192" t="str">
        <x:v>386</x:v>
      </x:c>
      <x:c r="M77" s="192" t="str">
        <x:v>12/20/2018</x:v>
      </x:c>
      <x:c r="N77" s="183" t="n">
        <x:v>22579.00</x:v>
      </x:c>
      <x:c r="O77" s="192" t="str">
        <x:v>3/31/2019</x:v>
      </x:c>
      <x:c r="P77" s="183" t="n">
        <x:v>24250.00</x:v>
      </x:c>
      <x:c r="Q77" s="207" t="n">
        <x:v>0.0032</x:v>
      </x:c>
      <x:c r="R77" s="207" t="n">
        <x:v>0.0103</x:v>
      </x:c>
      <x:c r="S77" s="183" t="n">
        <x:v>1671.00</x:v>
      </x:c>
      <x:c r="T77" s="182" t="n">
        <x:f ca="1">=IF(AND(U77=0,S77&gt;0),-100%,IF(OR(S77=0,S77="-"),"-",IF(AND(S77=0,U77=0),0%,IF(S77&lt;U77,SUM(U77-S77)/S77,IF(S77&gt;U77,SUM(-1*(S77-U77)/S77),"")))))</x:f>
        <x:v/>
      </x:c>
      <x:c r="U77" s="183" t="n">
        <x:v>1671.00</x:v>
      </x:c>
      <x:c r="V77" s="183" t="n">
        <x:f ca="1">=SUM(U77/ ((O77- M77)/30.42))</x:f>
        <x:v/>
      </x:c>
      <x:c r="W77" s="196">
        <x:f ca="1">=IF(T77="","",IF(T77="-","",IF(U77=0,"",IF(OR(T77&gt;AA4,T77&lt;-AA4),"*",""))))</x:f>
        <x:v/>
      </x:c>
      <x:c r="X77" s="98" t="str">
        <x:v/>
      </x:c>
    </x:row>
    <x:row r="78" spans="1:25" s="12" x14ac:dyDescent="0.25">
      <x:c r="A78" s="90" t="str">
        <x:v>67</x:v>
      </x:c>
      <x:c r="B78" s="191" t="str">
        <x:v>FPR57680</x:v>
      </x:c>
      <x:c r="C78" s="191" t="str">
        <x:v>Ricoh MP201 SPF</x:v>
      </x:c>
      <x:c r="D78" s="191" t="str">
        <x:v>B/W Copies - (Group 3)</x:v>
      </x:c>
      <x:c r="E78" s="191" t="str">
        <x:v>W3028604108</x:v>
      </x:c>
      <x:c r="F78" s="191" t="str">
        <x:v>Active</x:v>
      </x:c>
      <x:c r="G78" s="191" t="str">
        <x:v>Jacksonville - 409</x:v>
      </x:c>
      <x:c r="H78" s="191" t="str">
        <x:v/>
      </x:c>
      <x:c r="I78" s="191" t="str">
        <x:v/>
      </x:c>
      <x:c r="J78" s="191" t="str">
        <x:v>2</x:v>
      </x:c>
      <x:c r="K78" s="191" t="str">
        <x:v>Market Manager's Office</x:v>
      </x:c>
      <x:c r="L78" s="191" t="str">
        <x:v>409</x:v>
      </x:c>
      <x:c r="M78" s="191" t="str">
        <x:v>12/20/2018</x:v>
      </x:c>
      <x:c r="N78" s="189" t="n">
        <x:v>23941.00</x:v>
      </x:c>
      <x:c r="O78" s="191" t="str">
        <x:v>3/31/2019</x:v>
      </x:c>
      <x:c r="P78" s="189" t="n">
        <x:v>25605.00</x:v>
      </x:c>
      <x:c r="Q78" s="206" t="n">
        <x:v>0.0032</x:v>
      </x:c>
      <x:c r="R78" s="206" t="n">
        <x:v>0.0102</x:v>
      </x:c>
      <x:c r="S78" s="189" t="n">
        <x:v>202.00</x:v>
      </x:c>
      <x:c r="T78" s="187" t="n">
        <x:f ca="1">=IF(AND(U78=0,S78&gt;0),-100%,IF(OR(S78=0,S78="-"),"-",IF(AND(S78=0,U78=0),0%,IF(S78&lt;U78,SUM(U78-S78)/S78,IF(S78&gt;U78,SUM(-1*(S78-U78)/S78),"")))))</x:f>
        <x:v/>
      </x:c>
      <x:c r="U78" s="189" t="n">
        <x:v>1664.00</x:v>
      </x:c>
      <x:c r="V78" s="189" t="n">
        <x:f ca="1">=SUM(U78/ ((O78- M78)/30.42))</x:f>
        <x:v/>
      </x:c>
      <x:c r="W78" s="195">
        <x:f ca="1">=IF(T78="","",IF(T78="-","",IF(U78=0,"",IF(OR(T78&gt;AA4,T78&lt;-AA4),"*",""))))</x:f>
        <x:v/>
      </x:c>
      <x:c r="X78" s="91" t="str">
        <x:v/>
      </x:c>
    </x:row>
    <x:row r="79" spans="1:25" s="12" x14ac:dyDescent="0.25">
      <x:c r="A79" s="96" t="str">
        <x:v>68</x:v>
      </x:c>
      <x:c r="B79" s="192" t="str">
        <x:v>12845480</x:v>
      </x:c>
      <x:c r="C79" s="192" t="str">
        <x:v>Ricoh SP 5210SF</x:v>
      </x:c>
      <x:c r="D79" s="192" t="str">
        <x:v>B/W Copies - (Group 3)</x:v>
      </x:c>
      <x:c r="E79" s="192" t="str">
        <x:v>S9149200101</x:v>
      </x:c>
      <x:c r="F79" s="192" t="str">
        <x:v>Active</x:v>
      </x:c>
      <x:c r="G79" s="192" t="str">
        <x:v>Fort Worth - 310</x:v>
      </x:c>
      <x:c r="H79" s="192" t="str">
        <x:v/>
      </x:c>
      <x:c r="I79" s="192" t="str">
        <x:v/>
      </x:c>
      <x:c r="J79" s="192" t="str">
        <x:v/>
      </x:c>
      <x:c r="K79" s="192" t="str">
        <x:v>Accounting</x:v>
      </x:c>
      <x:c r="L79" s="192" t="str">
        <x:v>310</x:v>
      </x:c>
      <x:c r="M79" s="192" t="str">
        <x:v>12/20/2018</x:v>
      </x:c>
      <x:c r="N79" s="183" t="n">
        <x:v>61273.00</x:v>
      </x:c>
      <x:c r="O79" s="192" t="str">
        <x:v>3/31/2019</x:v>
      </x:c>
      <x:c r="P79" s="183" t="n">
        <x:v>62928.00</x:v>
      </x:c>
      <x:c r="Q79" s="207" t="n">
        <x:v>0.0032</x:v>
      </x:c>
      <x:c r="R79" s="207" t="n">
        <x:v>0.0102</x:v>
      </x:c>
      <x:c r="S79" s="183" t="n">
        <x:v>1313.00</x:v>
      </x:c>
      <x:c r="T79" s="182" t="n">
        <x:f ca="1">=IF(AND(U79=0,S79&gt;0),-100%,IF(OR(S79=0,S79="-"),"-",IF(AND(S79=0,U79=0),0%,IF(S79&lt;U79,SUM(U79-S79)/S79,IF(S79&gt;U79,SUM(-1*(S79-U79)/S79),"")))))</x:f>
        <x:v/>
      </x:c>
      <x:c r="U79" s="183" t="n">
        <x:v>1655.00</x:v>
      </x:c>
      <x:c r="V79" s="183" t="n">
        <x:f ca="1">=SUM(U79/ ((O79- M79)/30.42))</x:f>
        <x:v/>
      </x:c>
      <x:c r="W79" s="196">
        <x:f ca="1">=IF(T79="","",IF(T79="-","",IF(U79=0,"",IF(OR(T79&gt;AA4,T79&lt;-AA4),"*",""))))</x:f>
        <x:v/>
      </x:c>
      <x:c r="X79" s="98" t="str">
        <x:v/>
      </x:c>
    </x:row>
    <x:row r="80" spans="1:25" s="12" x14ac:dyDescent="0.25">
      <x:c r="A80" s="90" t="str">
        <x:v>69</x:v>
      </x:c>
      <x:c r="B80" s="191" t="str">
        <x:v>13629600</x:v>
      </x:c>
      <x:c r="C80" s="191" t="str">
        <x:v>Ricoh SP 5210SF</x:v>
      </x:c>
      <x:c r="D80" s="191" t="str">
        <x:v>B/W Copies - (Group 3)</x:v>
      </x:c>
      <x:c r="E80" s="191" t="str">
        <x:v>S9158800073</x:v>
      </x:c>
      <x:c r="F80" s="191" t="str">
        <x:v>Active</x:v>
      </x:c>
      <x:c r="G80" s="191" t="str">
        <x:v>Victoria - 314</x:v>
      </x:c>
      <x:c r="H80" s="191" t="str">
        <x:v/>
      </x:c>
      <x:c r="I80" s="191" t="str">
        <x:v/>
      </x:c>
      <x:c r="J80" s="191" t="str">
        <x:v>10</x:v>
      </x:c>
      <x:c r="K80" s="191" t="str">
        <x:v>Accounting</x:v>
      </x:c>
      <x:c r="L80" s="191" t="str">
        <x:v>314</x:v>
      </x:c>
      <x:c r="M80" s="191" t="str">
        <x:v>12/20/2018</x:v>
      </x:c>
      <x:c r="N80" s="189" t="n">
        <x:v>28916.00</x:v>
      </x:c>
      <x:c r="O80" s="191" t="str">
        <x:v>3/31/2019</x:v>
      </x:c>
      <x:c r="P80" s="189" t="n">
        <x:v>30517.00</x:v>
      </x:c>
      <x:c r="Q80" s="206" t="n">
        <x:v>0.0031</x:v>
      </x:c>
      <x:c r="R80" s="206" t="n">
        <x:v>0.0098</x:v>
      </x:c>
      <x:c r="S80" s="189" t="n">
        <x:v>1079.00</x:v>
      </x:c>
      <x:c r="T80" s="187" t="n">
        <x:f ca="1">=IF(AND(U80=0,S80&gt;0),-100%,IF(OR(S80=0,S80="-"),"-",IF(AND(S80=0,U80=0),0%,IF(S80&lt;U80,SUM(U80-S80)/S80,IF(S80&gt;U80,SUM(-1*(S80-U80)/S80),"")))))</x:f>
        <x:v/>
      </x:c>
      <x:c r="U80" s="189" t="n">
        <x:v>1601.00</x:v>
      </x:c>
      <x:c r="V80" s="189" t="n">
        <x:f ca="1">=SUM(U80/ ((O80- M80)/30.42))</x:f>
        <x:v/>
      </x:c>
      <x:c r="W80" s="195">
        <x:f ca="1">=IF(T80="","",IF(T80="-","",IF(U80=0,"",IF(OR(T80&gt;AA4,T80&lt;-AA4),"*",""))))</x:f>
        <x:v/>
      </x:c>
      <x:c r="X80" s="91" t="str">
        <x:v/>
      </x:c>
    </x:row>
    <x:row r="81" spans="1:25" s="12" x14ac:dyDescent="0.25">
      <x:c r="A81" s="96" t="str">
        <x:v>70</x:v>
      </x:c>
      <x:c r="B81" s="192" t="str">
        <x:v>FPR55569</x:v>
      </x:c>
      <x:c r="C81" s="192" t="str">
        <x:v>Ricoh MP 501spf</x:v>
      </x:c>
      <x:c r="D81" s="192" t="str">
        <x:v>B/W Copies - (Group 3)</x:v>
      </x:c>
      <x:c r="E81" s="192" t="str">
        <x:v>G986X709059</x:v>
      </x:c>
      <x:c r="F81" s="192" t="str">
        <x:v>Active</x:v>
      </x:c>
      <x:c r="G81" s="192" t="str">
        <x:v>Memphis - 337</x:v>
      </x:c>
      <x:c r="H81" s="192" t="str">
        <x:v/>
      </x:c>
      <x:c r="I81" s="192" t="str">
        <x:v/>
      </x:c>
      <x:c r="J81" s="192" t="str">
        <x:v>2</x:v>
      </x:c>
      <x:c r="K81" s="192" t="str">
        <x:v>Management Office</x:v>
      </x:c>
      <x:c r="L81" s="192" t="str">
        <x:v>337</x:v>
      </x:c>
      <x:c r="M81" s="192" t="str">
        <x:v>12/20/2018</x:v>
      </x:c>
      <x:c r="N81" s="183" t="n">
        <x:v>15642.00</x:v>
      </x:c>
      <x:c r="O81" s="192" t="str">
        <x:v>3/31/2019</x:v>
      </x:c>
      <x:c r="P81" s="183" t="n">
        <x:v>16990.00</x:v>
      </x:c>
      <x:c r="Q81" s="207" t="n">
        <x:v>0.0026</x:v>
      </x:c>
      <x:c r="R81" s="207" t="n">
        <x:v>0.0083</x:v>
      </x:c>
      <x:c r="S81" s="183" t="n">
        <x:v>1021.00</x:v>
      </x:c>
      <x:c r="T81" s="182" t="n">
        <x:f ca="1">=IF(AND(U81=0,S81&gt;0),-100%,IF(OR(S81=0,S81="-"),"-",IF(AND(S81=0,U81=0),0%,IF(S81&lt;U81,SUM(U81-S81)/S81,IF(S81&gt;U81,SUM(-1*(S81-U81)/S81),"")))))</x:f>
        <x:v/>
      </x:c>
      <x:c r="U81" s="183" t="n">
        <x:v>1348.00</x:v>
      </x:c>
      <x:c r="V81" s="183" t="n">
        <x:f ca="1">=SUM(U81/ ((O81- M81)/30.42))</x:f>
        <x:v/>
      </x:c>
      <x:c r="W81" s="196">
        <x:f ca="1">=IF(T81="","",IF(T81="-","",IF(U81=0,"",IF(OR(T81&gt;AA4,T81&lt;-AA4),"*",""))))</x:f>
        <x:v/>
      </x:c>
      <x:c r="X81" s="98" t="str">
        <x:v/>
      </x:c>
    </x:row>
    <x:row r="82" spans="1:25" s="12" x14ac:dyDescent="0.25">
      <x:c r="A82" s="90" t="str">
        <x:v>71</x:v>
      </x:c>
      <x:c r="B82" s="191" t="str">
        <x:v>20011094</x:v>
      </x:c>
      <x:c r="C82" s="191" t="str">
        <x:v>Ricoh SP 5210SF</x:v>
      </x:c>
      <x:c r="D82" s="191" t="str">
        <x:v>B/W Copies - (Group 3)</x:v>
      </x:c>
      <x:c r="E82" s="191" t="str">
        <x:v>S9128600538</x:v>
      </x:c>
      <x:c r="F82" s="191" t="str">
        <x:v>Active</x:v>
      </x:c>
      <x:c r="G82" s="191" t="str">
        <x:v>Odessa - 323</x:v>
      </x:c>
      <x:c r="H82" s="191" t="str">
        <x:v/>
      </x:c>
      <x:c r="I82" s="191" t="str">
        <x:v/>
      </x:c>
      <x:c r="J82" s="191" t="str">
        <x:v>2</x:v>
      </x:c>
      <x:c r="K82" s="191" t="str">
        <x:v/>
      </x:c>
      <x:c r="L82" s="191" t="str">
        <x:v>323</x:v>
      </x:c>
      <x:c r="M82" s="191" t="str">
        <x:v>12/20/2018</x:v>
      </x:c>
      <x:c r="N82" s="189" t="n">
        <x:v>133442.00</x:v>
      </x:c>
      <x:c r="O82" s="191" t="str">
        <x:v>3/31/2019</x:v>
      </x:c>
      <x:c r="P82" s="189" t="n">
        <x:v>134712.00</x:v>
      </x:c>
      <x:c r="Q82" s="206" t="n">
        <x:v>0.0024</x:v>
      </x:c>
      <x:c r="R82" s="206" t="n">
        <x:v>0.0078</x:v>
      </x:c>
      <x:c r="S82" s="189" t="n">
        <x:v>1794.00</x:v>
      </x:c>
      <x:c r="T82" s="187" t="n">
        <x:f ca="1">=IF(AND(U82=0,S82&gt;0),-100%,IF(OR(S82=0,S82="-"),"-",IF(AND(S82=0,U82=0),0%,IF(S82&lt;U82,SUM(U82-S82)/S82,IF(S82&gt;U82,SUM(-1*(S82-U82)/S82),"")))))</x:f>
        <x:v/>
      </x:c>
      <x:c r="U82" s="189" t="n">
        <x:v>1270.00</x:v>
      </x:c>
      <x:c r="V82" s="189" t="n">
        <x:f ca="1">=SUM(U82/ ((O82- M82)/30.42))</x:f>
        <x:v/>
      </x:c>
      <x:c r="W82" s="195">
        <x:f ca="1">=IF(T82="","",IF(T82="-","",IF(U82=0,"",IF(OR(T82&gt;AA4,T82&lt;-AA4),"*",""))))</x:f>
        <x:v/>
      </x:c>
      <x:c r="X82" s="91" t="str">
        <x:v/>
      </x:c>
    </x:row>
    <x:row r="83" spans="1:25" s="12" x14ac:dyDescent="0.25">
      <x:c r="A83" s="96" t="str">
        <x:v>72</x:v>
      </x:c>
      <x:c r="B83" s="192" t="str">
        <x:v>FPR58414</x:v>
      </x:c>
      <x:c r="C83" s="192" t="str">
        <x:v>Ricoh MP 501spf</x:v>
      </x:c>
      <x:c r="D83" s="192" t="str">
        <x:v>B/W Copies - (Group 3)</x:v>
      </x:c>
      <x:c r="E83" s="192" t="str">
        <x:v>G986XB22408</x:v>
      </x:c>
      <x:c r="F83" s="192" t="str">
        <x:v>Active</x:v>
      </x:c>
      <x:c r="G83" s="192" t="str">
        <x:v>Phoenix - 203</x:v>
      </x:c>
      <x:c r="H83" s="192" t="str">
        <x:v/>
      </x:c>
      <x:c r="I83" s="192" t="str">
        <x:v/>
      </x:c>
      <x:c r="J83" s="192" t="str">
        <x:v>1</x:v>
      </x:c>
      <x:c r="K83" s="192" t="str">
        <x:v>Office</x:v>
      </x:c>
      <x:c r="L83" s="192" t="str">
        <x:v>203</x:v>
      </x:c>
      <x:c r="M83" s="192" t="str">
        <x:v>12/20/2018</x:v>
      </x:c>
      <x:c r="N83" s="183" t="n">
        <x:v>13704.00</x:v>
      </x:c>
      <x:c r="O83" s="192" t="str">
        <x:v>3/31/2019</x:v>
      </x:c>
      <x:c r="P83" s="183" t="n">
        <x:v>14962.00</x:v>
      </x:c>
      <x:c r="Q83" s="207" t="n">
        <x:v>0.0024</x:v>
      </x:c>
      <x:c r="R83" s="207" t="n">
        <x:v>0.0077</x:v>
      </x:c>
      <x:c r="S83" s="183" t="n">
        <x:v>1068.00</x:v>
      </x:c>
      <x:c r="T83" s="182" t="n">
        <x:f ca="1">=IF(AND(U83=0,S83&gt;0),-100%,IF(OR(S83=0,S83="-"),"-",IF(AND(S83=0,U83=0),0%,IF(S83&lt;U83,SUM(U83-S83)/S83,IF(S83&gt;U83,SUM(-1*(S83-U83)/S83),"")))))</x:f>
        <x:v/>
      </x:c>
      <x:c r="U83" s="183" t="n">
        <x:v>1258.00</x:v>
      </x:c>
      <x:c r="V83" s="183" t="n">
        <x:f ca="1">=SUM(U83/ ((O83- M83)/30.42))</x:f>
        <x:v/>
      </x:c>
      <x:c r="W83" s="196">
        <x:f ca="1">=IF(T83="","",IF(T83="-","",IF(U83=0,"",IF(OR(T83&gt;AA4,T83&lt;-AA4),"*",""))))</x:f>
        <x:v/>
      </x:c>
      <x:c r="X83" s="98" t="str">
        <x:v/>
      </x:c>
    </x:row>
    <x:row r="84" spans="1:25" s="12" x14ac:dyDescent="0.25">
      <x:c r="A84" s="90" t="str">
        <x:v>73</x:v>
      </x:c>
      <x:c r="B84" s="191" t="str">
        <x:v>FPR50583</x:v>
      </x:c>
      <x:c r="C84" s="191" t="str">
        <x:v>Ricoh SP 5200S</x:v>
      </x:c>
      <x:c r="D84" s="191" t="str">
        <x:v>B/W Copies - (Group 3)</x:v>
      </x:c>
      <x:c r="E84" s="191" t="str">
        <x:v>S9049200601</x:v>
      </x:c>
      <x:c r="F84" s="191" t="str">
        <x:v>Active</x:v>
      </x:c>
      <x:c r="G84" s="191" t="str">
        <x:v>Houston - 312</x:v>
      </x:c>
      <x:c r="H84" s="191" t="str">
        <x:v/>
      </x:c>
      <x:c r="I84" s="191" t="str">
        <x:v/>
      </x:c>
      <x:c r="J84" s="191" t="str">
        <x:v/>
      </x:c>
      <x:c r="K84" s="191" t="str">
        <x:v>Rear Dock Office</x:v>
      </x:c>
      <x:c r="L84" s="191" t="str">
        <x:v>312</x:v>
      </x:c>
      <x:c r="M84" s="191" t="str">
        <x:v>12/20/2018</x:v>
      </x:c>
      <x:c r="N84" s="189" t="n">
        <x:v>89434.00</x:v>
      </x:c>
      <x:c r="O84" s="191" t="str">
        <x:v>3/31/2019</x:v>
      </x:c>
      <x:c r="P84" s="189" t="n">
        <x:v>90621.00</x:v>
      </x:c>
      <x:c r="Q84" s="206" t="n">
        <x:v>0.0023</x:v>
      </x:c>
      <x:c r="R84" s="206" t="n">
        <x:v>0.0073</x:v>
      </x:c>
      <x:c r="S84" s="189" t="n">
        <x:v>857.00</x:v>
      </x:c>
      <x:c r="T84" s="187" t="n">
        <x:f ca="1">=IF(AND(U84=0,S84&gt;0),-100%,IF(OR(S84=0,S84="-"),"-",IF(AND(S84=0,U84=0),0%,IF(S84&lt;U84,SUM(U84-S84)/S84,IF(S84&gt;U84,SUM(-1*(S84-U84)/S84),"")))))</x:f>
        <x:v/>
      </x:c>
      <x:c r="U84" s="189" t="n">
        <x:v>1187.00</x:v>
      </x:c>
      <x:c r="V84" s="189" t="n">
        <x:f ca="1">=SUM(U84/ ((O84- M84)/30.42))</x:f>
        <x:v/>
      </x:c>
      <x:c r="W84" s="195">
        <x:f ca="1">=IF(T84="","",IF(T84="-","",IF(U84=0,"",IF(OR(T84&gt;AA4,T84&lt;-AA4),"*",""))))</x:f>
        <x:v/>
      </x:c>
      <x:c r="X84" s="91" t="str">
        <x:v/>
      </x:c>
    </x:row>
    <x:row r="85" spans="1:25" s="12" x14ac:dyDescent="0.25">
      <x:c r="A85" s="96" t="str">
        <x:v>74</x:v>
      </x:c>
      <x:c r="B85" s="192" t="str">
        <x:v>12513097</x:v>
      </x:c>
      <x:c r="C85" s="192" t="str">
        <x:v>Ricoh MP201 SPF</x:v>
      </x:c>
      <x:c r="D85" s="192" t="str">
        <x:v>B/W Copies - (Group 3)</x:v>
      </x:c>
      <x:c r="E85" s="192" t="str">
        <x:v>W3019309001</x:v>
      </x:c>
      <x:c r="F85" s="192" t="str">
        <x:v>Active</x:v>
      </x:c>
      <x:c r="G85" s="192" t="str">
        <x:v>Fort Pierce - 407</x:v>
      </x:c>
      <x:c r="H85" s="192" t="str">
        <x:v/>
      </x:c>
      <x:c r="I85" s="192" t="str">
        <x:v/>
      </x:c>
      <x:c r="J85" s="192" t="str">
        <x:v>1</x:v>
      </x:c>
      <x:c r="K85" s="192" t="str">
        <x:v/>
      </x:c>
      <x:c r="L85" s="192" t="str">
        <x:v>407</x:v>
      </x:c>
      <x:c r="M85" s="192" t="str">
        <x:v>12/20/2018</x:v>
      </x:c>
      <x:c r="N85" s="183" t="n">
        <x:v>135836.00</x:v>
      </x:c>
      <x:c r="O85" s="192" t="str">
        <x:v>3/31/2019</x:v>
      </x:c>
      <x:c r="P85" s="183" t="n">
        <x:v>137023.00</x:v>
      </x:c>
      <x:c r="Q85" s="207" t="n">
        <x:v>0.0023</x:v>
      </x:c>
      <x:c r="R85" s="207" t="n">
        <x:v>0.0073</x:v>
      </x:c>
      <x:c r="S85" s="183" t="n">
        <x:v>1816.00</x:v>
      </x:c>
      <x:c r="T85" s="182" t="n">
        <x:f ca="1">=IF(AND(U85=0,S85&gt;0),-100%,IF(OR(S85=0,S85="-"),"-",IF(AND(S85=0,U85=0),0%,IF(S85&lt;U85,SUM(U85-S85)/S85,IF(S85&gt;U85,SUM(-1*(S85-U85)/S85),"")))))</x:f>
        <x:v/>
      </x:c>
      <x:c r="U85" s="183" t="n">
        <x:v>1187.00</x:v>
      </x:c>
      <x:c r="V85" s="183" t="n">
        <x:f ca="1">=SUM(U85/ ((O85- M85)/30.42))</x:f>
        <x:v/>
      </x:c>
      <x:c r="W85" s="196">
        <x:f ca="1">=IF(T85="","",IF(T85="-","",IF(U85=0,"",IF(OR(T85&gt;AA4,T85&lt;-AA4),"*",""))))</x:f>
        <x:v/>
      </x:c>
      <x:c r="X85" s="98" t="str">
        <x:v/>
      </x:c>
    </x:row>
    <x:row r="86" spans="1:25" s="12" x14ac:dyDescent="0.25">
      <x:c r="A86" s="90" t="str">
        <x:v>75</x:v>
      </x:c>
      <x:c r="B86" s="191" t="str">
        <x:v>20083519</x:v>
      </x:c>
      <x:c r="C86" s="191" t="str">
        <x:v>Ricoh SP 5210SF</x:v>
      </x:c>
      <x:c r="D86" s="191" t="str">
        <x:v>B/W Copies - (Group 3)</x:v>
      </x:c>
      <x:c r="E86" s="191" t="str">
        <x:v>S9138500306</x:v>
      </x:c>
      <x:c r="F86" s="191" t="str">
        <x:v>Active</x:v>
      </x:c>
      <x:c r="G86" s="191" t="str">
        <x:v>Charlottesville - 404</x:v>
      </x:c>
      <x:c r="H86" s="191" t="str">
        <x:v/>
      </x:c>
      <x:c r="I86" s="191" t="str">
        <x:v/>
      </x:c>
      <x:c r="J86" s="191" t="str">
        <x:v/>
      </x:c>
      <x:c r="K86" s="191" t="str">
        <x:v>Front Office</x:v>
      </x:c>
      <x:c r="L86" s="191" t="str">
        <x:v>404</x:v>
      </x:c>
      <x:c r="M86" s="191" t="str">
        <x:v>12/20/2018</x:v>
      </x:c>
      <x:c r="N86" s="189" t="n">
        <x:v>44072.00</x:v>
      </x:c>
      <x:c r="O86" s="191" t="str">
        <x:v>3/31/2019</x:v>
      </x:c>
      <x:c r="P86" s="189" t="n">
        <x:v>45232.00</x:v>
      </x:c>
      <x:c r="Q86" s="206" t="n">
        <x:v>0.0022</x:v>
      </x:c>
      <x:c r="R86" s="206" t="n">
        <x:v>0.0071</x:v>
      </x:c>
      <x:c r="S86" s="189" t="n">
        <x:v>1408.00</x:v>
      </x:c>
      <x:c r="T86" s="187" t="n">
        <x:f ca="1">=IF(AND(U86=0,S86&gt;0),-100%,IF(OR(S86=0,S86="-"),"-",IF(AND(S86=0,U86=0),0%,IF(S86&lt;U86,SUM(U86-S86)/S86,IF(S86&gt;U86,SUM(-1*(S86-U86)/S86),"")))))</x:f>
        <x:v/>
      </x:c>
      <x:c r="U86" s="189" t="n">
        <x:v>1160.00</x:v>
      </x:c>
      <x:c r="V86" s="189" t="n">
        <x:f ca="1">=SUM(U86/ ((O86- M86)/30.42))</x:f>
        <x:v/>
      </x:c>
      <x:c r="W86" s="195">
        <x:f ca="1">=IF(T86="","",IF(T86="-","",IF(U86=0,"",IF(OR(T86&gt;AA4,T86&lt;-AA4),"*",""))))</x:f>
        <x:v/>
      </x:c>
      <x:c r="X86" s="91" t="str">
        <x:v/>
      </x:c>
    </x:row>
    <x:row r="87" spans="1:25" s="12" x14ac:dyDescent="0.25">
      <x:c r="A87" s="96" t="str">
        <x:v>76</x:v>
      </x:c>
      <x:c r="B87" s="192" t="str">
        <x:v>13143886</x:v>
      </x:c>
      <x:c r="C87" s="192" t="str">
        <x:v>Ricoh SP 5210SF</x:v>
      </x:c>
      <x:c r="D87" s="192" t="str">
        <x:v>B/W Copies - (Group 3)</x:v>
      </x:c>
      <x:c r="E87" s="192" t="str">
        <x:v>S9148800645</x:v>
      </x:c>
      <x:c r="F87" s="192" t="str">
        <x:v>Active</x:v>
      </x:c>
      <x:c r="G87" s="192" t="str">
        <x:v>Lakewood - 117</x:v>
      </x:c>
      <x:c r="H87" s="192" t="str">
        <x:v/>
      </x:c>
      <x:c r="I87" s="192" t="str">
        <x:v/>
      </x:c>
      <x:c r="J87" s="192" t="str">
        <x:v/>
      </x:c>
      <x:c r="K87" s="192" t="str">
        <x:v>Workroom</x:v>
      </x:c>
      <x:c r="L87" s="192" t="str">
        <x:v>117</x:v>
      </x:c>
      <x:c r="M87" s="192" t="str">
        <x:v>12/20/2018</x:v>
      </x:c>
      <x:c r="N87" s="183" t="n">
        <x:v>40586.00</x:v>
      </x:c>
      <x:c r="O87" s="192" t="str">
        <x:v>3/31/2019</x:v>
      </x:c>
      <x:c r="P87" s="183" t="n">
        <x:v>41313.00</x:v>
      </x:c>
      <x:c r="Q87" s="207" t="n">
        <x:v>0.0014</x:v>
      </x:c>
      <x:c r="R87" s="207" t="n">
        <x:v>0.0045</x:v>
      </x:c>
      <x:c r="S87" s="183" t="n">
        <x:v>727.00</x:v>
      </x:c>
      <x:c r="T87" s="182" t="n">
        <x:f ca="1">=IF(AND(U87=0,S87&gt;0),-100%,IF(OR(S87=0,S87="-"),"-",IF(AND(S87=0,U87=0),0%,IF(S87&lt;U87,SUM(U87-S87)/S87,IF(S87&gt;U87,SUM(-1*(S87-U87)/S87),"")))))</x:f>
        <x:v/>
      </x:c>
      <x:c r="U87" s="183" t="n">
        <x:v>727.00</x:v>
      </x:c>
      <x:c r="V87" s="183" t="n">
        <x:f ca="1">=SUM(U87/ ((O87- M87)/30.42))</x:f>
        <x:v/>
      </x:c>
      <x:c r="W87" s="196">
        <x:f ca="1">=IF(T87="","",IF(T87="-","",IF(U87=0,"",IF(OR(T87&gt;AA4,T87&lt;-AA4),"*",""))))</x:f>
        <x:v/>
      </x:c>
      <x:c r="X87" s="98" t="str">
        <x:v/>
      </x:c>
    </x:row>
    <x:row r="88" spans="1:25" s="12" x14ac:dyDescent="0.25">
      <x:c r="A88" s="90" t="str">
        <x:v>77</x:v>
      </x:c>
      <x:c r="B88" s="191" t="str">
        <x:v>FPR57685</x:v>
      </x:c>
      <x:c r="C88" s="191" t="str">
        <x:v>Ricoh MP 501spf</x:v>
      </x:c>
      <x:c r="D88" s="191" t="str">
        <x:v>B/W Copies - (Group 3)</x:v>
      </x:c>
      <x:c r="E88" s="191" t="str">
        <x:v>G986X607703</x:v>
      </x:c>
      <x:c r="F88" s="191" t="str">
        <x:v>Active</x:v>
      </x:c>
      <x:c r="G88" s="191" t="str">
        <x:v>East Point - 449</x:v>
      </x:c>
      <x:c r="H88" s="191" t="str">
        <x:v/>
      </x:c>
      <x:c r="I88" s="191" t="str">
        <x:v/>
      </x:c>
      <x:c r="J88" s="191" t="str">
        <x:v/>
      </x:c>
      <x:c r="K88" s="191" t="str">
        <x:v>Upstairs Production Office</x:v>
      </x:c>
      <x:c r="L88" s="191" t="str">
        <x:v>449</x:v>
      </x:c>
      <x:c r="M88" s="191" t="str">
        <x:v>12/31/2018</x:v>
      </x:c>
      <x:c r="N88" s="189" t="n">
        <x:v>13467.00</x:v>
      </x:c>
      <x:c r="O88" s="191" t="str">
        <x:v>3/31/2019</x:v>
      </x:c>
      <x:c r="P88" s="189" t="n">
        <x:v>14024.00</x:v>
      </x:c>
      <x:c r="Q88" s="206" t="n">
        <x:v>0.0011</x:v>
      </x:c>
      <x:c r="R88" s="206" t="n">
        <x:v>0.0034</x:v>
      </x:c>
      <x:c r="S88" s="189" t="n">
        <x:v>557.00</x:v>
      </x:c>
      <x:c r="T88" s="187" t="n">
        <x:f ca="1">=IF(AND(U88=0,S88&gt;0),-100%,IF(OR(S88=0,S88="-"),"-",IF(AND(S88=0,U88=0),0%,IF(S88&lt;U88,SUM(U88-S88)/S88,IF(S88&gt;U88,SUM(-1*(S88-U88)/S88),"")))))</x:f>
        <x:v/>
      </x:c>
      <x:c r="U88" s="189" t="n">
        <x:v>557.00</x:v>
      </x:c>
      <x:c r="V88" s="189" t="n">
        <x:f ca="1">=SUM(U88/ ((O88- M88)/30.42))</x:f>
        <x:v/>
      </x:c>
      <x:c r="W88" s="195">
        <x:f ca="1">=IF(T88="","",IF(T88="-","",IF(U88=0,"",IF(OR(T88&gt;AA4,T88&lt;-AA4),"*",""))))</x:f>
        <x:v/>
      </x:c>
      <x:c r="X88" s="91" t="str">
        <x:v/>
      </x:c>
    </x:row>
    <x:row r="89" spans="1:25" s="12" x14ac:dyDescent="0.25">
      <x:c r="A89" s="96" t="str">
        <x:v>78</x:v>
      </x:c>
      <x:c r="B89" s="192" t="str">
        <x:v>FPR58046</x:v>
      </x:c>
      <x:c r="C89" s="192" t="str">
        <x:v>Ricoh MP C307</x:v>
      </x:c>
      <x:c r="D89" s="192" t="str">
        <x:v>B/W Copies - (Group 3)</x:v>
      </x:c>
      <x:c r="E89" s="192" t="str">
        <x:v>C508P200601</x:v>
      </x:c>
      <x:c r="F89" s="192" t="str">
        <x:v>Active</x:v>
      </x:c>
      <x:c r="G89" s="192" t="str">
        <x:v>Phoenix - 215</x:v>
      </x:c>
      <x:c r="H89" s="192" t="str">
        <x:v/>
      </x:c>
      <x:c r="I89" s="192" t="str">
        <x:v/>
      </x:c>
      <x:c r="J89" s="192" t="str">
        <x:v>1</x:v>
      </x:c>
      <x:c r="K89" s="192" t="str">
        <x:v>Refurb Plant / Bldg 1 / Suite C</x:v>
      </x:c>
      <x:c r="L89" s="192" t="str">
        <x:v>215</x:v>
      </x:c>
      <x:c r="M89" s="192" t="str">
        <x:v>1/2/2019</x:v>
      </x:c>
      <x:c r="N89" s="183" t="n">
        <x:v>1675.00</x:v>
      </x:c>
      <x:c r="O89" s="192" t="str">
        <x:v>3/31/2019</x:v>
      </x:c>
      <x:c r="P89" s="183" t="n">
        <x:v>2193.00</x:v>
      </x:c>
      <x:c r="Q89" s="207" t="n">
        <x:v>0.001</x:v>
      </x:c>
      <x:c r="R89" s="207" t="n">
        <x:v>0.0032</x:v>
      </x:c>
      <x:c r="S89" s="183" t="n">
        <x:v>518.00</x:v>
      </x:c>
      <x:c r="T89" s="182" t="n">
        <x:f ca="1">=IF(AND(U89=0,S89&gt;0),-100%,IF(OR(S89=0,S89="-"),"-",IF(AND(S89=0,U89=0),0%,IF(S89&lt;U89,SUM(U89-S89)/S89,IF(S89&gt;U89,SUM(-1*(S89-U89)/S89),"")))))</x:f>
        <x:v/>
      </x:c>
      <x:c r="U89" s="183" t="n">
        <x:v>518.00</x:v>
      </x:c>
      <x:c r="V89" s="183" t="n">
        <x:f ca="1">=SUM(U89/ ((O89- M89)/30.42))</x:f>
        <x:v/>
      </x:c>
      <x:c r="W89" s="196">
        <x:f ca="1">=IF(T89="","",IF(T89="-","",IF(U89=0,"",IF(OR(T89&gt;AA4,T89&lt;-AA4),"*",""))))</x:f>
        <x:v/>
      </x:c>
      <x:c r="X89" s="98" t="str">
        <x:v/>
      </x:c>
    </x:row>
    <x:row r="90" spans="1:25" s="12" x14ac:dyDescent="0.25">
      <x:c r="A90" s="90" t="str">
        <x:v>79</x:v>
      </x:c>
      <x:c r="B90" s="191" t="str">
        <x:v>20083029</x:v>
      </x:c>
      <x:c r="C90" s="191" t="str">
        <x:v>Ricoh SP 5210SF</x:v>
      </x:c>
      <x:c r="D90" s="191" t="str">
        <x:v>B/W Copies - (Group 3)</x:v>
      </x:c>
      <x:c r="E90" s="191" t="str">
        <x:v>S9119400654</x:v>
      </x:c>
      <x:c r="F90" s="191" t="str">
        <x:v>Active</x:v>
      </x:c>
      <x:c r="G90" s="191" t="str">
        <x:v>Harrisonburg - 402</x:v>
      </x:c>
      <x:c r="H90" s="191" t="str">
        <x:v/>
      </x:c>
      <x:c r="I90" s="191" t="str">
        <x:v/>
      </x:c>
      <x:c r="J90" s="191" t="str">
        <x:v>1</x:v>
      </x:c>
      <x:c r="K90" s="191" t="str">
        <x:v>Nancy Strickler</x:v>
      </x:c>
      <x:c r="L90" s="191" t="str">
        <x:v>402</x:v>
      </x:c>
      <x:c r="M90" s="191" t="str">
        <x:v>12/20/2018</x:v>
      </x:c>
      <x:c r="N90" s="189" t="n">
        <x:v>84689.00</x:v>
      </x:c>
      <x:c r="O90" s="191" t="str">
        <x:v>3/31/2019</x:v>
      </x:c>
      <x:c r="P90" s="189" t="n">
        <x:v>85109.00</x:v>
      </x:c>
      <x:c r="Q90" s="206" t="n">
        <x:v>0.0008</x:v>
      </x:c>
      <x:c r="R90" s="206" t="n">
        <x:v>0.0026</x:v>
      </x:c>
      <x:c r="S90" s="189" t="n">
        <x:v>420.00</x:v>
      </x:c>
      <x:c r="T90" s="187" t="n">
        <x:f ca="1">=IF(AND(U90=0,S90&gt;0),-100%,IF(OR(S90=0,S90="-"),"-",IF(AND(S90=0,U90=0),0%,IF(S90&lt;U90,SUM(U90-S90)/S90,IF(S90&gt;U90,SUM(-1*(S90-U90)/S90),"")))))</x:f>
        <x:v/>
      </x:c>
      <x:c r="U90" s="189" t="n">
        <x:v>420.00</x:v>
      </x:c>
      <x:c r="V90" s="189" t="n">
        <x:f ca="1">=SUM(U90/ ((O90- M90)/30.42))</x:f>
        <x:v/>
      </x:c>
      <x:c r="W90" s="195">
        <x:f ca="1">=IF(T90="","",IF(T90="-","",IF(U90=0,"",IF(OR(T90&gt;AA4,T90&lt;-AA4),"*",""))))</x:f>
        <x:v/>
      </x:c>
      <x:c r="X90" s="91" t="str">
        <x:v/>
      </x:c>
    </x:row>
    <x:row r="91" spans="1:25" s="12" x14ac:dyDescent="0.25">
      <x:c r="A91" s="96" t="str">
        <x:v>80</x:v>
      </x:c>
      <x:c r="B91" s="192" t="str">
        <x:v>FPR55678</x:v>
      </x:c>
      <x:c r="C91" s="192" t="str">
        <x:v>Ricoh SP 5210SF</x:v>
      </x:c>
      <x:c r="D91" s="192" t="str">
        <x:v>B/W Copies - (Group 3)</x:v>
      </x:c>
      <x:c r="E91" s="192" t="str">
        <x:v>S9159500079</x:v>
      </x:c>
      <x:c r="F91" s="192" t="str">
        <x:v>Active</x:v>
      </x:c>
      <x:c r="G91" s="192" t="str">
        <x:v>Mukilteo - 108</x:v>
      </x:c>
      <x:c r="H91" s="192" t="str">
        <x:v/>
      </x:c>
      <x:c r="I91" s="192" t="str">
        <x:v/>
      </x:c>
      <x:c r="J91" s="192" t="str">
        <x:v/>
      </x:c>
      <x:c r="K91" s="192" t="str">
        <x:v>Rear Dock Office</x:v>
      </x:c>
      <x:c r="L91" s="192" t="str">
        <x:v>108</x:v>
      </x:c>
      <x:c r="M91" s="192" t="str">
        <x:v>12/20/2018</x:v>
      </x:c>
      <x:c r="N91" s="183" t="n">
        <x:v>26209.00</x:v>
      </x:c>
      <x:c r="O91" s="192" t="str">
        <x:v>3/31/2019</x:v>
      </x:c>
      <x:c r="P91" s="183" t="n">
        <x:v>26521.00</x:v>
      </x:c>
      <x:c r="Q91" s="207" t="n">
        <x:v>0.0006</x:v>
      </x:c>
      <x:c r="R91" s="207" t="n">
        <x:v>0.0019</x:v>
      </x:c>
      <x:c r="S91" s="183" t="n">
        <x:v>832.00</x:v>
      </x:c>
      <x:c r="T91" s="182" t="n">
        <x:f ca="1">=IF(AND(U91=0,S91&gt;0),-100%,IF(OR(S91=0,S91="-"),"-",IF(AND(S91=0,U91=0),0%,IF(S91&lt;U91,SUM(U91-S91)/S91,IF(S91&gt;U91,SUM(-1*(S91-U91)/S91),"")))))</x:f>
        <x:v/>
      </x:c>
      <x:c r="U91" s="183" t="n">
        <x:v>312.00</x:v>
      </x:c>
      <x:c r="V91" s="183" t="n">
        <x:f ca="1">=SUM(U91/ ((O91- M91)/30.42))</x:f>
        <x:v/>
      </x:c>
      <x:c r="W91" s="196">
        <x:f ca="1">=IF(T91="","",IF(T91="-","",IF(U91=0,"",IF(OR(T91&gt;AA4,T91&lt;-AA4),"*",""))))</x:f>
        <x:v/>
      </x:c>
      <x:c r="X91" s="98" t="str">
        <x:v/>
      </x:c>
    </x:row>
    <x:row r="92" spans="1:25" s="12" x14ac:dyDescent="0.25">
      <x:c r="A92" s="90" t="str">
        <x:v>81</x:v>
      </x:c>
      <x:c r="B92" s="191" t="str">
        <x:v>13103565</x:v>
      </x:c>
      <x:c r="C92" s="191" t="str">
        <x:v>Ricoh SP 5210SF</x:v>
      </x:c>
      <x:c r="D92" s="191" t="str">
        <x:v>B/W Copies - (Group 3)</x:v>
      </x:c>
      <x:c r="E92" s="191" t="str">
        <x:v>S9158600031</x:v>
      </x:c>
      <x:c r="F92" s="191" t="str">
        <x:v>Active</x:v>
      </x:c>
      <x:c r="G92" s="191" t="str">
        <x:v>Medford - 112</x:v>
      </x:c>
      <x:c r="H92" s="191" t="str">
        <x:v/>
      </x:c>
      <x:c r="I92" s="191" t="str">
        <x:v/>
      </x:c>
      <x:c r="J92" s="191" t="str">
        <x:v/>
      </x:c>
      <x:c r="K92" s="191" t="str">
        <x:v>Accounting</x:v>
      </x:c>
      <x:c r="L92" s="191" t="str">
        <x:v>112</x:v>
      </x:c>
      <x:c r="M92" s="191" t="str">
        <x:v>12/31/2018</x:v>
      </x:c>
      <x:c r="N92" s="189" t="n">
        <x:v>15737.00</x:v>
      </x:c>
      <x:c r="O92" s="191" t="str">
        <x:v>3/31/2019</x:v>
      </x:c>
      <x:c r="P92" s="189" t="n">
        <x:v>15744.00</x:v>
      </x:c>
      <x:c r="Q92" s="206" t="n">
        <x:v>0.00</x:v>
      </x:c>
      <x:c r="R92" s="206" t="n">
        <x:v>0.00</x:v>
      </x:c>
      <x:c r="S92" s="189" t="n">
        <x:v>7.00</x:v>
      </x:c>
      <x:c r="T92" s="187" t="n">
        <x:f ca="1">=IF(AND(U92=0,S92&gt;0),-100%,IF(OR(S92=0,S92="-"),"-",IF(AND(S92=0,U92=0),0%,IF(S92&lt;U92,SUM(U92-S92)/S92,IF(S92&gt;U92,SUM(-1*(S92-U92)/S92),"")))))</x:f>
        <x:v/>
      </x:c>
      <x:c r="U92" s="189" t="n">
        <x:v>7.00</x:v>
      </x:c>
      <x:c r="V92" s="189" t="n">
        <x:f ca="1">=SUM(U92/ ((O92- M92)/30.42))</x:f>
        <x:v/>
      </x:c>
      <x:c r="W92" s="195">
        <x:f ca="1">=IF(T92="","",IF(T92="-","",IF(U92=0,"",IF(OR(T92&gt;AA4,T92&lt;-AA4),"*",""))))</x:f>
        <x:v/>
      </x:c>
      <x:c r="X92" s="91" t="str">
        <x:v/>
      </x:c>
    </x:row>
    <x:row r="93" spans="1:25" s="12" x14ac:dyDescent="0.25">
      <x:c r="A93" s="96" t="str">
        <x:v>82</x:v>
      </x:c>
      <x:c r="B93" s="192" t="str">
        <x:v>12521708</x:v>
      </x:c>
      <x:c r="C93" s="192" t="str">
        <x:v>Ricoh MP C305SPF</x:v>
      </x:c>
      <x:c r="D93" s="192" t="str">
        <x:v>B/W Copies - (Group 3)</x:v>
      </x:c>
      <x:c r="E93" s="192" t="str">
        <x:v>W793P302316</x:v>
      </x:c>
      <x:c r="F93" s="192" t="str">
        <x:v>Active</x:v>
      </x:c>
      <x:c r="G93" s="192" t="str">
        <x:v>Oklahoma City - 385</x:v>
      </x:c>
      <x:c r="H93" s="192" t="str">
        <x:v/>
      </x:c>
      <x:c r="I93" s="192" t="str">
        <x:v/>
      </x:c>
      <x:c r="J93" s="192" t="str">
        <x:v/>
      </x:c>
      <x:c r="K93" s="192" t="str">
        <x:v/>
      </x:c>
      <x:c r="L93" s="192" t="str">
        <x:v>385</x:v>
      </x:c>
      <x:c r="M93" s="192" t="str">
        <x:v>12/20/2018</x:v>
      </x:c>
      <x:c r="N93" s="183" t="n">
        <x:v>22462.00</x:v>
      </x:c>
      <x:c r="O93" s="192" t="str">
        <x:v>3/31/2019</x:v>
      </x:c>
      <x:c r="P93" s="183" t="n">
        <x:v>22463.00</x:v>
      </x:c>
      <x:c r="Q93" s="207" t="n">
        <x:v>0.00</x:v>
      </x:c>
      <x:c r="R93" s="207" t="n">
        <x:v>0.00</x:v>
      </x:c>
      <x:c r="S93" s="183" t="n">
        <x:v>1.00</x:v>
      </x:c>
      <x:c r="T93" s="182" t="n">
        <x:f ca="1">=IF(AND(U93=0,S93&gt;0),-100%,IF(OR(S93=0,S93="-"),"-",IF(AND(S93=0,U93=0),0%,IF(S93&lt;U93,SUM(U93-S93)/S93,IF(S93&gt;U93,SUM(-1*(S93-U93)/S93),"")))))</x:f>
        <x:v/>
      </x:c>
      <x:c r="U93" s="183" t="n">
        <x:v>1.00</x:v>
      </x:c>
      <x:c r="V93" s="183" t="n">
        <x:f ca="1">=SUM(U93/ ((O93- M93)/30.42))</x:f>
        <x:v/>
      </x:c>
      <x:c r="W93" s="196">
        <x:f ca="1">=IF(T93="","",IF(T93="-","",IF(U93=0,"",IF(OR(T93&gt;AA4,T93&lt;-AA4),"*",""))))</x:f>
        <x:v/>
      </x:c>
      <x:c r="X93" s="98" t="str">
        <x:v/>
      </x:c>
    </x:row>
    <x:row r="94" spans="1:25" s="12" x14ac:dyDescent="0.25">
      <x:c r="A94" s="90" t="str">
        <x:v>83</x:v>
      </x:c>
      <x:c r="B94" s="191" t="str">
        <x:v>A13051932</x:v>
      </x:c>
      <x:c r="C94" s="191" t="str">
        <x:v>Ricoh MP301SP</x:v>
      </x:c>
      <x:c r="D94" s="191" t="str">
        <x:v>B/W Copies - (Group 3)</x:v>
      </x:c>
      <x:c r="E94" s="191" t="str">
        <x:v>W913PA00746</x:v>
      </x:c>
      <x:c r="F94" s="191" t="str">
        <x:v>Inactive</x:v>
      </x:c>
      <x:c r="G94" s="191" t="str">
        <x:v>Norfolk - 418</x:v>
      </x:c>
      <x:c r="H94" s="191" t="str">
        <x:v/>
      </x:c>
      <x:c r="I94" s="191" t="str">
        <x:v>Location Closed / Pending Redeployment</x:v>
      </x:c>
      <x:c r="J94" s="191" t="str">
        <x:v/>
      </x:c>
      <x:c r="K94" s="191" t="str">
        <x:v/>
      </x:c>
      <x:c r="L94" s="191" t="str">
        <x:v>418</x:v>
      </x:c>
      <x:c r="M94" s="191" t="str">
        <x:v>1/7/2019</x:v>
      </x:c>
      <x:c r="N94" s="189" t="n">
        <x:v>173184.00</x:v>
      </x:c>
      <x:c r="O94" s="191" t="str">
        <x:v>3/31/2019</x:v>
      </x:c>
      <x:c r="P94" s="189" t="n">
        <x:v>173184.00</x:v>
      </x:c>
      <x:c r="Q94" s="206" t="n">
        <x:v>0.00</x:v>
      </x:c>
      <x:c r="R94" s="206" t="n">
        <x:v>0.00</x:v>
      </x:c>
      <x:c r="S94" s="189" t="n">
        <x:v>0.00</x:v>
      </x:c>
      <x:c r="T94" s="187" t="n">
        <x:f ca="1">=IF(AND(U94=0,S94&gt;0),-100%,IF(OR(S94=0,S94="-"),"-",IF(AND(S94=0,U94=0),0%,IF(S94&lt;U94,SUM(U94-S94)/S94,IF(S94&gt;U94,SUM(-1*(S94-U94)/S94),"")))))</x:f>
        <x:v/>
      </x:c>
      <x:c r="U94" s="189" t="n">
        <x:v>0.00</x:v>
      </x:c>
      <x:c r="V94" s="189" t="n">
        <x:f ca="1">=SUM(U94/ ((O94- M94)/30.42))</x:f>
        <x:v/>
      </x:c>
      <x:c r="W94" s="195">
        <x:f ca="1">=IF(T94="","",IF(T94="-","",IF(U94=0,"",IF(OR(T94&gt;AA4,T94&lt;-AA4),"*",""))))</x:f>
        <x:v/>
      </x:c>
      <x:c r="X94" s="91" t="str">
        <x:v/>
      </x:c>
    </x:row>
    <x:row r="95" spans="1:25" s="12" x14ac:dyDescent="0.25">
      <x:c r="A95" s="96" t="str">
        <x:v>84</x:v>
      </x:c>
      <x:c r="B95" s="192" t="str">
        <x:v>A12289777</x:v>
      </x:c>
      <x:c r="C95" s="192" t="str">
        <x:v>Ricoh MP201 SPF</x:v>
      </x:c>
      <x:c r="D95" s="192" t="str">
        <x:v>B/W Copies - (Group 3)</x:v>
      </x:c>
      <x:c r="E95" s="192" t="str">
        <x:v>W3019600285</x:v>
      </x:c>
      <x:c r="F95" s="192" t="str">
        <x:v>Inactive</x:v>
      </x:c>
      <x:c r="G95" s="192" t="str">
        <x:v>Roanoke - 408</x:v>
      </x:c>
      <x:c r="H95" s="192" t="str">
        <x:v/>
      </x:c>
      <x:c r="I95" s="192" t="str">
        <x:v>Location Closed</x:v>
      </x:c>
      <x:c r="J95" s="192" t="str">
        <x:v/>
      </x:c>
      <x:c r="K95" s="192" t="str">
        <x:v/>
      </x:c>
      <x:c r="L95" s="192" t="str">
        <x:v>408</x:v>
      </x:c>
      <x:c r="M95" s="192" t="str">
        <x:v>12/31/2018</x:v>
      </x:c>
      <x:c r="N95" s="183" t="n">
        <x:v>142000.00</x:v>
      </x:c>
      <x:c r="O95" s="192" t="str">
        <x:v>3/31/2019</x:v>
      </x:c>
      <x:c r="P95" s="183" t="n">
        <x:v>142000.00</x:v>
      </x:c>
      <x:c r="Q95" s="207" t="n">
        <x:v>0.00</x:v>
      </x:c>
      <x:c r="R95" s="207" t="n">
        <x:v>0.00</x:v>
      </x:c>
      <x:c r="S95" s="183" t="n">
        <x:v>0.00</x:v>
      </x:c>
      <x:c r="T95" s="182" t="n">
        <x:f ca="1">=IF(AND(U95=0,S95&gt;0),-100%,IF(OR(S95=0,S95="-"),"-",IF(AND(S95=0,U95=0),0%,IF(S95&lt;U95,SUM(U95-S95)/S95,IF(S95&gt;U95,SUM(-1*(S95-U95)/S95),"")))))</x:f>
        <x:v/>
      </x:c>
      <x:c r="U95" s="183" t="n">
        <x:v>0.00</x:v>
      </x:c>
      <x:c r="V95" s="183" t="n">
        <x:f ca="1">=SUM(U95/ ((O95- M95)/30.42))</x:f>
        <x:v/>
      </x:c>
      <x:c r="W95" s="196">
        <x:f ca="1">=IF(T95="","",IF(T95="-","",IF(U95=0,"",IF(OR(T95&gt;AA4,T95&lt;-AA4),"*",""))))</x:f>
        <x:v/>
      </x:c>
      <x:c r="X95" s="98" t="str">
        <x:v/>
      </x:c>
    </x:row>
    <x:row r="96" spans="1:25" s="12" x14ac:dyDescent="0.25">
      <x:c r="A96" s="90" t="str">
        <x:v>85</x:v>
      </x:c>
      <x:c r="B96" s="191" t="str">
        <x:v>AFPR57699</x:v>
      </x:c>
      <x:c r="C96" s="191" t="str">
        <x:v>Ricoh MP C306ZSPF</x:v>
      </x:c>
      <x:c r="D96" s="191" t="str">
        <x:v>B/W Copies - (Group 3)</x:v>
      </x:c>
      <x:c r="E96" s="191" t="str">
        <x:v>G446P803220</x:v>
      </x:c>
      <x:c r="F96" s="191" t="str">
        <x:v>Inactive</x:v>
      </x:c>
      <x:c r="G96" s="191" t="str">
        <x:v>Myrtle Beach - 438</x:v>
      </x:c>
      <x:c r="H96" s="191" t="str">
        <x:v/>
      </x:c>
      <x:c r="I96" s="191" t="str">
        <x:v>Inactive / Plant Closing</x:v>
      </x:c>
      <x:c r="J96" s="191" t="str">
        <x:v/>
      </x:c>
      <x:c r="K96" s="191" t="str">
        <x:v/>
      </x:c>
      <x:c r="L96" s="191" t="str">
        <x:v>438</x:v>
      </x:c>
      <x:c r="M96" s="191" t="str">
        <x:v>12/31/2018</x:v>
      </x:c>
      <x:c r="N96" s="189" t="n">
        <x:v>596.00</x:v>
      </x:c>
      <x:c r="O96" s="191" t="str">
        <x:v>3/31/2019</x:v>
      </x:c>
      <x:c r="P96" s="189" t="n">
        <x:v>596.00</x:v>
      </x:c>
      <x:c r="Q96" s="206" t="n">
        <x:v>0.00</x:v>
      </x:c>
      <x:c r="R96" s="206" t="n">
        <x:v>0.00</x:v>
      </x:c>
      <x:c r="S96" s="189" t="n">
        <x:v>0.00</x:v>
      </x:c>
      <x:c r="T96" s="187" t="n">
        <x:f ca="1">=IF(AND(U96=0,S96&gt;0),-100%,IF(OR(S96=0,S96="-"),"-",IF(AND(S96=0,U96=0),0%,IF(S96&lt;U96,SUM(U96-S96)/S96,IF(S96&gt;U96,SUM(-1*(S96-U96)/S96),"")))))</x:f>
        <x:v/>
      </x:c>
      <x:c r="U96" s="189" t="n">
        <x:v>0.00</x:v>
      </x:c>
      <x:c r="V96" s="189" t="n">
        <x:f ca="1">=SUM(U96/ ((O96- M96)/30.42))</x:f>
        <x:v/>
      </x:c>
      <x:c r="W96" s="195">
        <x:f ca="1">=IF(T96="","",IF(T96="-","",IF(U96=0,"",IF(OR(T96&gt;AA4,T96&lt;-AA4),"*",""))))</x:f>
        <x:v/>
      </x:c>
      <x:c r="X96" s="91" t="str">
        <x:v/>
      </x:c>
    </x:row>
    <x:row r="97" spans="1:25" s="12" x14ac:dyDescent="0.25">
      <x:c r="A97" s="96" t="str">
        <x:v>86</x:v>
      </x:c>
      <x:c r="B97" s="192" t="str">
        <x:v>A12449615</x:v>
      </x:c>
      <x:c r="C97" s="192" t="str">
        <x:v>Ricoh MP201 SPF</x:v>
      </x:c>
      <x:c r="D97" s="192" t="str">
        <x:v>B/W Copies - (Group 3)</x:v>
      </x:c>
      <x:c r="E97" s="192" t="str">
        <x:v>W3019600624</x:v>
      </x:c>
      <x:c r="F97" s="192" t="str">
        <x:v>Inactive</x:v>
      </x:c>
      <x:c r="G97" s="192" t="str">
        <x:v>Amarillo - 325</x:v>
      </x:c>
      <x:c r="H97" s="192" t="str">
        <x:v/>
      </x:c>
      <x:c r="I97" s="192" t="str">
        <x:v>Plant is closed / Unknown location of printer</x:v>
      </x:c>
      <x:c r="J97" s="192" t="str">
        <x:v/>
      </x:c>
      <x:c r="K97" s="192" t="str">
        <x:v>Randi Conley</x:v>
      </x:c>
      <x:c r="L97" s="192" t="str">
        <x:v>325</x:v>
      </x:c>
      <x:c r="M97" s="192" t="str">
        <x:v>12/31/2018</x:v>
      </x:c>
      <x:c r="N97" s="183" t="n">
        <x:v>34804.00</x:v>
      </x:c>
      <x:c r="O97" s="192" t="str">
        <x:v>3/31/2019</x:v>
      </x:c>
      <x:c r="P97" s="183" t="n">
        <x:v>34804.00</x:v>
      </x:c>
      <x:c r="Q97" s="207" t="n">
        <x:v>0.00</x:v>
      </x:c>
      <x:c r="R97" s="207" t="n">
        <x:v>0.00</x:v>
      </x:c>
      <x:c r="S97" s="183" t="n">
        <x:v>0.00</x:v>
      </x:c>
      <x:c r="T97" s="182" t="n">
        <x:f ca="1">=IF(AND(U97=0,S97&gt;0),-100%,IF(OR(S97=0,S97="-"),"-",IF(AND(S97=0,U97=0),0%,IF(S97&lt;U97,SUM(U97-S97)/S97,IF(S97&gt;U97,SUM(-1*(S97-U97)/S97),"")))))</x:f>
        <x:v/>
      </x:c>
      <x:c r="U97" s="183" t="n">
        <x:v>0.00</x:v>
      </x:c>
      <x:c r="V97" s="183" t="n">
        <x:f ca="1">=SUM(U97/ ((O97- M97)/30.42))</x:f>
        <x:v/>
      </x:c>
      <x:c r="W97" s="196">
        <x:f ca="1">=IF(T97="","",IF(T97="-","",IF(U97=0,"",IF(OR(T97&gt;AA4,T97&lt;-AA4),"*",""))))</x:f>
        <x:v/>
      </x:c>
      <x:c r="X97" s="98" t="str">
        <x:v/>
      </x:c>
    </x:row>
    <x:row r="98" spans="1:25" s="12" x14ac:dyDescent="0.25">
      <x:c r="A98" s="90" t="str">
        <x:v>87</x:v>
      </x:c>
      <x:c r="B98" s="191" t="str">
        <x:v>FPR55679</x:v>
      </x:c>
      <x:c r="C98" s="191" t="str">
        <x:v>Ricoh SP 5210SF</x:v>
      </x:c>
      <x:c r="D98" s="191" t="str">
        <x:v>B/W Copies - (Group 3)</x:v>
      </x:c>
      <x:c r="E98" s="191" t="str">
        <x:v>S9159400381</x:v>
      </x:c>
      <x:c r="F98" s="191" t="str">
        <x:v>Active</x:v>
      </x:c>
      <x:c r="G98" s="191" t="str">
        <x:v>Southern California - 107</x:v>
      </x:c>
      <x:c r="H98" s="191" t="str">
        <x:v/>
      </x:c>
      <x:c r="I98" s="191" t="str">
        <x:v/>
      </x:c>
      <x:c r="J98" s="191" t="str">
        <x:v/>
      </x:c>
      <x:c r="K98" s="191" t="str">
        <x:v>Accounting</x:v>
      </x:c>
      <x:c r="L98" s="191" t="str">
        <x:v>960</x:v>
      </x:c>
      <x:c r="M98" s="191" t="str">
        <x:v>12/31/2018</x:v>
      </x:c>
      <x:c r="N98" s="189" t="n">
        <x:v>7568.00</x:v>
      </x:c>
      <x:c r="O98" s="191" t="str">
        <x:v>3/31/2019</x:v>
      </x:c>
      <x:c r="P98" s="189" t="n">
        <x:v>7568.00</x:v>
      </x:c>
      <x:c r="Q98" s="206" t="n">
        <x:v>0.00</x:v>
      </x:c>
      <x:c r="R98" s="206" t="n">
        <x:v>0.00</x:v>
      </x:c>
      <x:c r="S98" s="189" t="n">
        <x:v>0.00</x:v>
      </x:c>
      <x:c r="T98" s="187" t="n">
        <x:f ca="1">=IF(AND(U98=0,S98&gt;0),-100%,IF(OR(S98=0,S98="-"),"-",IF(AND(S98=0,U98=0),0%,IF(S98&lt;U98,SUM(U98-S98)/S98,IF(S98&gt;U98,SUM(-1*(S98-U98)/S98),"")))))</x:f>
        <x:v/>
      </x:c>
      <x:c r="U98" s="189" t="n">
        <x:v>0.00</x:v>
      </x:c>
      <x:c r="V98" s="189" t="n">
        <x:f ca="1">=SUM(U98/ ((O98- M98)/30.42))</x:f>
        <x:v/>
      </x:c>
      <x:c r="W98" s="195">
        <x:f ca="1">=IF(T98="","",IF(T98="-","",IF(U98=0,"",IF(OR(T98&gt;AA4,T98&lt;-AA4),"*",""))))</x:f>
        <x:v/>
      </x:c>
      <x:c r="X98" s="91" t="str">
        <x:v/>
      </x:c>
    </x:row>
    <x:row r="99" spans="1:25" s="12" x14ac:dyDescent="0.25">
      <x:c r="A99" s="96" t="str">
        <x:v>88</x:v>
      </x:c>
      <x:c r="B99" s="192" t="str">
        <x:v>A20056013</x:v>
      </x:c>
      <x:c r="C99" s="192" t="str">
        <x:v>Ricoh SP 5210SF</x:v>
      </x:c>
      <x:c r="D99" s="192" t="str">
        <x:v>B/W Copies - (Group 3)</x:v>
      </x:c>
      <x:c r="E99" s="192" t="str">
        <x:v>S9119500090</x:v>
      </x:c>
      <x:c r="F99" s="192" t="str">
        <x:v>Inactive</x:v>
      </x:c>
      <x:c r="G99" s="192" t="str">
        <x:v>Troy - 433</x:v>
      </x:c>
      <x:c r="H99" s="192" t="str">
        <x:v/>
      </x:c>
      <x:c r="I99" s="192" t="str">
        <x:v>FPR Warehouse / Storage</x:v>
      </x:c>
      <x:c r="J99" s="192" t="str">
        <x:v/>
      </x:c>
      <x:c r="K99" s="192" t="str">
        <x:v/>
      </x:c>
      <x:c r="L99" s="192" t="str">
        <x:v>433</x:v>
      </x:c>
      <x:c r="M99" s="192" t="str">
        <x:v>12/31/2018</x:v>
      </x:c>
      <x:c r="N99" s="183" t="n">
        <x:v>408425.00</x:v>
      </x:c>
      <x:c r="O99" s="192" t="str">
        <x:v>3/31/2019</x:v>
      </x:c>
      <x:c r="P99" s="183" t="n">
        <x:v>408425.00</x:v>
      </x:c>
      <x:c r="Q99" s="207" t="n">
        <x:v>0.00</x:v>
      </x:c>
      <x:c r="R99" s="207" t="n">
        <x:v>0.00</x:v>
      </x:c>
      <x:c r="S99" s="183" t="n">
        <x:v>0.00</x:v>
      </x:c>
      <x:c r="T99" s="182" t="n">
        <x:f ca="1">=IF(AND(U99=0,S99&gt;0),-100%,IF(OR(S99=0,S99="-"),"-",IF(AND(S99=0,U99=0),0%,IF(S99&lt;U99,SUM(U99-S99)/S99,IF(S99&gt;U99,SUM(-1*(S99-U99)/S99),"")))))</x:f>
        <x:v/>
      </x:c>
      <x:c r="U99" s="183" t="n">
        <x:v>0.00</x:v>
      </x:c>
      <x:c r="V99" s="183" t="n">
        <x:f ca="1">=SUM(U99/ ((O99- M99)/30.42))</x:f>
        <x:v/>
      </x:c>
      <x:c r="W99" s="196">
        <x:f ca="1">=IF(T99="","",IF(T99="-","",IF(U99=0,"",IF(OR(T99&gt;AA4,T99&lt;-AA4),"*",""))))</x:f>
        <x:v/>
      </x:c>
      <x:c r="X99" s="98" t="str">
        <x:v/>
      </x:c>
    </x:row>
    <x:row r="100" spans="1:25" s="12" x14ac:dyDescent="0.25">
      <x:c r="A100" s="90" t="str">
        <x:v>89</x:v>
      </x:c>
      <x:c r="B100" s="191" t="str">
        <x:v>FPR58432</x:v>
      </x:c>
      <x:c r="C100" s="191" t="str">
        <x:v>Ricoh MP 501spf</x:v>
      </x:c>
      <x:c r="D100" s="191" t="str">
        <x:v>B/W Copies - (Group 3)</x:v>
      </x:c>
      <x:c r="E100" s="191" t="str">
        <x:v>G986X915226</x:v>
      </x:c>
      <x:c r="F100" s="191" t="str">
        <x:v>Active</x:v>
      </x:c>
      <x:c r="G100" s="191" t="str">
        <x:v>Elk Grove, CA - 103</x:v>
      </x:c>
      <x:c r="H100" s="191" t="str">
        <x:v/>
      </x:c>
      <x:c r="I100" s="191" t="str">
        <x:v/>
      </x:c>
      <x:c r="J100" s="191" t="str">
        <x:v/>
      </x:c>
      <x:c r="K100" s="191" t="str">
        <x:v>Sales Office</x:v>
      </x:c>
      <x:c r="L100" s="191" t="str">
        <x:v>103</x:v>
      </x:c>
      <x:c r="M100" s="191" t="str">
        <x:v>12/31/2018</x:v>
      </x:c>
      <x:c r="N100" s="189" t="n">
        <x:v>3145.00</x:v>
      </x:c>
      <x:c r="O100" s="191" t="str">
        <x:v>3/31/2019</x:v>
      </x:c>
      <x:c r="P100" s="189" t="n">
        <x:v>3145.00</x:v>
      </x:c>
      <x:c r="Q100" s="206" t="n">
        <x:v>0.00</x:v>
      </x:c>
      <x:c r="R100" s="206" t="n">
        <x:v>0.00</x:v>
      </x:c>
      <x:c r="S100" s="189" t="n">
        <x:v>0.00</x:v>
      </x:c>
      <x:c r="T100" s="187" t="n">
        <x:f ca="1">=IF(AND(U100=0,S100&gt;0),-100%,IF(OR(S100=0,S100="-"),"-",IF(AND(S100=0,U100=0),0%,IF(S100&lt;U100,SUM(U100-S100)/S100,IF(S100&gt;U100,SUM(-1*(S100-U100)/S100),"")))))</x:f>
        <x:v/>
      </x:c>
      <x:c r="U100" s="189" t="n">
        <x:v>0.00</x:v>
      </x:c>
      <x:c r="V100" s="189" t="n">
        <x:f ca="1">=SUM(U100/ ((O100- M100)/30.42))</x:f>
        <x:v/>
      </x:c>
      <x:c r="W100" s="195">
        <x:f ca="1">=IF(T100="","",IF(T100="-","",IF(U100=0,"",IF(OR(T100&gt;AA4,T100&lt;-AA4),"*",""))))</x:f>
        <x:v/>
      </x:c>
      <x:c r="X100" s="91" t="str">
        <x:v/>
      </x:c>
    </x:row>
    <x:row r="101" spans="1:10" ht="15.5" customHeight="1" x14ac:dyDescent="0.25">
      <x:c r="A101" s="174"/>
      <x:c r="B101" s="174"/>
      <x:c r="C101" s="174"/>
      <x:c r="D101" s="174"/>
      <x:c r="E101" s="174"/>
      <x:c r="F101" s="174"/>
      <x:c r="G101" s="174"/>
      <x:c r="H101" s="174"/>
      <x:c r="I101" s="174"/>
      <x:c r="J101" s="174"/>
      <x:c r="K101" s="174"/>
      <x:c r="L101" s="174"/>
      <x:c r="M101" s="174"/>
      <x:c r="N101" s="174"/>
      <x:c r="O101" s="174"/>
      <x:c r="P101" s="174"/>
      <x:c r="Q101" s="174"/>
      <x:c r="R101" s="174"/>
      <x:c r="S101" s="205" t="n">
        <x:f ca="1">SUM(S48:S100)</x:f>
      </x:c>
      <x:c r="T101" s="174"/>
      <x:c r="U101" s="205" t="n">
        <x:f ca="1">SUM(U48:U100)</x:f>
      </x:c>
      <x:c r="V101" s="205" t="n">
        <x:f ca="1">SUM(V48:V100)</x:f>
      </x:c>
      <x:c r="W101" s="174"/>
      <x:c r="X101" s="174"/>
    </x:row>
    <x:row r="102" spans="1:25" ht="38.5" customHeight="1" x14ac:dyDescent="0.25">
      <x:c r="A102" s="194">
        <x:v>B/W Laser Prints</x:v>
      </x:c>
    </x:row>
    <x:row r="103" spans="1:25" s="12" customFormat="1" ht="37.35" customHeight="1" x14ac:dyDescent="0.25">
      <x:c r="A103" s="47" t="str">
        <x:v>Line #</x:v>
      </x:c>
      <x:c r="B103" s="45" t="str">
        <x:v>Device ID</x:v>
      </x:c>
      <x:c r="C103" s="45" t="str">
        <x:v>Model </x:v>
      </x:c>
      <x:c r="D103" s="45" t="str">
        <x:v>Meter Type</x:v>
      </x:c>
      <x:c r="E103" s="45" t="str">
        <x:v>Serial Number</x:v>
      </x:c>
      <x:c r="F103" s="45" t="str">
        <x:v>Device Status</x:v>
      </x:c>
      <x:c r="G103" s="45" t="str">
        <x:v>Location</x:v>
      </x:c>
      <x:c r="H103" s="45" t="str">
        <x:v>Bldg</x:v>
      </x:c>
      <x:c r="I103" s="45" t="str">
        <x:v>Dept.</x:v>
      </x:c>
      <x:c r="J103" s="45" t="str">
        <x:v>Floor</x:v>
      </x:c>
      <x:c r="K103" s="45" t="str">
        <x:v>User</x:v>
      </x:c>
      <x:c r="L103" s="45" t="str">
        <x:v>Cost Center</x:v>
      </x:c>
      <x:c r="M103" s="45" t="str">
        <x:v>Start Date</x:v>
      </x:c>
      <x:c r="N103" s="45" t="str">
        <x:v>Start Meter</x:v>
      </x:c>
      <x:c r="O103" s="45" t="str">
        <x:v>End Date</x:v>
      </x:c>
      <x:c r="P103" s="45" t="str">
        <x:v>End Meter</x:v>
      </x:c>
      <x:c r="Q103" s="45" t="str">
        <x:v>% of Total Usage</x:v>
      </x:c>
      <x:c r="R103" s="45" t="str">
        <x:v>% Usage By Meter Group</x:v>
      </x:c>
      <x:c r="S103" s="45" t="str">
        <x:v>Volume Last Period</x:v>
      </x:c>
      <x:c r="T103" s="45" t="str">
        <x:v>% Change</x:v>
      </x:c>
      <x:c r="U103" s="45" t="str">
        <x:v>Volume Current Period</x:v>
      </x:c>
      <x:c r="V103" s="45" t="str">
        <x:v>Avg. Monthly Vol.</x:v>
      </x:c>
      <x:c r="W103" s="45"/>
      <x:c r="X103" s="46" t="str">
        <x:v>Comments</x:v>
      </x:c>
    </x:row>
    <x:row r="104" spans="1:25" s="12" x14ac:dyDescent="0.25">
      <x:c r="A104" s="90" t="str">
        <x:v>90</x:v>
      </x:c>
      <x:c r="B104" s="191" t="str">
        <x:v>FPR58118</x:v>
      </x:c>
      <x:c r="C104" s="191" t="str">
        <x:v>HP LJ M426fdn</x:v>
      </x:c>
      <x:c r="D104" s="191" t="str">
        <x:v>B/W Laser Prints</x:v>
      </x:c>
      <x:c r="E104" s="191" t="str">
        <x:v>PHBLKDD8R2</x:v>
      </x:c>
      <x:c r="F104" s="191" t="str">
        <x:v>Active</x:v>
      </x:c>
      <x:c r="G104" s="191" t="str">
        <x:v>Opa-Locka, FL - 454</x:v>
      </x:c>
      <x:c r="H104" s="191" t="str">
        <x:v/>
      </x:c>
      <x:c r="I104" s="191" t="str">
        <x:v/>
      </x:c>
      <x:c r="J104" s="191" t="str">
        <x:v/>
      </x:c>
      <x:c r="K104" s="191" t="str">
        <x:v>Office</x:v>
      </x:c>
      <x:c r="L104" s="191" t="str">
        <x:v>454</x:v>
      </x:c>
      <x:c r="M104" s="191" t="str">
        <x:v>12/31/2018</x:v>
      </x:c>
      <x:c r="N104" s="189" t="n">
        <x:v>33646.00</x:v>
      </x:c>
      <x:c r="O104" s="191" t="str">
        <x:v>3/31/2019</x:v>
      </x:c>
      <x:c r="P104" s="189" t="n">
        <x:v>47787.00</x:v>
      </x:c>
      <x:c r="Q104" s="206" t="n">
        <x:v>0.0271</x:v>
      </x:c>
      <x:c r="R104" s="206" t="n">
        <x:v>0.1641</x:v>
      </x:c>
      <x:c r="S104" s="189" t="n">
        <x:v>14141.00</x:v>
      </x:c>
      <x:c r="T104" s="187" t="n">
        <x:f ca="1">=IF(AND(U104=0,S104&gt;0),-100%,IF(OR(S104=0,S104="-"),"-",IF(AND(S104=0,U104=0),0%,IF(S104&lt;U104,SUM(U104-S104)/S104,IF(S104&gt;U104,SUM(-1*(S104-U104)/S104),"")))))</x:f>
        <x:v/>
      </x:c>
      <x:c r="U104" s="189" t="n">
        <x:v>14141.00</x:v>
      </x:c>
      <x:c r="V104" s="189" t="n">
        <x:f ca="1">=SUM(U104/ ((O104- M104)/30.42))</x:f>
        <x:v/>
      </x:c>
      <x:c r="W104" s="195">
        <x:f ca="1">=IF(T104="","",IF(T104="-","",IF(U104=0,"",IF(OR(T104&gt; AA4 ,T104&lt;-AA4),"*",""))))</x:f>
        <x:v/>
      </x:c>
      <x:c r="X104" s="91" t="str">
        <x:v/>
      </x:c>
    </x:row>
    <x:row r="105" spans="1:25" s="12" x14ac:dyDescent="0.25">
      <x:c r="A105" s="96" t="str">
        <x:v>91</x:v>
      </x:c>
      <x:c r="B105" s="192" t="str">
        <x:v>FPR42541</x:v>
      </x:c>
      <x:c r="C105" s="192" t="str">
        <x:v>HP LJ M401dn</x:v>
      </x:c>
      <x:c r="D105" s="192" t="str">
        <x:v>B/W Laser Prints</x:v>
      </x:c>
      <x:c r="E105" s="192" t="str">
        <x:v>PHGDG13976</x:v>
      </x:c>
      <x:c r="F105" s="192" t="str">
        <x:v>Active</x:v>
      </x:c>
      <x:c r="G105" s="192" t="str">
        <x:v>Dallas - 902</x:v>
      </x:c>
      <x:c r="H105" s="192" t="str">
        <x:v/>
      </x:c>
      <x:c r="I105" s="192" t="str">
        <x:v/>
      </x:c>
      <x:c r="J105" s="192" t="str">
        <x:v/>
      </x:c>
      <x:c r="K105" s="192" t="str">
        <x:v>#2135 / Executive / S. Saldivar</x:v>
      </x:c>
      <x:c r="L105" s="192" t="str">
        <x:v>902</x:v>
      </x:c>
      <x:c r="M105" s="192" t="str">
        <x:v>12/20/2018</x:v>
      </x:c>
      <x:c r="N105" s="183" t="n">
        <x:v>82639.00</x:v>
      </x:c>
      <x:c r="O105" s="192" t="str">
        <x:v>3/31/2019</x:v>
      </x:c>
      <x:c r="P105" s="183" t="n">
        <x:v>89443.00</x:v>
      </x:c>
      <x:c r="Q105" s="207" t="n">
        <x:v>0.013</x:v>
      </x:c>
      <x:c r="R105" s="207" t="n">
        <x:v>0.0789</x:v>
      </x:c>
      <x:c r="S105" s="183" t="n">
        <x:v>4622.00</x:v>
      </x:c>
      <x:c r="T105" s="182" t="n">
        <x:f ca="1">=IF(AND(U105=0,S105&gt;0),-100%,IF(OR(S105=0,S105="-"),"-",IF(AND(S105=0,U105=0),0%,IF(S105&lt;U105,SUM(U105-S105)/S105,IF(S105&gt;U105,SUM(-1*(S105-U105)/S105),"")))))</x:f>
        <x:v/>
      </x:c>
      <x:c r="U105" s="183" t="n">
        <x:v>6804.00</x:v>
      </x:c>
      <x:c r="V105" s="183" t="n">
        <x:f ca="1">=SUM(U105/ ((O105- M105)/30.42))</x:f>
        <x:v/>
      </x:c>
      <x:c r="W105" s="196">
        <x:f ca="1">=IF(T105="","",IF(T105="-","",IF(U105=0,"",IF(OR(T105&gt;AA4,T105&lt;-AA4),"*",""))))</x:f>
        <x:v/>
      </x:c>
      <x:c r="X105" s="98" t="str">
        <x:v/>
      </x:c>
    </x:row>
    <x:row r="106" spans="1:25" s="12" x14ac:dyDescent="0.25">
      <x:c r="A106" s="90" t="str">
        <x:v>92</x:v>
      </x:c>
      <x:c r="B106" s="191" t="str">
        <x:v>FPR42554</x:v>
      </x:c>
      <x:c r="C106" s="191" t="str">
        <x:v>HP LJ 4250</x:v>
      </x:c>
      <x:c r="D106" s="191" t="str">
        <x:v>B/W Laser Prints</x:v>
      </x:c>
      <x:c r="E106" s="191" t="str">
        <x:v>CNRXH52238</x:v>
      </x:c>
      <x:c r="F106" s="191" t="str">
        <x:v>Active</x:v>
      </x:c>
      <x:c r="G106" s="191" t="str">
        <x:v>Dallas - 902</x:v>
      </x:c>
      <x:c r="H106" s="191" t="str">
        <x:v/>
      </x:c>
      <x:c r="I106" s="191" t="str">
        <x:v/>
      </x:c>
      <x:c r="J106" s="191" t="str">
        <x:v/>
      </x:c>
      <x:c r="K106" s="191" t="str">
        <x:v>Accounting</x:v>
      </x:c>
      <x:c r="L106" s="191" t="str">
        <x:v>902</x:v>
      </x:c>
      <x:c r="M106" s="191" t="str">
        <x:v>12/20/2018</x:v>
      </x:c>
      <x:c r="N106" s="189" t="n">
        <x:v>98194.00</x:v>
      </x:c>
      <x:c r="O106" s="191" t="str">
        <x:v>3/31/2019</x:v>
      </x:c>
      <x:c r="P106" s="189" t="n">
        <x:v>104735.00</x:v>
      </x:c>
      <x:c r="Q106" s="206" t="n">
        <x:v>0.0125</x:v>
      </x:c>
      <x:c r="R106" s="206" t="n">
        <x:v>0.0759</x:v>
      </x:c>
      <x:c r="S106" s="189" t="n">
        <x:v>6381.00</x:v>
      </x:c>
      <x:c r="T106" s="187" t="n">
        <x:f ca="1">=IF(AND(U106=0,S106&gt;0),-100%,IF(OR(S106=0,S106="-"),"-",IF(AND(S106=0,U106=0),0%,IF(S106&lt;U106,SUM(U106-S106)/S106,IF(S106&gt;U106,SUM(-1*(S106-U106)/S106),"")))))</x:f>
        <x:v/>
      </x:c>
      <x:c r="U106" s="189" t="n">
        <x:v>6541.00</x:v>
      </x:c>
      <x:c r="V106" s="189" t="n">
        <x:f ca="1">=SUM(U106/ ((O106- M106)/30.42))</x:f>
        <x:v/>
      </x:c>
      <x:c r="W106" s="195">
        <x:f ca="1">=IF(T106="","",IF(T106="-","",IF(U106=0,"",IF(OR(T106&gt;AA4,T106&lt;-AA4),"*",""))))</x:f>
        <x:v/>
      </x:c>
      <x:c r="X106" s="91" t="str">
        <x:v/>
      </x:c>
    </x:row>
    <x:row r="107" spans="1:25" s="12" x14ac:dyDescent="0.25">
      <x:c r="A107" s="96" t="str">
        <x:v>93</x:v>
      </x:c>
      <x:c r="B107" s="192" t="str">
        <x:v>FPR58172</x:v>
      </x:c>
      <x:c r="C107" s="192" t="str">
        <x:v>HP LJ M426fdn</x:v>
      </x:c>
      <x:c r="D107" s="192" t="str">
        <x:v>B/W Laser Prints</x:v>
      </x:c>
      <x:c r="E107" s="192" t="str">
        <x:v>PHBLK8L66P</x:v>
      </x:c>
      <x:c r="F107" s="192" t="str">
        <x:v>Active</x:v>
      </x:c>
      <x:c r="G107" s="192" t="str">
        <x:v>Lumberton, NC - 430</x:v>
      </x:c>
      <x:c r="H107" s="192" t="str">
        <x:v/>
      </x:c>
      <x:c r="I107" s="192" t="str">
        <x:v/>
      </x:c>
      <x:c r="J107" s="192" t="str">
        <x:v>1</x:v>
      </x:c>
      <x:c r="K107" s="192" t="str">
        <x:v>Driver's Computer</x:v>
      </x:c>
      <x:c r="L107" s="192" t="str">
        <x:v>430</x:v>
      </x:c>
      <x:c r="M107" s="192" t="str">
        <x:v>12/28/2018</x:v>
      </x:c>
      <x:c r="N107" s="183" t="n">
        <x:v>25171.00</x:v>
      </x:c>
      <x:c r="O107" s="192" t="str">
        <x:v>3/31/2019</x:v>
      </x:c>
      <x:c r="P107" s="183" t="n">
        <x:v>30649.00</x:v>
      </x:c>
      <x:c r="Q107" s="207" t="n">
        <x:v>0.0105</x:v>
      </x:c>
      <x:c r="R107" s="207" t="n">
        <x:v>0.0636</x:v>
      </x:c>
      <x:c r="S107" s="183" t="n">
        <x:v>5478.00</x:v>
      </x:c>
      <x:c r="T107" s="182" t="n">
        <x:f ca="1">=IF(AND(U107=0,S107&gt;0),-100%,IF(OR(S107=0,S107="-"),"-",IF(AND(S107=0,U107=0),0%,IF(S107&lt;U107,SUM(U107-S107)/S107,IF(S107&gt;U107,SUM(-1*(S107-U107)/S107),"")))))</x:f>
        <x:v/>
      </x:c>
      <x:c r="U107" s="183" t="n">
        <x:v>5478.00</x:v>
      </x:c>
      <x:c r="V107" s="183" t="n">
        <x:f ca="1">=SUM(U107/ ((O107- M107)/30.42))</x:f>
        <x:v/>
      </x:c>
      <x:c r="W107" s="196">
        <x:f ca="1">=IF(T107="","",IF(T107="-","",IF(U107=0,"",IF(OR(T107&gt;AA4,T107&lt;-AA4),"*",""))))</x:f>
        <x:v/>
      </x:c>
      <x:c r="X107" s="98" t="str">
        <x:v/>
      </x:c>
    </x:row>
    <x:row r="108" spans="1:25" s="12" x14ac:dyDescent="0.25">
      <x:c r="A108" s="90" t="str">
        <x:v>94</x:v>
      </x:c>
      <x:c r="B108" s="191" t="str">
        <x:v>FPR42556</x:v>
      </x:c>
      <x:c r="C108" s="191" t="str">
        <x:v>HP LJ P3015</x:v>
      </x:c>
      <x:c r="D108" s="191" t="str">
        <x:v>B/W Laser Prints</x:v>
      </x:c>
      <x:c r="E108" s="191" t="str">
        <x:v>VNB3R29157</x:v>
      </x:c>
      <x:c r="F108" s="191" t="str">
        <x:v>Active</x:v>
      </x:c>
      <x:c r="G108" s="191" t="str">
        <x:v>Dallas - 902</x:v>
      </x:c>
      <x:c r="H108" s="191" t="str">
        <x:v/>
      </x:c>
      <x:c r="I108" s="191" t="str">
        <x:v/>
      </x:c>
      <x:c r="J108" s="191" t="str">
        <x:v/>
      </x:c>
      <x:c r="K108" s="191" t="str">
        <x:v>Data Processing / Check Printer</x:v>
      </x:c>
      <x:c r="L108" s="191" t="str">
        <x:v>902</x:v>
      </x:c>
      <x:c r="M108" s="191" t="str">
        <x:v>12/20/2018</x:v>
      </x:c>
      <x:c r="N108" s="189" t="n">
        <x:v>132764.00</x:v>
      </x:c>
      <x:c r="O108" s="191" t="str">
        <x:v>3/31/2019</x:v>
      </x:c>
      <x:c r="P108" s="189" t="n">
        <x:v>137840.00</x:v>
      </x:c>
      <x:c r="Q108" s="206" t="n">
        <x:v>0.0097</x:v>
      </x:c>
      <x:c r="R108" s="206" t="n">
        <x:v>0.0589</x:v>
      </x:c>
      <x:c r="S108" s="189" t="n">
        <x:v>4348.00</x:v>
      </x:c>
      <x:c r="T108" s="187" t="n">
        <x:f ca="1">=IF(AND(U108=0,S108&gt;0),-100%,IF(OR(S108=0,S108="-"),"-",IF(AND(S108=0,U108=0),0%,IF(S108&lt;U108,SUM(U108-S108)/S108,IF(S108&gt;U108,SUM(-1*(S108-U108)/S108),"")))))</x:f>
        <x:v/>
      </x:c>
      <x:c r="U108" s="189" t="n">
        <x:v>5076.00</x:v>
      </x:c>
      <x:c r="V108" s="189" t="n">
        <x:f ca="1">=SUM(U108/ ((O108- M108)/30.42))</x:f>
        <x:v/>
      </x:c>
      <x:c r="W108" s="195">
        <x:f ca="1">=IF(T108="","",IF(T108="-","",IF(U108=0,"",IF(OR(T108&gt;AA4,T108&lt;-AA4),"*",""))))</x:f>
        <x:v/>
      </x:c>
      <x:c r="X108" s="91" t="str">
        <x:v/>
      </x:c>
    </x:row>
    <x:row r="109" spans="1:25" s="12" x14ac:dyDescent="0.25">
      <x:c r="A109" s="96" t="str">
        <x:v>95</x:v>
      </x:c>
      <x:c r="B109" s="192" t="str">
        <x:v>FPR42537</x:v>
      </x:c>
      <x:c r="C109" s="192" t="str">
        <x:v>HP LJ M401dn</x:v>
      </x:c>
      <x:c r="D109" s="192" t="str">
        <x:v>B/W Laser Prints</x:v>
      </x:c>
      <x:c r="E109" s="192" t="str">
        <x:v>PHGDG13968</x:v>
      </x:c>
      <x:c r="F109" s="192" t="str">
        <x:v>Active</x:v>
      </x:c>
      <x:c r="G109" s="192" t="str">
        <x:v>Dallas - 902</x:v>
      </x:c>
      <x:c r="H109" s="192" t="str">
        <x:v/>
      </x:c>
      <x:c r="I109" s="192" t="str">
        <x:v/>
      </x:c>
      <x:c r="J109" s="192" t="str">
        <x:v/>
      </x:c>
      <x:c r="K109" s="192" t="str">
        <x:v>Angie Wallander</x:v>
      </x:c>
      <x:c r="L109" s="192" t="str">
        <x:v>902</x:v>
      </x:c>
      <x:c r="M109" s="192" t="str">
        <x:v>12/20/2018</x:v>
      </x:c>
      <x:c r="N109" s="183" t="n">
        <x:v>22668.00</x:v>
      </x:c>
      <x:c r="O109" s="192" t="str">
        <x:v>3/31/2019</x:v>
      </x:c>
      <x:c r="P109" s="183" t="n">
        <x:v>26803.00</x:v>
      </x:c>
      <x:c r="Q109" s="207" t="n">
        <x:v>0.0079</x:v>
      </x:c>
      <x:c r="R109" s="207" t="n">
        <x:v>0.048</x:v>
      </x:c>
      <x:c r="S109" s="183" t="n">
        <x:v>2955.00</x:v>
      </x:c>
      <x:c r="T109" s="182" t="n">
        <x:f ca="1">=IF(AND(U109=0,S109&gt;0),-100%,IF(OR(S109=0,S109="-"),"-",IF(AND(S109=0,U109=0),0%,IF(S109&lt;U109,SUM(U109-S109)/S109,IF(S109&gt;U109,SUM(-1*(S109-U109)/S109),"")))))</x:f>
        <x:v/>
      </x:c>
      <x:c r="U109" s="183" t="n">
        <x:v>4135.00</x:v>
      </x:c>
      <x:c r="V109" s="183" t="n">
        <x:f ca="1">=SUM(U109/ ((O109- M109)/30.42))</x:f>
        <x:v/>
      </x:c>
      <x:c r="W109" s="196">
        <x:f ca="1">=IF(T109="","",IF(T109="-","",IF(U109=0,"",IF(OR(T109&gt;AA4,T109&lt;-AA4),"*",""))))</x:f>
        <x:v/>
      </x:c>
      <x:c r="X109" s="98" t="str">
        <x:v/>
      </x:c>
    </x:row>
    <x:row r="110" spans="1:25" s="12" x14ac:dyDescent="0.25">
      <x:c r="A110" s="90" t="str">
        <x:v>96</x:v>
      </x:c>
      <x:c r="B110" s="191" t="str">
        <x:v>FPR42539</x:v>
      </x:c>
      <x:c r="C110" s="191" t="str">
        <x:v>HP LJ M401dn</x:v>
      </x:c>
      <x:c r="D110" s="191" t="str">
        <x:v>B/W Laser Prints</x:v>
      </x:c>
      <x:c r="E110" s="191" t="str">
        <x:v>PHGDG13959</x:v>
      </x:c>
      <x:c r="F110" s="191" t="str">
        <x:v>Active</x:v>
      </x:c>
      <x:c r="G110" s="191" t="str">
        <x:v>Dallas - 902</x:v>
      </x:c>
      <x:c r="H110" s="191" t="str">
        <x:v/>
      </x:c>
      <x:c r="I110" s="191" t="str">
        <x:v/>
      </x:c>
      <x:c r="J110" s="191" t="str">
        <x:v/>
      </x:c>
      <x:c r="K110" s="191" t="str">
        <x:v>#2143 / D. Avani</x:v>
      </x:c>
      <x:c r="L110" s="191" t="str">
        <x:v>902</x:v>
      </x:c>
      <x:c r="M110" s="191" t="str">
        <x:v>12/20/2018</x:v>
      </x:c>
      <x:c r="N110" s="189" t="n">
        <x:v>68063.00</x:v>
      </x:c>
      <x:c r="O110" s="191" t="str">
        <x:v>3/31/2019</x:v>
      </x:c>
      <x:c r="P110" s="189" t="n">
        <x:v>71105.00</x:v>
      </x:c>
      <x:c r="Q110" s="206" t="n">
        <x:v>0.0058</x:v>
      </x:c>
      <x:c r="R110" s="206" t="n">
        <x:v>0.0353</x:v>
      </x:c>
      <x:c r="S110" s="189" t="n">
        <x:v>3042.00</x:v>
      </x:c>
      <x:c r="T110" s="187" t="n">
        <x:f ca="1">=IF(AND(U110=0,S110&gt;0),-100%,IF(OR(S110=0,S110="-"),"-",IF(AND(S110=0,U110=0),0%,IF(S110&lt;U110,SUM(U110-S110)/S110,IF(S110&gt;U110,SUM(-1*(S110-U110)/S110),"")))))</x:f>
        <x:v/>
      </x:c>
      <x:c r="U110" s="189" t="n">
        <x:v>3042.00</x:v>
      </x:c>
      <x:c r="V110" s="189" t="n">
        <x:f ca="1">=SUM(U110/ ((O110- M110)/30.42))</x:f>
        <x:v/>
      </x:c>
      <x:c r="W110" s="195">
        <x:f ca="1">=IF(T110="","",IF(T110="-","",IF(U110=0,"",IF(OR(T110&gt;AA4,T110&lt;-AA4),"*",""))))</x:f>
        <x:v/>
      </x:c>
      <x:c r="X110" s="91" t="str">
        <x:v/>
      </x:c>
    </x:row>
    <x:row r="111" spans="1:25" s="12" x14ac:dyDescent="0.25">
      <x:c r="A111" s="96" t="str">
        <x:v>97</x:v>
      </x:c>
      <x:c r="B111" s="192" t="str">
        <x:v>FPR59842</x:v>
      </x:c>
      <x:c r="C111" s="192" t="str">
        <x:v>HP LJ M426fdn</x:v>
      </x:c>
      <x:c r="D111" s="192" t="str">
        <x:v>B/W Laser Prints</x:v>
      </x:c>
      <x:c r="E111" s="192" t="str">
        <x:v>PHBLK5G0JZ</x:v>
      </x:c>
      <x:c r="F111" s="192" t="str">
        <x:v>Active</x:v>
      </x:c>
      <x:c r="G111" s="192" t="str">
        <x:v>Longview - 315</x:v>
      </x:c>
      <x:c r="H111" s="192" t="str">
        <x:v/>
      </x:c>
      <x:c r="I111" s="192" t="str">
        <x:v/>
      </x:c>
      <x:c r="J111" s="192" t="str">
        <x:v>1</x:v>
      </x:c>
      <x:c r="K111" s="192" t="str">
        <x:v>Operation Support / Lori Robinson</x:v>
      </x:c>
      <x:c r="L111" s="192" t="str">
        <x:v>315</x:v>
      </x:c>
      <x:c r="M111" s="192" t="str">
        <x:v>12/27/2018</x:v>
      </x:c>
      <x:c r="N111" s="183" t="n">
        <x:v>12033.00</x:v>
      </x:c>
      <x:c r="O111" s="192" t="str">
        <x:v>3/31/2019</x:v>
      </x:c>
      <x:c r="P111" s="183" t="n">
        <x:v>14966.00</x:v>
      </x:c>
      <x:c r="Q111" s="207" t="n">
        <x:v>0.0056</x:v>
      </x:c>
      <x:c r="R111" s="207" t="n">
        <x:v>0.034</x:v>
      </x:c>
      <x:c r="S111" s="183" t="n">
        <x:v>2933.00</x:v>
      </x:c>
      <x:c r="T111" s="182" t="n">
        <x:f ca="1">=IF(AND(U111=0,S111&gt;0),-100%,IF(OR(S111=0,S111="-"),"-",IF(AND(S111=0,U111=0),0%,IF(S111&lt;U111,SUM(U111-S111)/S111,IF(S111&gt;U111,SUM(-1*(S111-U111)/S111),"")))))</x:f>
        <x:v/>
      </x:c>
      <x:c r="U111" s="183" t="n">
        <x:v>2933.00</x:v>
      </x:c>
      <x:c r="V111" s="183" t="n">
        <x:f ca="1">=SUM(U111/ ((O111- M111)/30.42))</x:f>
        <x:v/>
      </x:c>
      <x:c r="W111" s="196">
        <x:f ca="1">=IF(T111="","",IF(T111="-","",IF(U111=0,"",IF(OR(T111&gt;AA4,T111&lt;-AA4),"*",""))))</x:f>
        <x:v/>
      </x:c>
      <x:c r="X111" s="98" t="str">
        <x:v/>
      </x:c>
    </x:row>
    <x:row r="112" spans="1:25" s="12" x14ac:dyDescent="0.25">
      <x:c r="A112" s="90" t="str">
        <x:v>98</x:v>
      </x:c>
      <x:c r="B112" s="191" t="str">
        <x:v>FPR58192</x:v>
      </x:c>
      <x:c r="C112" s="191" t="str">
        <x:v>HP LJ M426fdn</x:v>
      </x:c>
      <x:c r="D112" s="191" t="str">
        <x:v>B/W Laser Prints</x:v>
      </x:c>
      <x:c r="E112" s="191" t="str">
        <x:v>PHBLK8T52Q</x:v>
      </x:c>
      <x:c r="F112" s="191" t="str">
        <x:v>Active</x:v>
      </x:c>
      <x:c r="G112" s="191" t="str">
        <x:v>Eugene, OR - 111</x:v>
      </x:c>
      <x:c r="H112" s="191" t="str">
        <x:v/>
      </x:c>
      <x:c r="I112" s="191" t="str">
        <x:v/>
      </x:c>
      <x:c r="J112" s="191" t="str">
        <x:v>1</x:v>
      </x:c>
      <x:c r="K112" s="191" t="str">
        <x:v>Office / Ford VanTyle</x:v>
      </x:c>
      <x:c r="L112" s="191" t="str">
        <x:v>111</x:v>
      </x:c>
      <x:c r="M112" s="191" t="str">
        <x:v>12/27/2018</x:v>
      </x:c>
      <x:c r="N112" s="189" t="n">
        <x:v>5146.00</x:v>
      </x:c>
      <x:c r="O112" s="191" t="str">
        <x:v>3/31/2019</x:v>
      </x:c>
      <x:c r="P112" s="189" t="n">
        <x:v>8042.00</x:v>
      </x:c>
      <x:c r="Q112" s="206" t="n">
        <x:v>0.0055</x:v>
      </x:c>
      <x:c r="R112" s="206" t="n">
        <x:v>0.0336</x:v>
      </x:c>
      <x:c r="S112" s="189" t="n">
        <x:v>2896.00</x:v>
      </x:c>
      <x:c r="T112" s="187" t="n">
        <x:f ca="1">=IF(AND(U112=0,S112&gt;0),-100%,IF(OR(S112=0,S112="-"),"-",IF(AND(S112=0,U112=0),0%,IF(S112&lt;U112,SUM(U112-S112)/S112,IF(S112&gt;U112,SUM(-1*(S112-U112)/S112),"")))))</x:f>
        <x:v/>
      </x:c>
      <x:c r="U112" s="189" t="n">
        <x:v>2896.00</x:v>
      </x:c>
      <x:c r="V112" s="189" t="n">
        <x:f ca="1">=SUM(U112/ ((O112- M112)/30.42))</x:f>
        <x:v/>
      </x:c>
      <x:c r="W112" s="195">
        <x:f ca="1">=IF(T112="","",IF(T112="-","",IF(U112=0,"",IF(OR(T112&gt;AA4,T112&lt;-AA4),"*",""))))</x:f>
        <x:v/>
      </x:c>
      <x:c r="X112" s="91" t="str">
        <x:v/>
      </x:c>
    </x:row>
    <x:row r="113" spans="1:25" s="12" x14ac:dyDescent="0.25">
      <x:c r="A113" s="96" t="str">
        <x:v>99</x:v>
      </x:c>
      <x:c r="B113" s="192" t="str">
        <x:v>FPR42542</x:v>
      </x:c>
      <x:c r="C113" s="192" t="str">
        <x:v>HP LJ M401dn</x:v>
      </x:c>
      <x:c r="D113" s="192" t="str">
        <x:v>B/W Laser Prints</x:v>
      </x:c>
      <x:c r="E113" s="192" t="str">
        <x:v>PHGDG13970</x:v>
      </x:c>
      <x:c r="F113" s="192" t="str">
        <x:v>Active</x:v>
      </x:c>
      <x:c r="G113" s="192" t="str">
        <x:v>Dallas - 902</x:v>
      </x:c>
      <x:c r="H113" s="192" t="str">
        <x:v/>
      </x:c>
      <x:c r="I113" s="192" t="str">
        <x:v/>
      </x:c>
      <x:c r="J113" s="192" t="str">
        <x:v>1</x:v>
      </x:c>
      <x:c r="K113" s="192" t="str">
        <x:v>#2133 / COO / D. Jones</x:v>
      </x:c>
      <x:c r="L113" s="192" t="str">
        <x:v>902</x:v>
      </x:c>
      <x:c r="M113" s="192" t="str">
        <x:v>12/20/2018</x:v>
      </x:c>
      <x:c r="N113" s="183" t="n">
        <x:v>13132.00</x:v>
      </x:c>
      <x:c r="O113" s="192" t="str">
        <x:v>3/31/2019</x:v>
      </x:c>
      <x:c r="P113" s="183" t="n">
        <x:v>15926.00</x:v>
      </x:c>
      <x:c r="Q113" s="207" t="n">
        <x:v>0.0054</x:v>
      </x:c>
      <x:c r="R113" s="207" t="n">
        <x:v>0.0324</x:v>
      </x:c>
      <x:c r="S113" s="183" t="n">
        <x:v>2532.00</x:v>
      </x:c>
      <x:c r="T113" s="182" t="n">
        <x:f ca="1">=IF(AND(U113=0,S113&gt;0),-100%,IF(OR(S113=0,S113="-"),"-",IF(AND(S113=0,U113=0),0%,IF(S113&lt;U113,SUM(U113-S113)/S113,IF(S113&gt;U113,SUM(-1*(S113-U113)/S113),"")))))</x:f>
        <x:v/>
      </x:c>
      <x:c r="U113" s="183" t="n">
        <x:v>2794.00</x:v>
      </x:c>
      <x:c r="V113" s="183" t="n">
        <x:f ca="1">=SUM(U113/ ((O113- M113)/30.42))</x:f>
        <x:v/>
      </x:c>
      <x:c r="W113" s="196">
        <x:f ca="1">=IF(T113="","",IF(T113="-","",IF(U113=0,"",IF(OR(T113&gt;AA4,T113&lt;-AA4),"*",""))))</x:f>
        <x:v/>
      </x:c>
      <x:c r="X113" s="98" t="str">
        <x:v/>
      </x:c>
    </x:row>
    <x:row r="114" spans="1:25" s="12" x14ac:dyDescent="0.25">
      <x:c r="A114" s="90" t="str">
        <x:v>100</x:v>
      </x:c>
      <x:c r="B114" s="191" t="str">
        <x:v>FPR60042</x:v>
      </x:c>
      <x:c r="C114" s="191" t="str">
        <x:v>HP LJ M426fdn</x:v>
      </x:c>
      <x:c r="D114" s="191" t="str">
        <x:v>B/W Laser Prints</x:v>
      </x:c>
      <x:c r="E114" s="191" t="str">
        <x:v>PHBLK67FXD</x:v>
      </x:c>
      <x:c r="F114" s="191" t="str">
        <x:v>Active</x:v>
      </x:c>
      <x:c r="G114" s="191" t="str">
        <x:v>Frutia - 209</x:v>
      </x:c>
      <x:c r="H114" s="191" t="str">
        <x:v/>
      </x:c>
      <x:c r="I114" s="191" t="str">
        <x:v/>
      </x:c>
      <x:c r="J114" s="191" t="str">
        <x:v/>
      </x:c>
      <x:c r="K114" s="191" t="str">
        <x:v>Glenda Hudson</x:v>
      </x:c>
      <x:c r="L114" s="191" t="str">
        <x:v>209</x:v>
      </x:c>
      <x:c r="M114" s="191" t="str">
        <x:v>12/27/2018</x:v>
      </x:c>
      <x:c r="N114" s="189" t="n">
        <x:v>22685.00</x:v>
      </x:c>
      <x:c r="O114" s="191" t="str">
        <x:v>3/31/2019</x:v>
      </x:c>
      <x:c r="P114" s="189" t="n">
        <x:v>25380.00</x:v>
      </x:c>
      <x:c r="Q114" s="206" t="n">
        <x:v>0.0052</x:v>
      </x:c>
      <x:c r="R114" s="206" t="n">
        <x:v>0.0313</x:v>
      </x:c>
      <x:c r="S114" s="189" t="n">
        <x:v>3427.00</x:v>
      </x:c>
      <x:c r="T114" s="187" t="n">
        <x:f ca="1">=IF(AND(U114=0,S114&gt;0),-100%,IF(OR(S114=0,S114="-"),"-",IF(AND(S114=0,U114=0),0%,IF(S114&lt;U114,SUM(U114-S114)/S114,IF(S114&gt;U114,SUM(-1*(S114-U114)/S114),"")))))</x:f>
        <x:v/>
      </x:c>
      <x:c r="U114" s="189" t="n">
        <x:v>2695.00</x:v>
      </x:c>
      <x:c r="V114" s="189" t="n">
        <x:f ca="1">=SUM(U114/ ((O114- M114)/30.42))</x:f>
        <x:v/>
      </x:c>
      <x:c r="W114" s="195">
        <x:f ca="1">=IF(T114="","",IF(T114="-","",IF(U114=0,"",IF(OR(T114&gt;AA4,T114&lt;-AA4),"*",""))))</x:f>
        <x:v/>
      </x:c>
      <x:c r="X114" s="91" t="str">
        <x:v/>
      </x:c>
    </x:row>
    <x:row r="115" spans="1:25" s="12" x14ac:dyDescent="0.25">
      <x:c r="A115" s="96" t="str">
        <x:v>101</x:v>
      </x:c>
      <x:c r="B115" s="192" t="str">
        <x:v>FPR42555</x:v>
      </x:c>
      <x:c r="C115" s="192" t="str">
        <x:v>HP LJ 4250</x:v>
      </x:c>
      <x:c r="D115" s="192" t="str">
        <x:v>B/W Laser Prints</x:v>
      </x:c>
      <x:c r="E115" s="192" t="str">
        <x:v>CNRXS55314</x:v>
      </x:c>
      <x:c r="F115" s="192" t="str">
        <x:v>Active</x:v>
      </x:c>
      <x:c r="G115" s="192" t="str">
        <x:v>Dallas - 902</x:v>
      </x:c>
      <x:c r="H115" s="192" t="str">
        <x:v/>
      </x:c>
      <x:c r="I115" s="192" t="str">
        <x:v/>
      </x:c>
      <x:c r="J115" s="192" t="str">
        <x:v/>
      </x:c>
      <x:c r="K115" s="192" t="str">
        <x:v>Next to Inez Carey</x:v>
      </x:c>
      <x:c r="L115" s="192" t="str">
        <x:v>902</x:v>
      </x:c>
      <x:c r="M115" s="192" t="str">
        <x:v>12/31/2018</x:v>
      </x:c>
      <x:c r="N115" s="183" t="n">
        <x:v>587631.00</x:v>
      </x:c>
      <x:c r="O115" s="192" t="str">
        <x:v>3/31/2019</x:v>
      </x:c>
      <x:c r="P115" s="183" t="n">
        <x:v>590013.00</x:v>
      </x:c>
      <x:c r="Q115" s="207" t="n">
        <x:v>0.0046</x:v>
      </x:c>
      <x:c r="R115" s="207" t="n">
        <x:v>0.0276</x:v>
      </x:c>
      <x:c r="S115" s="183" t="n">
        <x:v>2382.00</x:v>
      </x:c>
      <x:c r="T115" s="182" t="n">
        <x:f ca="1">=IF(AND(U115=0,S115&gt;0),-100%,IF(OR(S115=0,S115="-"),"-",IF(AND(S115=0,U115=0),0%,IF(S115&lt;U115,SUM(U115-S115)/S115,IF(S115&gt;U115,SUM(-1*(S115-U115)/S115),"")))))</x:f>
        <x:v/>
      </x:c>
      <x:c r="U115" s="183" t="n">
        <x:v>2382.00</x:v>
      </x:c>
      <x:c r="V115" s="183" t="n">
        <x:f ca="1">=SUM(U115/ ((O115- M115)/30.42))</x:f>
        <x:v/>
      </x:c>
      <x:c r="W115" s="196">
        <x:f ca="1">=IF(T115="","",IF(T115="-","",IF(U115=0,"",IF(OR(T115&gt;AA4,T115&lt;-AA4),"*",""))))</x:f>
        <x:v/>
      </x:c>
      <x:c r="X115" s="98" t="str">
        <x:v/>
      </x:c>
    </x:row>
    <x:row r="116" spans="1:25" s="12" x14ac:dyDescent="0.25">
      <x:c r="A116" s="90" t="str">
        <x:v>102</x:v>
      </x:c>
      <x:c r="B116" s="191" t="str">
        <x:v>FPR36358</x:v>
      </x:c>
      <x:c r="C116" s="191" t="str">
        <x:v>Ricoh Aficio SP C420dn</x:v>
      </x:c>
      <x:c r="D116" s="191" t="str">
        <x:v>B/W Laser Prints</x:v>
      </x:c>
      <x:c r="E116" s="191" t="str">
        <x:v>S3808500746</x:v>
      </x:c>
      <x:c r="F116" s="191" t="str">
        <x:v>Active</x:v>
      </x:c>
      <x:c r="G116" s="191" t="str">
        <x:v>Dallas - 902</x:v>
      </x:c>
      <x:c r="H116" s="191" t="str">
        <x:v/>
      </x:c>
      <x:c r="I116" s="191" t="str">
        <x:v/>
      </x:c>
      <x:c r="J116" s="191" t="str">
        <x:v>1</x:v>
      </x:c>
      <x:c r="K116" s="191" t="str">
        <x:v>IT</x:v>
      </x:c>
      <x:c r="L116" s="191" t="str">
        <x:v>902</x:v>
      </x:c>
      <x:c r="M116" s="191" t="str">
        <x:v>12/20/2018</x:v>
      </x:c>
      <x:c r="N116" s="189" t="n">
        <x:v>107873.00</x:v>
      </x:c>
      <x:c r="O116" s="191" t="str">
        <x:v>3/31/2019</x:v>
      </x:c>
      <x:c r="P116" s="189" t="n">
        <x:v>110115.00</x:v>
      </x:c>
      <x:c r="Q116" s="206" t="n">
        <x:v>0.0043</x:v>
      </x:c>
      <x:c r="R116" s="206" t="n">
        <x:v>0.026</x:v>
      </x:c>
      <x:c r="S116" s="189" t="n">
        <x:v>506.00</x:v>
      </x:c>
      <x:c r="T116" s="187" t="n">
        <x:f ca="1">=IF(AND(U116=0,S116&gt;0),-100%,IF(OR(S116=0,S116="-"),"-",IF(AND(S116=0,U116=0),0%,IF(S116&lt;U116,SUM(U116-S116)/S116,IF(S116&gt;U116,SUM(-1*(S116-U116)/S116),"")))))</x:f>
        <x:v/>
      </x:c>
      <x:c r="U116" s="189" t="n">
        <x:v>2242.00</x:v>
      </x:c>
      <x:c r="V116" s="189" t="n">
        <x:f ca="1">=SUM(U116/ ((O116- M116)/30.42))</x:f>
        <x:v/>
      </x:c>
      <x:c r="W116" s="195">
        <x:f ca="1">=IF(T116="","",IF(T116="-","",IF(U116=0,"",IF(OR(T116&gt;AA4,T116&lt;-AA4),"*",""))))</x:f>
        <x:v/>
      </x:c>
      <x:c r="X116" s="91" t="str">
        <x:v/>
      </x:c>
    </x:row>
    <x:row r="117" spans="1:25" s="12" x14ac:dyDescent="0.25">
      <x:c r="A117" s="96" t="str">
        <x:v>103</x:v>
      </x:c>
      <x:c r="B117" s="192" t="str">
        <x:v>FPR36370</x:v>
      </x:c>
      <x:c r="C117" s="192" t="str">
        <x:v>Ricoh Aficio SP C420dn</x:v>
      </x:c>
      <x:c r="D117" s="192" t="str">
        <x:v>B/W Laser Prints</x:v>
      </x:c>
      <x:c r="E117" s="192" t="str">
        <x:v>S3899500087</x:v>
      </x:c>
      <x:c r="F117" s="192" t="str">
        <x:v>Active</x:v>
      </x:c>
      <x:c r="G117" s="192" t="str">
        <x:v>Dallas - 902</x:v>
      </x:c>
      <x:c r="H117" s="192" t="str">
        <x:v/>
      </x:c>
      <x:c r="I117" s="192" t="str">
        <x:v/>
      </x:c>
      <x:c r="J117" s="192" t="str">
        <x:v>1</x:v>
      </x:c>
      <x:c r="K117" s="192" t="str">
        <x:v>Executive</x:v>
      </x:c>
      <x:c r="L117" s="192" t="str">
        <x:v>902</x:v>
      </x:c>
      <x:c r="M117" s="192" t="str">
        <x:v>12/20/2018</x:v>
      </x:c>
      <x:c r="N117" s="183" t="n">
        <x:v>74971.00</x:v>
      </x:c>
      <x:c r="O117" s="192" t="str">
        <x:v>3/31/2019</x:v>
      </x:c>
      <x:c r="P117" s="183" t="n">
        <x:v>77099.00</x:v>
      </x:c>
      <x:c r="Q117" s="207" t="n">
        <x:v>0.0041</x:v>
      </x:c>
      <x:c r="R117" s="207" t="n">
        <x:v>0.0247</x:v>
      </x:c>
      <x:c r="S117" s="183" t="n">
        <x:v>1364.00</x:v>
      </x:c>
      <x:c r="T117" s="182" t="n">
        <x:f ca="1">=IF(AND(U117=0,S117&gt;0),-100%,IF(OR(S117=0,S117="-"),"-",IF(AND(S117=0,U117=0),0%,IF(S117&lt;U117,SUM(U117-S117)/S117,IF(S117&gt;U117,SUM(-1*(S117-U117)/S117),"")))))</x:f>
        <x:v/>
      </x:c>
      <x:c r="U117" s="183" t="n">
        <x:v>2128.00</x:v>
      </x:c>
      <x:c r="V117" s="183" t="n">
        <x:f ca="1">=SUM(U117/ ((O117- M117)/30.42))</x:f>
        <x:v/>
      </x:c>
      <x:c r="W117" s="196">
        <x:f ca="1">=IF(T117="","",IF(T117="-","",IF(U117=0,"",IF(OR(T117&gt;AA4,T117&lt;-AA4),"*",""))))</x:f>
        <x:v/>
      </x:c>
      <x:c r="X117" s="98" t="str">
        <x:v/>
      </x:c>
    </x:row>
    <x:row r="118" spans="1:25" s="12" x14ac:dyDescent="0.25">
      <x:c r="A118" s="90" t="str">
        <x:v>104</x:v>
      </x:c>
      <x:c r="B118" s="191" t="str">
        <x:v>FPR42538</x:v>
      </x:c>
      <x:c r="C118" s="191" t="str">
        <x:v>HP LJ M401dn</x:v>
      </x:c>
      <x:c r="D118" s="191" t="str">
        <x:v>B/W Laser Prints</x:v>
      </x:c>
      <x:c r="E118" s="191" t="str">
        <x:v>PHGDG13967</x:v>
      </x:c>
      <x:c r="F118" s="191" t="str">
        <x:v>Active</x:v>
      </x:c>
      <x:c r="G118" s="191" t="str">
        <x:v>Dallas - 902</x:v>
      </x:c>
      <x:c r="H118" s="191" t="str">
        <x:v/>
      </x:c>
      <x:c r="I118" s="191" t="str">
        <x:v/>
      </x:c>
      <x:c r="J118" s="191" t="str">
        <x:v>1</x:v>
      </x:c>
      <x:c r="K118" s="191" t="str">
        <x:v>Front Desk</x:v>
      </x:c>
      <x:c r="L118" s="191" t="str">
        <x:v>902</x:v>
      </x:c>
      <x:c r="M118" s="191" t="str">
        <x:v>12/31/2018</x:v>
      </x:c>
      <x:c r="N118" s="189" t="n">
        <x:v>53392.00</x:v>
      </x:c>
      <x:c r="O118" s="191" t="str">
        <x:v>3/31/2019</x:v>
      </x:c>
      <x:c r="P118" s="189" t="n">
        <x:v>55413.00</x:v>
      </x:c>
      <x:c r="Q118" s="206" t="n">
        <x:v>0.0039</x:v>
      </x:c>
      <x:c r="R118" s="206" t="n">
        <x:v>0.0235</x:v>
      </x:c>
      <x:c r="S118" s="189" t="n">
        <x:v>803.00</x:v>
      </x:c>
      <x:c r="T118" s="187" t="n">
        <x:f ca="1">=IF(AND(U118=0,S118&gt;0),-100%,IF(OR(S118=0,S118="-"),"-",IF(AND(S118=0,U118=0),0%,IF(S118&lt;U118,SUM(U118-S118)/S118,IF(S118&gt;U118,SUM(-1*(S118-U118)/S118),"")))))</x:f>
        <x:v/>
      </x:c>
      <x:c r="U118" s="189" t="n">
        <x:v>2021.00</x:v>
      </x:c>
      <x:c r="V118" s="189" t="n">
        <x:f ca="1">=SUM(U118/ ((O118- M118)/30.42))</x:f>
        <x:v/>
      </x:c>
      <x:c r="W118" s="195">
        <x:f ca="1">=IF(T118="","",IF(T118="-","",IF(U118=0,"",IF(OR(T118&gt;AA4,T118&lt;-AA4),"*",""))))</x:f>
        <x:v/>
      </x:c>
      <x:c r="X118" s="91" t="str">
        <x:v/>
      </x:c>
    </x:row>
    <x:row r="119" spans="1:25" s="12" x14ac:dyDescent="0.25">
      <x:c r="A119" s="96" t="str">
        <x:v>105</x:v>
      </x:c>
      <x:c r="B119" s="192" t="str">
        <x:v>FPR42553</x:v>
      </x:c>
      <x:c r="C119" s="192" t="str">
        <x:v>HP LJ 4350</x:v>
      </x:c>
      <x:c r="D119" s="192" t="str">
        <x:v>B/W Laser Prints</x:v>
      </x:c>
      <x:c r="E119" s="192" t="str">
        <x:v>CNRXJ50176</x:v>
      </x:c>
      <x:c r="F119" s="192" t="str">
        <x:v>Active</x:v>
      </x:c>
      <x:c r="G119" s="192" t="str">
        <x:v>Dallas - 902</x:v>
      </x:c>
      <x:c r="H119" s="192" t="str">
        <x:v/>
      </x:c>
      <x:c r="I119" s="192" t="str">
        <x:v/>
      </x:c>
      <x:c r="J119" s="192" t="str">
        <x:v/>
      </x:c>
      <x:c r="K119" s="192" t="str">
        <x:v>Accounting</x:v>
      </x:c>
      <x:c r="L119" s="192" t="str">
        <x:v>902</x:v>
      </x:c>
      <x:c r="M119" s="192" t="str">
        <x:v>12/20/2018</x:v>
      </x:c>
      <x:c r="N119" s="183" t="n">
        <x:v>443945.00</x:v>
      </x:c>
      <x:c r="O119" s="192" t="str">
        <x:v>4/1/2019</x:v>
      </x:c>
      <x:c r="P119" s="183" t="n">
        <x:v>445950.00</x:v>
      </x:c>
      <x:c r="Q119" s="207" t="n">
        <x:v>0.0038</x:v>
      </x:c>
      <x:c r="R119" s="207" t="n">
        <x:v>0.0233</x:v>
      </x:c>
      <x:c r="S119" s="183" t="n">
        <x:v>1574.00</x:v>
      </x:c>
      <x:c r="T119" s="182" t="n">
        <x:f ca="1">=IF(AND(U119=0,S119&gt;0),-100%,IF(OR(S119=0,S119="-"),"-",IF(AND(S119=0,U119=0),0%,IF(S119&lt;U119,SUM(U119-S119)/S119,IF(S119&gt;U119,SUM(-1*(S119-U119)/S119),"")))))</x:f>
        <x:v/>
      </x:c>
      <x:c r="U119" s="183" t="n">
        <x:v>2005.00</x:v>
      </x:c>
      <x:c r="V119" s="183" t="n">
        <x:f ca="1">=SUM(U119/ ((O119- M119)/30.42))</x:f>
        <x:v/>
      </x:c>
      <x:c r="W119" s="196">
        <x:f ca="1">=IF(T119="","",IF(T119="-","",IF(U119=0,"",IF(OR(T119&gt;AA4,T119&lt;-AA4),"*",""))))</x:f>
        <x:v/>
      </x:c>
      <x:c r="X119" s="98" t="str">
        <x:v/>
      </x:c>
    </x:row>
    <x:row r="120" spans="1:25" s="12" x14ac:dyDescent="0.25">
      <x:c r="A120" s="90" t="str">
        <x:v>106</x:v>
      </x:c>
      <x:c r="B120" s="191" t="str">
        <x:v>FPR59891</x:v>
      </x:c>
      <x:c r="C120" s="191" t="str">
        <x:v>HP LJ M426fdn</x:v>
      </x:c>
      <x:c r="D120" s="191" t="str">
        <x:v>B/W Laser Prints</x:v>
      </x:c>
      <x:c r="E120" s="191" t="str">
        <x:v>PHBLK67G0B</x:v>
      </x:c>
      <x:c r="F120" s="191" t="str">
        <x:v>Active</x:v>
      </x:c>
      <x:c r="G120" s="191" t="str">
        <x:v>Frutia - 209</x:v>
      </x:c>
      <x:c r="H120" s="191" t="str">
        <x:v/>
      </x:c>
      <x:c r="I120" s="191" t="str">
        <x:v/>
      </x:c>
      <x:c r="J120" s="191" t="str">
        <x:v/>
      </x:c>
      <x:c r="K120" s="191" t="str">
        <x:v>Mike McLaughlin</x:v>
      </x:c>
      <x:c r="L120" s="191" t="str">
        <x:v>209</x:v>
      </x:c>
      <x:c r="M120" s="191" t="str">
        <x:v>12/27/2018</x:v>
      </x:c>
      <x:c r="N120" s="189" t="n">
        <x:v>9435.00</x:v>
      </x:c>
      <x:c r="O120" s="191" t="str">
        <x:v>3/31/2019</x:v>
      </x:c>
      <x:c r="P120" s="189" t="n">
        <x:v>11128.00</x:v>
      </x:c>
      <x:c r="Q120" s="206" t="n">
        <x:v>0.0032</x:v>
      </x:c>
      <x:c r="R120" s="206" t="n">
        <x:v>0.0196</x:v>
      </x:c>
      <x:c r="S120" s="189" t="n">
        <x:v>1693.00</x:v>
      </x:c>
      <x:c r="T120" s="187" t="n">
        <x:f ca="1">=IF(AND(U120=0,S120&gt;0),-100%,IF(OR(S120=0,S120="-"),"-",IF(AND(S120=0,U120=0),0%,IF(S120&lt;U120,SUM(U120-S120)/S120,IF(S120&gt;U120,SUM(-1*(S120-U120)/S120),"")))))</x:f>
        <x:v/>
      </x:c>
      <x:c r="U120" s="189" t="n">
        <x:v>1693.00</x:v>
      </x:c>
      <x:c r="V120" s="189" t="n">
        <x:f ca="1">=SUM(U120/ ((O120- M120)/30.42))</x:f>
        <x:v/>
      </x:c>
      <x:c r="W120" s="195">
        <x:f ca="1">=IF(T120="","",IF(T120="-","",IF(U120=0,"",IF(OR(T120&gt;AA4,T120&lt;-AA4),"*",""))))</x:f>
        <x:v/>
      </x:c>
      <x:c r="X120" s="91" t="str">
        <x:v/>
      </x:c>
    </x:row>
    <x:row r="121" spans="1:25" s="12" x14ac:dyDescent="0.25">
      <x:c r="A121" s="96" t="str">
        <x:v>107</x:v>
      </x:c>
      <x:c r="B121" s="192" t="str">
        <x:v>FPR55708</x:v>
      </x:c>
      <x:c r="C121" s="192" t="str">
        <x:v>HP LJ M425</x:v>
      </x:c>
      <x:c r="D121" s="192" t="str">
        <x:v>B/W Laser Prints</x:v>
      </x:c>
      <x:c r="E121" s="192" t="str">
        <x:v>CNF8GCG00V</x:v>
      </x:c>
      <x:c r="F121" s="192" t="str">
        <x:v>Active</x:v>
      </x:c>
      <x:c r="G121" s="192" t="str">
        <x:v>Fort Worth - 310</x:v>
      </x:c>
      <x:c r="H121" s="192" t="str">
        <x:v/>
      </x:c>
      <x:c r="I121" s="192" t="str">
        <x:v/>
      </x:c>
      <x:c r="J121" s="192" t="str">
        <x:v>1</x:v>
      </x:c>
      <x:c r="K121" s="192" t="str">
        <x:v>Ryan Dworak/ Manager</x:v>
      </x:c>
      <x:c r="L121" s="192" t="str">
        <x:v>310</x:v>
      </x:c>
      <x:c r="M121" s="192" t="str">
        <x:v>12/28/2018</x:v>
      </x:c>
      <x:c r="N121" s="183" t="n">
        <x:v>60023.00</x:v>
      </x:c>
      <x:c r="O121" s="192" t="str">
        <x:v>3/31/2019</x:v>
      </x:c>
      <x:c r="P121" s="183" t="n">
        <x:v>61648.00</x:v>
      </x:c>
      <x:c r="Q121" s="207" t="n">
        <x:v>0.0031</x:v>
      </x:c>
      <x:c r="R121" s="207" t="n">
        <x:v>0.0189</x:v>
      </x:c>
      <x:c r="S121" s="183" t="n">
        <x:v>1625.00</x:v>
      </x:c>
      <x:c r="T121" s="182" t="n">
        <x:f ca="1">=IF(AND(U121=0,S121&gt;0),-100%,IF(OR(S121=0,S121="-"),"-",IF(AND(S121=0,U121=0),0%,IF(S121&lt;U121,SUM(U121-S121)/S121,IF(S121&gt;U121,SUM(-1*(S121-U121)/S121),"")))))</x:f>
        <x:v/>
      </x:c>
      <x:c r="U121" s="183" t="n">
        <x:v>1625.00</x:v>
      </x:c>
      <x:c r="V121" s="183" t="n">
        <x:f ca="1">=SUM(U121/ ((O121- M121)/30.42))</x:f>
        <x:v/>
      </x:c>
      <x:c r="W121" s="196">
        <x:f ca="1">=IF(T121="","",IF(T121="-","",IF(U121=0,"",IF(OR(T121&gt;AA4,T121&lt;-AA4),"*",""))))</x:f>
        <x:v/>
      </x:c>
      <x:c r="X121" s="98" t="str">
        <x:v/>
      </x:c>
    </x:row>
    <x:row r="122" spans="1:25" s="12" x14ac:dyDescent="0.25">
      <x:c r="A122" s="90" t="str">
        <x:v>108</x:v>
      </x:c>
      <x:c r="B122" s="191" t="str">
        <x:v>FPR42532</x:v>
      </x:c>
      <x:c r="C122" s="191" t="str">
        <x:v>HP LJ M401dn</x:v>
      </x:c>
      <x:c r="D122" s="191" t="str">
        <x:v>B/W Laser Prints</x:v>
      </x:c>
      <x:c r="E122" s="191" t="str">
        <x:v>PHGDG13980</x:v>
      </x:c>
      <x:c r="F122" s="191" t="str">
        <x:v>Active</x:v>
      </x:c>
      <x:c r="G122" s="191" t="str">
        <x:v>Dallas - 902</x:v>
      </x:c>
      <x:c r="H122" s="191" t="str">
        <x:v/>
      </x:c>
      <x:c r="I122" s="191" t="str">
        <x:v/>
      </x:c>
      <x:c r="J122" s="191" t="str">
        <x:v>1</x:v>
      </x:c>
      <x:c r="K122" s="191" t="str">
        <x:v>#2028 / Sonya Schneider</x:v>
      </x:c>
      <x:c r="L122" s="191" t="str">
        <x:v>902</x:v>
      </x:c>
      <x:c r="M122" s="191" t="str">
        <x:v>12/20/2018</x:v>
      </x:c>
      <x:c r="N122" s="189" t="n">
        <x:v>26763.00</x:v>
      </x:c>
      <x:c r="O122" s="191" t="str">
        <x:v>3/31/2019</x:v>
      </x:c>
      <x:c r="P122" s="189" t="n">
        <x:v>28249.00</x:v>
      </x:c>
      <x:c r="Q122" s="206" t="n">
        <x:v>0.0028</x:v>
      </x:c>
      <x:c r="R122" s="206" t="n">
        <x:v>0.0172</x:v>
      </x:c>
      <x:c r="S122" s="189" t="n">
        <x:v>879.00</x:v>
      </x:c>
      <x:c r="T122" s="187" t="n">
        <x:f ca="1">=IF(AND(U122=0,S122&gt;0),-100%,IF(OR(S122=0,S122="-"),"-",IF(AND(S122=0,U122=0),0%,IF(S122&lt;U122,SUM(U122-S122)/S122,IF(S122&gt;U122,SUM(-1*(S122-U122)/S122),"")))))</x:f>
        <x:v/>
      </x:c>
      <x:c r="U122" s="189" t="n">
        <x:v>1486.00</x:v>
      </x:c>
      <x:c r="V122" s="189" t="n">
        <x:f ca="1">=SUM(U122/ ((O122- M122)/30.42))</x:f>
        <x:v/>
      </x:c>
      <x:c r="W122" s="195">
        <x:f ca="1">=IF(T122="","",IF(T122="-","",IF(U122=0,"",IF(OR(T122&gt;AA4,T122&lt;-AA4),"*",""))))</x:f>
        <x:v/>
      </x:c>
      <x:c r="X122" s="91" t="str">
        <x:v/>
      </x:c>
    </x:row>
    <x:row r="123" spans="1:25" s="12" x14ac:dyDescent="0.25">
      <x:c r="A123" s="96" t="str">
        <x:v>109</x:v>
      </x:c>
      <x:c r="B123" s="192" t="str">
        <x:v>FPR58184</x:v>
      </x:c>
      <x:c r="C123" s="192" t="str">
        <x:v>HP LJ M426fdn</x:v>
      </x:c>
      <x:c r="D123" s="192" t="str">
        <x:v>B/W Laser Prints</x:v>
      </x:c>
      <x:c r="E123" s="192" t="str">
        <x:v>PHBLK67FZ3</x:v>
      </x:c>
      <x:c r="F123" s="192" t="str">
        <x:v>Active</x:v>
      </x:c>
      <x:c r="G123" s="192" t="str">
        <x:v>Davie - 439</x:v>
      </x:c>
      <x:c r="H123" s="192" t="str">
        <x:v/>
      </x:c>
      <x:c r="I123" s="192" t="str">
        <x:v/>
      </x:c>
      <x:c r="J123" s="192" t="str">
        <x:v>10</x:v>
      </x:c>
      <x:c r="K123" s="192" t="str">
        <x:v>Rear Office</x:v>
      </x:c>
      <x:c r="L123" s="192" t="str">
        <x:v>439</x:v>
      </x:c>
      <x:c r="M123" s="192" t="str">
        <x:v>12/20/2018</x:v>
      </x:c>
      <x:c r="N123" s="183" t="n">
        <x:v>8925.00</x:v>
      </x:c>
      <x:c r="O123" s="192" t="str">
        <x:v>3/29/2019</x:v>
      </x:c>
      <x:c r="P123" s="183" t="n">
        <x:v>10339.00</x:v>
      </x:c>
      <x:c r="Q123" s="207" t="n">
        <x:v>0.0027</x:v>
      </x:c>
      <x:c r="R123" s="207" t="n">
        <x:v>0.0164</x:v>
      </x:c>
      <x:c r="S123" s="183" t="n">
        <x:v>1453.00</x:v>
      </x:c>
      <x:c r="T123" s="182" t="n">
        <x:f ca="1">=IF(AND(U123=0,S123&gt;0),-100%,IF(OR(S123=0,S123="-"),"-",IF(AND(S123=0,U123=0),0%,IF(S123&lt;U123,SUM(U123-S123)/S123,IF(S123&gt;U123,SUM(-1*(S123-U123)/S123),"")))))</x:f>
        <x:v/>
      </x:c>
      <x:c r="U123" s="183" t="n">
        <x:v>1414.00</x:v>
      </x:c>
      <x:c r="V123" s="183" t="n">
        <x:f ca="1">=SUM(U123/ ((O123- M123)/30.42))</x:f>
        <x:v/>
      </x:c>
      <x:c r="W123" s="196">
        <x:f ca="1">=IF(T123="","",IF(T123="-","",IF(U123=0,"",IF(OR(T123&gt;AA4,T123&lt;-AA4),"*",""))))</x:f>
        <x:v/>
      </x:c>
      <x:c r="X123" s="98" t="str">
        <x:v/>
      </x:c>
    </x:row>
    <x:row r="124" spans="1:25" s="12" x14ac:dyDescent="0.25">
      <x:c r="A124" s="90" t="str">
        <x:v>110</x:v>
      </x:c>
      <x:c r="B124" s="191" t="str">
        <x:v>FPR20227</x:v>
      </x:c>
      <x:c r="C124" s="191" t="str">
        <x:v>HP LJ 2430</x:v>
      </x:c>
      <x:c r="D124" s="191" t="str">
        <x:v>B/W Laser Prints</x:v>
      </x:c>
      <x:c r="E124" s="191" t="str">
        <x:v>CNGKB09747</x:v>
      </x:c>
      <x:c r="F124" s="191" t="str">
        <x:v>Active</x:v>
      </x:c>
      <x:c r="G124" s="191" t="str">
        <x:v>Duncanville - 311</x:v>
      </x:c>
      <x:c r="H124" s="191" t="str">
        <x:v/>
      </x:c>
      <x:c r="I124" s="191" t="str">
        <x:v/>
      </x:c>
      <x:c r="J124" s="191" t="str">
        <x:v/>
      </x:c>
      <x:c r="K124" s="191" t="str">
        <x:v>Dock Office / Gena Lewis</x:v>
      </x:c>
      <x:c r="L124" s="191" t="str">
        <x:v>311</x:v>
      </x:c>
      <x:c r="M124" s="191" t="str">
        <x:v>12/20/2018</x:v>
      </x:c>
      <x:c r="N124" s="189" t="n">
        <x:v>187728.00</x:v>
      </x:c>
      <x:c r="O124" s="191" t="str">
        <x:v>3/31/2019</x:v>
      </x:c>
      <x:c r="P124" s="189" t="n">
        <x:v>189063.00</x:v>
      </x:c>
      <x:c r="Q124" s="206" t="n">
        <x:v>0.0026</x:v>
      </x:c>
      <x:c r="R124" s="206" t="n">
        <x:v>0.0155</x:v>
      </x:c>
      <x:c r="S124" s="189" t="n">
        <x:v>915.00</x:v>
      </x:c>
      <x:c r="T124" s="187" t="n">
        <x:f ca="1">=IF(AND(U124=0,S124&gt;0),-100%,IF(OR(S124=0,S124="-"),"-",IF(AND(S124=0,U124=0),0%,IF(S124&lt;U124,SUM(U124-S124)/S124,IF(S124&gt;U124,SUM(-1*(S124-U124)/S124),"")))))</x:f>
        <x:v/>
      </x:c>
      <x:c r="U124" s="189" t="n">
        <x:v>1335.00</x:v>
      </x:c>
      <x:c r="V124" s="189" t="n">
        <x:f ca="1">=SUM(U124/ ((O124- M124)/30.42))</x:f>
        <x:v/>
      </x:c>
      <x:c r="W124" s="195">
        <x:f ca="1">=IF(T124="","",IF(T124="-","",IF(U124=0,"",IF(OR(T124&gt;AA4,T124&lt;-AA4),"*",""))))</x:f>
        <x:v/>
      </x:c>
      <x:c r="X124" s="91" t="str">
        <x:v/>
      </x:c>
    </x:row>
    <x:row r="125" spans="1:25" s="12" x14ac:dyDescent="0.25">
      <x:c r="A125" s="96" t="str">
        <x:v>111</x:v>
      </x:c>
      <x:c r="B125" s="192" t="str">
        <x:v>FPR36373</x:v>
      </x:c>
      <x:c r="C125" s="192" t="str">
        <x:v>Ricoh Aficio SP C420dn</x:v>
      </x:c>
      <x:c r="D125" s="192" t="str">
        <x:v>B/W Laser Prints</x:v>
      </x:c>
      <x:c r="E125" s="192" t="str">
        <x:v>S3899500082</x:v>
      </x:c>
      <x:c r="F125" s="192" t="str">
        <x:v>Active</x:v>
      </x:c>
      <x:c r="G125" s="192" t="str">
        <x:v>Dallas - 902</x:v>
      </x:c>
      <x:c r="H125" s="192" t="str">
        <x:v/>
      </x:c>
      <x:c r="I125" s="192" t="str">
        <x:v/>
      </x:c>
      <x:c r="J125" s="192" t="str">
        <x:v/>
      </x:c>
      <x:c r="K125" s="192" t="str">
        <x:v>Sales</x:v>
      </x:c>
      <x:c r="L125" s="192" t="str">
        <x:v>902</x:v>
      </x:c>
      <x:c r="M125" s="192" t="str">
        <x:v>12/20/2018</x:v>
      </x:c>
      <x:c r="N125" s="183" t="n">
        <x:v>71672.00</x:v>
      </x:c>
      <x:c r="O125" s="192" t="str">
        <x:v>3/31/2019</x:v>
      </x:c>
      <x:c r="P125" s="183" t="n">
        <x:v>72956.00</x:v>
      </x:c>
      <x:c r="Q125" s="207" t="n">
        <x:v>0.0025</x:v>
      </x:c>
      <x:c r="R125" s="207" t="n">
        <x:v>0.0149</x:v>
      </x:c>
      <x:c r="S125" s="183" t="n">
        <x:v>700.00</x:v>
      </x:c>
      <x:c r="T125" s="182" t="n">
        <x:f ca="1">=IF(AND(U125=0,S125&gt;0),-100%,IF(OR(S125=0,S125="-"),"-",IF(AND(S125=0,U125=0),0%,IF(S125&lt;U125,SUM(U125-S125)/S125,IF(S125&gt;U125,SUM(-1*(S125-U125)/S125),"")))))</x:f>
        <x:v/>
      </x:c>
      <x:c r="U125" s="183" t="n">
        <x:v>1284.00</x:v>
      </x:c>
      <x:c r="V125" s="183" t="n">
        <x:f ca="1">=SUM(U125/ ((O125- M125)/30.42))</x:f>
        <x:v/>
      </x:c>
      <x:c r="W125" s="196">
        <x:f ca="1">=IF(T125="","",IF(T125="-","",IF(U125=0,"",IF(OR(T125&gt;AA4,T125&lt;-AA4),"*",""))))</x:f>
        <x:v/>
      </x:c>
      <x:c r="X125" s="98" t="str">
        <x:v/>
      </x:c>
    </x:row>
    <x:row r="126" spans="1:25" s="12" x14ac:dyDescent="0.25">
      <x:c r="A126" s="90" t="str">
        <x:v>112</x:v>
      </x:c>
      <x:c r="B126" s="191" t="str">
        <x:v>FPR53722</x:v>
      </x:c>
      <x:c r="C126" s="191" t="str">
        <x:v>HP LJ M401dn</x:v>
      </x:c>
      <x:c r="D126" s="191" t="str">
        <x:v>B/W Laser Prints</x:v>
      </x:c>
      <x:c r="E126" s="191" t="str">
        <x:v>PHGDD76814</x:v>
      </x:c>
      <x:c r="F126" s="191" t="str">
        <x:v>Active</x:v>
      </x:c>
      <x:c r="G126" s="191" t="str">
        <x:v>Tulsa - 386</x:v>
      </x:c>
      <x:c r="H126" s="191" t="str">
        <x:v/>
      </x:c>
      <x:c r="I126" s="191" t="str">
        <x:v/>
      </x:c>
      <x:c r="J126" s="191" t="str">
        <x:v>5</x:v>
      </x:c>
      <x:c r="K126" s="191" t="str">
        <x:v>Driver's Office</x:v>
      </x:c>
      <x:c r="L126" s="191" t="str">
        <x:v>386</x:v>
      </x:c>
      <x:c r="M126" s="191" t="str">
        <x:v>12/27/2018</x:v>
      </x:c>
      <x:c r="N126" s="189" t="n">
        <x:v>23329.00</x:v>
      </x:c>
      <x:c r="O126" s="191" t="str">
        <x:v>3/31/2019</x:v>
      </x:c>
      <x:c r="P126" s="189" t="n">
        <x:v>24501.00</x:v>
      </x:c>
      <x:c r="Q126" s="206" t="n">
        <x:v>0.0022</x:v>
      </x:c>
      <x:c r="R126" s="206" t="n">
        <x:v>0.0136</x:v>
      </x:c>
      <x:c r="S126" s="189" t="n">
        <x:v>1172.00</x:v>
      </x:c>
      <x:c r="T126" s="187" t="n">
        <x:f ca="1">=IF(AND(U126=0,S126&gt;0),-100%,IF(OR(S126=0,S126="-"),"-",IF(AND(S126=0,U126=0),0%,IF(S126&lt;U126,SUM(U126-S126)/S126,IF(S126&gt;U126,SUM(-1*(S126-U126)/S126),"")))))</x:f>
        <x:v/>
      </x:c>
      <x:c r="U126" s="189" t="n">
        <x:v>1172.00</x:v>
      </x:c>
      <x:c r="V126" s="189" t="n">
        <x:f ca="1">=SUM(U126/ ((O126- M126)/30.42))</x:f>
        <x:v/>
      </x:c>
      <x:c r="W126" s="195">
        <x:f ca="1">=IF(T126="","",IF(T126="-","",IF(U126=0,"",IF(OR(T126&gt;AA4,T126&lt;-AA4),"*",""))))</x:f>
        <x:v/>
      </x:c>
      <x:c r="X126" s="91" t="str">
        <x:v/>
      </x:c>
    </x:row>
    <x:row r="127" spans="1:25" s="12" x14ac:dyDescent="0.25">
      <x:c r="A127" s="96" t="str">
        <x:v>113</x:v>
      </x:c>
      <x:c r="B127" s="192" t="str">
        <x:v>FPR42535</x:v>
      </x:c>
      <x:c r="C127" s="192" t="str">
        <x:v>HP LJ M401dn</x:v>
      </x:c>
      <x:c r="D127" s="192" t="str">
        <x:v>B/W Laser Prints</x:v>
      </x:c>
      <x:c r="E127" s="192" t="str">
        <x:v>PHGDG13969</x:v>
      </x:c>
      <x:c r="F127" s="192" t="str">
        <x:v>Active</x:v>
      </x:c>
      <x:c r="G127" s="192" t="str">
        <x:v>Dallas - 902</x:v>
      </x:c>
      <x:c r="H127" s="192" t="str">
        <x:v/>
      </x:c>
      <x:c r="I127" s="192" t="str">
        <x:v/>
      </x:c>
      <x:c r="J127" s="192" t="str">
        <x:v/>
      </x:c>
      <x:c r="K127" s="192" t="str">
        <x:v>#2102 / Mlukoviak</x:v>
      </x:c>
      <x:c r="L127" s="192" t="str">
        <x:v>902</x:v>
      </x:c>
      <x:c r="M127" s="192" t="str">
        <x:v>12/20/2018</x:v>
      </x:c>
      <x:c r="N127" s="183" t="n">
        <x:v>63170.00</x:v>
      </x:c>
      <x:c r="O127" s="192" t="str">
        <x:v>3/31/2019</x:v>
      </x:c>
      <x:c r="P127" s="183" t="n">
        <x:v>64254.00</x:v>
      </x:c>
      <x:c r="Q127" s="207" t="n">
        <x:v>0.0021</x:v>
      </x:c>
      <x:c r="R127" s="207" t="n">
        <x:v>0.0126</x:v>
      </x:c>
      <x:c r="S127" s="183" t="n">
        <x:v>1337.00</x:v>
      </x:c>
      <x:c r="T127" s="182" t="n">
        <x:f ca="1">=IF(AND(U127=0,S127&gt;0),-100%,IF(OR(S127=0,S127="-"),"-",IF(AND(S127=0,U127=0),0%,IF(S127&lt;U127,SUM(U127-S127)/S127,IF(S127&gt;U127,SUM(-1*(S127-U127)/S127),"")))))</x:f>
        <x:v/>
      </x:c>
      <x:c r="U127" s="183" t="n">
        <x:v>1084.00</x:v>
      </x:c>
      <x:c r="V127" s="183" t="n">
        <x:f ca="1">=SUM(U127/ ((O127- M127)/30.42))</x:f>
        <x:v/>
      </x:c>
      <x:c r="W127" s="196">
        <x:f ca="1">=IF(T127="","",IF(T127="-","",IF(U127=0,"",IF(OR(T127&gt;AA4,T127&lt;-AA4),"*",""))))</x:f>
        <x:v/>
      </x:c>
      <x:c r="X127" s="98" t="str">
        <x:v/>
      </x:c>
    </x:row>
    <x:row r="128" spans="1:25" s="12" x14ac:dyDescent="0.25">
      <x:c r="A128" s="90" t="str">
        <x:v>114</x:v>
      </x:c>
      <x:c r="B128" s="191" t="str">
        <x:v>FPR57703</x:v>
      </x:c>
      <x:c r="C128" s="191" t="str">
        <x:v>HP LJ M426fdn</x:v>
      </x:c>
      <x:c r="D128" s="191" t="str">
        <x:v>B/W Laser Prints</x:v>
      </x:c>
      <x:c r="E128" s="191" t="str">
        <x:v>PHB8J8Z46B</x:v>
      </x:c>
      <x:c r="F128" s="191" t="str">
        <x:v>Active</x:v>
      </x:c>
      <x:c r="G128" s="191" t="str">
        <x:v>Austin - 301</x:v>
      </x:c>
      <x:c r="H128" s="191" t="str">
        <x:v/>
      </x:c>
      <x:c r="I128" s="191" t="str">
        <x:v/>
      </x:c>
      <x:c r="J128" s="191" t="str">
        <x:v>1</x:v>
      </x:c>
      <x:c r="K128" s="191" t="str">
        <x:v>Rear Dock Office</x:v>
      </x:c>
      <x:c r="L128" s="191" t="str">
        <x:v>301</x:v>
      </x:c>
      <x:c r="M128" s="191" t="str">
        <x:v>12/20/2018</x:v>
      </x:c>
      <x:c r="N128" s="189" t="n">
        <x:v>5725.00</x:v>
      </x:c>
      <x:c r="O128" s="191" t="str">
        <x:v>4/1/2019</x:v>
      </x:c>
      <x:c r="P128" s="189" t="n">
        <x:v>6626.00</x:v>
      </x:c>
      <x:c r="Q128" s="206" t="n">
        <x:v>0.0017</x:v>
      </x:c>
      <x:c r="R128" s="206" t="n">
        <x:v>0.0105</x:v>
      </x:c>
      <x:c r="S128" s="189" t="n">
        <x:v>551.00</x:v>
      </x:c>
      <x:c r="T128" s="187" t="n">
        <x:f ca="1">=IF(AND(U128=0,S128&gt;0),-100%,IF(OR(S128=0,S128="-"),"-",IF(AND(S128=0,U128=0),0%,IF(S128&lt;U128,SUM(U128-S128)/S128,IF(S128&gt;U128,SUM(-1*(S128-U128)/S128),"")))))</x:f>
        <x:v/>
      </x:c>
      <x:c r="U128" s="189" t="n">
        <x:v>901.00</x:v>
      </x:c>
      <x:c r="V128" s="189" t="n">
        <x:f ca="1">=SUM(U128/ ((O128- M128)/30.42))</x:f>
        <x:v/>
      </x:c>
      <x:c r="W128" s="195">
        <x:f ca="1">=IF(T128="","",IF(T128="-","",IF(U128=0,"",IF(OR(T128&gt;AA4,T128&lt;-AA4),"*",""))))</x:f>
        <x:v/>
      </x:c>
      <x:c r="X128" s="91" t="str">
        <x:v/>
      </x:c>
    </x:row>
    <x:row r="129" spans="1:25" s="12" x14ac:dyDescent="0.25">
      <x:c r="A129" s="96" t="str">
        <x:v>115</x:v>
      </x:c>
      <x:c r="B129" s="192" t="str">
        <x:v>FPR42536</x:v>
      </x:c>
      <x:c r="C129" s="192" t="str">
        <x:v>HP LJ M401dn</x:v>
      </x:c>
      <x:c r="D129" s="192" t="str">
        <x:v>B/W Laser Prints</x:v>
      </x:c>
      <x:c r="E129" s="192" t="str">
        <x:v>PHGDG13974</x:v>
      </x:c>
      <x:c r="F129" s="192" t="str">
        <x:v>Active</x:v>
      </x:c>
      <x:c r="G129" s="192" t="str">
        <x:v>Dallas - 902</x:v>
      </x:c>
      <x:c r="H129" s="192" t="str">
        <x:v/>
      </x:c>
      <x:c r="I129" s="192" t="str">
        <x:v/>
      </x:c>
      <x:c r="J129" s="192" t="str">
        <x:v/>
      </x:c>
      <x:c r="K129" s="192" t="str">
        <x:v>#2144 / HR / M. Morquecho</x:v>
      </x:c>
      <x:c r="L129" s="192" t="str">
        <x:v>902</x:v>
      </x:c>
      <x:c r="M129" s="192" t="str">
        <x:v>12/20/2018</x:v>
      </x:c>
      <x:c r="N129" s="183" t="n">
        <x:v>40137.00</x:v>
      </x:c>
      <x:c r="O129" s="192" t="str">
        <x:v>3/31/2019</x:v>
      </x:c>
      <x:c r="P129" s="183" t="n">
        <x:v>41003.00</x:v>
      </x:c>
      <x:c r="Q129" s="207" t="n">
        <x:v>0.0017</x:v>
      </x:c>
      <x:c r="R129" s="207" t="n">
        <x:v>0.01</x:v>
      </x:c>
      <x:c r="S129" s="183" t="n">
        <x:v>736.00</x:v>
      </x:c>
      <x:c r="T129" s="182" t="n">
        <x:f ca="1">=IF(AND(U129=0,S129&gt;0),-100%,IF(OR(S129=0,S129="-"),"-",IF(AND(S129=0,U129=0),0%,IF(S129&lt;U129,SUM(U129-S129)/S129,IF(S129&gt;U129,SUM(-1*(S129-U129)/S129),"")))))</x:f>
        <x:v/>
      </x:c>
      <x:c r="U129" s="183" t="n">
        <x:v>866.00</x:v>
      </x:c>
      <x:c r="V129" s="183" t="n">
        <x:f ca="1">=SUM(U129/ ((O129- M129)/30.42))</x:f>
        <x:v/>
      </x:c>
      <x:c r="W129" s="196">
        <x:f ca="1">=IF(T129="","",IF(T129="-","",IF(U129=0,"",IF(OR(T129&gt;AA4,T129&lt;-AA4),"*",""))))</x:f>
        <x:v/>
      </x:c>
      <x:c r="X129" s="98" t="str">
        <x:v/>
      </x:c>
    </x:row>
    <x:row r="130" spans="1:25" s="12" x14ac:dyDescent="0.25">
      <x:c r="A130" s="90" t="str">
        <x:v>116</x:v>
      </x:c>
      <x:c r="B130" s="191" t="str">
        <x:v>FPR55562</x:v>
      </x:c>
      <x:c r="C130" s="191" t="str">
        <x:v>HP LJ M426fdn</x:v>
      </x:c>
      <x:c r="D130" s="191" t="str">
        <x:v>B/W Laser Prints</x:v>
      </x:c>
      <x:c r="E130" s="191" t="str">
        <x:v>PHBBJ71CC1</x:v>
      </x:c>
      <x:c r="F130" s="191" t="str">
        <x:v>Active</x:v>
      </x:c>
      <x:c r="G130" s="191" t="str">
        <x:v>Pinetop - 212</x:v>
      </x:c>
      <x:c r="H130" s="191" t="str">
        <x:v/>
      </x:c>
      <x:c r="I130" s="191" t="str">
        <x:v/>
      </x:c>
      <x:c r="J130" s="191" t="str">
        <x:v>1</x:v>
      </x:c>
      <x:c r="K130" s="191" t="str">
        <x:v>DC Manager</x:v>
      </x:c>
      <x:c r="L130" s="191" t="str">
        <x:v>212</x:v>
      </x:c>
      <x:c r="M130" s="191" t="str">
        <x:v>12/31/2018</x:v>
      </x:c>
      <x:c r="N130" s="189" t="n">
        <x:v>8802.00</x:v>
      </x:c>
      <x:c r="O130" s="191" t="str">
        <x:v>3/31/2019</x:v>
      </x:c>
      <x:c r="P130" s="189" t="n">
        <x:v>9613.00</x:v>
      </x:c>
      <x:c r="Q130" s="206" t="n">
        <x:v>0.0016</x:v>
      </x:c>
      <x:c r="R130" s="206" t="n">
        <x:v>0.0094</x:v>
      </x:c>
      <x:c r="S130" s="189" t="n">
        <x:v>811.00</x:v>
      </x:c>
      <x:c r="T130" s="187" t="n">
        <x:f ca="1">=IF(AND(U130=0,S130&gt;0),-100%,IF(OR(S130=0,S130="-"),"-",IF(AND(S130=0,U130=0),0%,IF(S130&lt;U130,SUM(U130-S130)/S130,IF(S130&gt;U130,SUM(-1*(S130-U130)/S130),"")))))</x:f>
        <x:v/>
      </x:c>
      <x:c r="U130" s="189" t="n">
        <x:v>811.00</x:v>
      </x:c>
      <x:c r="V130" s="189" t="n">
        <x:f ca="1">=SUM(U130/ ((O130- M130)/30.42))</x:f>
        <x:v/>
      </x:c>
      <x:c r="W130" s="195">
        <x:f ca="1">=IF(T130="","",IF(T130="-","",IF(U130=0,"",IF(OR(T130&gt;AA4,T130&lt;-AA4),"*",""))))</x:f>
        <x:v/>
      </x:c>
      <x:c r="X130" s="91" t="str">
        <x:v/>
      </x:c>
    </x:row>
    <x:row r="131" spans="1:25" s="12" x14ac:dyDescent="0.25">
      <x:c r="A131" s="96" t="str">
        <x:v>117</x:v>
      </x:c>
      <x:c r="B131" s="192" t="str">
        <x:v>FPR42540</x:v>
      </x:c>
      <x:c r="C131" s="192" t="str">
        <x:v>HP LJ M401dn</x:v>
      </x:c>
      <x:c r="D131" s="192" t="str">
        <x:v>B/W Laser Prints</x:v>
      </x:c>
      <x:c r="E131" s="192" t="str">
        <x:v>PHGDG13978</x:v>
      </x:c>
      <x:c r="F131" s="192" t="str">
        <x:v>Active</x:v>
      </x:c>
      <x:c r="G131" s="192" t="str">
        <x:v>Dallas - 902</x:v>
      </x:c>
      <x:c r="H131" s="192" t="str">
        <x:v/>
      </x:c>
      <x:c r="I131" s="192" t="str">
        <x:v/>
      </x:c>
      <x:c r="J131" s="192" t="str">
        <x:v>1</x:v>
      </x:c>
      <x:c r="K131" s="192" t="str">
        <x:v>Mike McLaughlin</x:v>
      </x:c>
      <x:c r="L131" s="192" t="str">
        <x:v>902</x:v>
      </x:c>
      <x:c r="M131" s="192" t="str">
        <x:v>12/20/2018</x:v>
      </x:c>
      <x:c r="N131" s="183" t="n">
        <x:v>38282.00</x:v>
      </x:c>
      <x:c r="O131" s="192" t="str">
        <x:v>3/31/2019</x:v>
      </x:c>
      <x:c r="P131" s="183" t="n">
        <x:v>38969.00</x:v>
      </x:c>
      <x:c r="Q131" s="207" t="n">
        <x:v>0.0013</x:v>
      </x:c>
      <x:c r="R131" s="207" t="n">
        <x:v>0.008</x:v>
      </x:c>
      <x:c r="S131" s="183" t="n">
        <x:v>51.00</x:v>
      </x:c>
      <x:c r="T131" s="182" t="n">
        <x:f ca="1">=IF(AND(U131=0,S131&gt;0),-100%,IF(OR(S131=0,S131="-"),"-",IF(AND(S131=0,U131=0),0%,IF(S131&lt;U131,SUM(U131-S131)/S131,IF(S131&gt;U131,SUM(-1*(S131-U131)/S131),"")))))</x:f>
        <x:v/>
      </x:c>
      <x:c r="U131" s="183" t="n">
        <x:v>687.00</x:v>
      </x:c>
      <x:c r="V131" s="183" t="n">
        <x:f ca="1">=SUM(U131/ ((O131- M131)/30.42))</x:f>
        <x:v/>
      </x:c>
      <x:c r="W131" s="196">
        <x:f ca="1">=IF(T131="","",IF(T131="-","",IF(U131=0,"",IF(OR(T131&gt;AA4,T131&lt;-AA4),"*",""))))</x:f>
        <x:v/>
      </x:c>
      <x:c r="X131" s="98" t="str">
        <x:v/>
      </x:c>
    </x:row>
    <x:row r="132" spans="1:25" s="12" x14ac:dyDescent="0.25">
      <x:c r="A132" s="90" t="str">
        <x:v>118</x:v>
      </x:c>
      <x:c r="B132" s="191" t="str">
        <x:v>FPR57202</x:v>
      </x:c>
      <x:c r="C132" s="191" t="str">
        <x:v>HP LJ M402n</x:v>
      </x:c>
      <x:c r="D132" s="191" t="str">
        <x:v>B/W Laser Prints</x:v>
      </x:c>
      <x:c r="E132" s="191" t="str">
        <x:v>PHBHB67866</x:v>
      </x:c>
      <x:c r="F132" s="191" t="str">
        <x:v>Active</x:v>
      </x:c>
      <x:c r="G132" s="191" t="str">
        <x:v>Dallas - 902</x:v>
      </x:c>
      <x:c r="H132" s="191" t="str">
        <x:v/>
      </x:c>
      <x:c r="I132" s="191" t="str">
        <x:v/>
      </x:c>
      <x:c r="J132" s="191" t="str">
        <x:v/>
      </x:c>
      <x:c r="K132" s="191" t="str">
        <x:v>Deb Conklin</x:v>
      </x:c>
      <x:c r="L132" s="191" t="str">
        <x:v>902</x:v>
      </x:c>
      <x:c r="M132" s="191" t="str">
        <x:v>12/20/2018</x:v>
      </x:c>
      <x:c r="N132" s="189" t="n">
        <x:v>3154.00</x:v>
      </x:c>
      <x:c r="O132" s="191" t="str">
        <x:v>3/31/2019</x:v>
      </x:c>
      <x:c r="P132" s="189" t="n">
        <x:v>3771.00</x:v>
      </x:c>
      <x:c r="Q132" s="206" t="n">
        <x:v>0.0012</x:v>
      </x:c>
      <x:c r="R132" s="206" t="n">
        <x:v>0.0072</x:v>
      </x:c>
      <x:c r="S132" s="189" t="n">
        <x:v>385.00</x:v>
      </x:c>
      <x:c r="T132" s="187" t="n">
        <x:f ca="1">=IF(AND(U132=0,S132&gt;0),-100%,IF(OR(S132=0,S132="-"),"-",IF(AND(S132=0,U132=0),0%,IF(S132&lt;U132,SUM(U132-S132)/S132,IF(S132&gt;U132,SUM(-1*(S132-U132)/S132),"")))))</x:f>
        <x:v/>
      </x:c>
      <x:c r="U132" s="189" t="n">
        <x:v>617.00</x:v>
      </x:c>
      <x:c r="V132" s="189" t="n">
        <x:f ca="1">=SUM(U132/ ((O132- M132)/30.42))</x:f>
        <x:v/>
      </x:c>
      <x:c r="W132" s="195">
        <x:f ca="1">=IF(T132="","",IF(T132="-","",IF(U132=0,"",IF(OR(T132&gt;AA4,T132&lt;-AA4),"*",""))))</x:f>
        <x:v/>
      </x:c>
      <x:c r="X132" s="91" t="str">
        <x:v/>
      </x:c>
    </x:row>
    <x:row r="133" spans="1:25" s="12" x14ac:dyDescent="0.25">
      <x:c r="A133" s="96" t="str">
        <x:v>119</x:v>
      </x:c>
      <x:c r="B133" s="192" t="str">
        <x:v>FPR60881</x:v>
      </x:c>
      <x:c r="C133" s="192" t="str">
        <x:v>HP LJ M426fdn</x:v>
      </x:c>
      <x:c r="D133" s="192" t="str">
        <x:v>B/W Laser Prints</x:v>
      </x:c>
      <x:c r="E133" s="192" t="str">
        <x:v>PHBLL7L7QM</x:v>
      </x:c>
      <x:c r="F133" s="192" t="str">
        <x:v>Active</x:v>
      </x:c>
      <x:c r="G133" s="192" t="str">
        <x:v>Florence - 425</x:v>
      </x:c>
      <x:c r="H133" s="192" t="str">
        <x:v/>
      </x:c>
      <x:c r="I133" s="192" t="str">
        <x:v/>
      </x:c>
      <x:c r="J133" s="192" t="str">
        <x:v>1</x:v>
      </x:c>
      <x:c r="K133" s="192" t="str">
        <x:v>Office</x:v>
      </x:c>
      <x:c r="L133" s="192" t="str">
        <x:v>425</x:v>
      </x:c>
      <x:c r="M133" s="192" t="str">
        <x:v>12/31/2018</x:v>
      </x:c>
      <x:c r="N133" s="183" t="n">
        <x:v>500.00</x:v>
      </x:c>
      <x:c r="O133" s="192" t="str">
        <x:v>3/31/2019</x:v>
      </x:c>
      <x:c r="P133" s="183" t="n">
        <x:v>1000.00</x:v>
      </x:c>
      <x:c r="Q133" s="207" t="n">
        <x:v>0.001</x:v>
      </x:c>
      <x:c r="R133" s="207" t="n">
        <x:v>0.0058</x:v>
      </x:c>
      <x:c r="S133" s="183" t="n">
        <x:v>500.00</x:v>
      </x:c>
      <x:c r="T133" s="182" t="n">
        <x:f ca="1">=IF(AND(U133=0,S133&gt;0),-100%,IF(OR(S133=0,S133="-"),"-",IF(AND(S133=0,U133=0),0%,IF(S133&lt;U133,SUM(U133-S133)/S133,IF(S133&gt;U133,SUM(-1*(S133-U133)/S133),"")))))</x:f>
        <x:v/>
      </x:c>
      <x:c r="U133" s="183" t="n">
        <x:v>500.00</x:v>
      </x:c>
      <x:c r="V133" s="183" t="n">
        <x:f ca="1">=SUM(U133/ ((O133- M133)/30.42))</x:f>
        <x:v/>
      </x:c>
      <x:c r="W133" s="196">
        <x:f ca="1">=IF(T133="","",IF(T133="-","",IF(U133=0,"",IF(OR(T133&gt;AA4,T133&lt;-AA4),"*",""))))</x:f>
        <x:v/>
      </x:c>
      <x:c r="X133" s="98" t="str">
        <x:v/>
      </x:c>
    </x:row>
    <x:row r="134" spans="1:25" s="12" x14ac:dyDescent="0.25">
      <x:c r="A134" s="90" t="str">
        <x:v>120</x:v>
      </x:c>
      <x:c r="B134" s="191" t="str">
        <x:v>FPR58315</x:v>
      </x:c>
      <x:c r="C134" s="191" t="str">
        <x:v>HP LJ M426fdw</x:v>
      </x:c>
      <x:c r="D134" s="191" t="str">
        <x:v>B/W Laser Prints</x:v>
      </x:c>
      <x:c r="E134" s="191" t="str">
        <x:v>PHBLL4W1F8</x:v>
      </x:c>
      <x:c r="F134" s="191" t="str">
        <x:v>Active</x:v>
      </x:c>
      <x:c r="G134" s="191" t="str">
        <x:v>Gaffney - 435</x:v>
      </x:c>
      <x:c r="H134" s="191" t="str">
        <x:v/>
      </x:c>
      <x:c r="I134" s="191" t="str">
        <x:v/>
      </x:c>
      <x:c r="J134" s="191" t="str">
        <x:v/>
      </x:c>
      <x:c r="K134" s="191" t="str">
        <x:v>Rachel Herdman</x:v>
      </x:c>
      <x:c r="L134" s="191" t="str">
        <x:v>435</x:v>
      </x:c>
      <x:c r="M134" s="191" t="str">
        <x:v>12/31/2018</x:v>
      </x:c>
      <x:c r="N134" s="189" t="n">
        <x:v>1122.00</x:v>
      </x:c>
      <x:c r="O134" s="191" t="str">
        <x:v>3/31/2019</x:v>
      </x:c>
      <x:c r="P134" s="189" t="n">
        <x:v>1603.00</x:v>
      </x:c>
      <x:c r="Q134" s="206" t="n">
        <x:v>0.0009</x:v>
      </x:c>
      <x:c r="R134" s="206" t="n">
        <x:v>0.0056</x:v>
      </x:c>
      <x:c r="S134" s="189" t="n">
        <x:v>481.00</x:v>
      </x:c>
      <x:c r="T134" s="187" t="n">
        <x:f ca="1">=IF(AND(U134=0,S134&gt;0),-100%,IF(OR(S134=0,S134="-"),"-",IF(AND(S134=0,U134=0),0%,IF(S134&lt;U134,SUM(U134-S134)/S134,IF(S134&gt;U134,SUM(-1*(S134-U134)/S134),"")))))</x:f>
        <x:v/>
      </x:c>
      <x:c r="U134" s="189" t="n">
        <x:v>481.00</x:v>
      </x:c>
      <x:c r="V134" s="189" t="n">
        <x:f ca="1">=SUM(U134/ ((O134- M134)/30.42))</x:f>
        <x:v/>
      </x:c>
      <x:c r="W134" s="195">
        <x:f ca="1">=IF(T134="","",IF(T134="-","",IF(U134=0,"",IF(OR(T134&gt;AA4,T134&lt;-AA4),"*",""))))</x:f>
        <x:v/>
      </x:c>
      <x:c r="X134" s="91" t="str">
        <x:v/>
      </x:c>
    </x:row>
    <x:row r="135" spans="1:25" s="12" x14ac:dyDescent="0.25">
      <x:c r="A135" s="96" t="str">
        <x:v>121</x:v>
      </x:c>
      <x:c r="B135" s="192" t="str">
        <x:v>FPR57201</x:v>
      </x:c>
      <x:c r="C135" s="192" t="str">
        <x:v>HP LJ M402n</x:v>
      </x:c>
      <x:c r="D135" s="192" t="str">
        <x:v>B/W Laser Prints</x:v>
      </x:c>
      <x:c r="E135" s="192" t="str">
        <x:v>PHBHD37836</x:v>
      </x:c>
      <x:c r="F135" s="192" t="str">
        <x:v>Active</x:v>
      </x:c>
      <x:c r="G135" s="192" t="str">
        <x:v>Dallas - 902</x:v>
      </x:c>
      <x:c r="H135" s="192" t="str">
        <x:v/>
      </x:c>
      <x:c r="I135" s="192" t="str">
        <x:v/>
      </x:c>
      <x:c r="J135" s="192" t="str">
        <x:v>1</x:v>
      </x:c>
      <x:c r="K135" s="192" t="str">
        <x:v>CIO / Neelu Sethi</x:v>
      </x:c>
      <x:c r="L135" s="192" t="str">
        <x:v>902</x:v>
      </x:c>
      <x:c r="M135" s="192" t="str">
        <x:v>12/20/2018</x:v>
      </x:c>
      <x:c r="N135" s="183" t="n">
        <x:v>3190.00</x:v>
      </x:c>
      <x:c r="O135" s="192" t="str">
        <x:v>3/31/2019</x:v>
      </x:c>
      <x:c r="P135" s="183" t="n">
        <x:v>3636.00</x:v>
      </x:c>
      <x:c r="Q135" s="207" t="n">
        <x:v>0.0009</x:v>
      </x:c>
      <x:c r="R135" s="207" t="n">
        <x:v>0.0052</x:v>
      </x:c>
      <x:c r="S135" s="183" t="n">
        <x:v>340.00</x:v>
      </x:c>
      <x:c r="T135" s="182" t="n">
        <x:f ca="1">=IF(AND(U135=0,S135&gt;0),-100%,IF(OR(S135=0,S135="-"),"-",IF(AND(S135=0,U135=0),0%,IF(S135&lt;U135,SUM(U135-S135)/S135,IF(S135&gt;U135,SUM(-1*(S135-U135)/S135),"")))))</x:f>
        <x:v/>
      </x:c>
      <x:c r="U135" s="183" t="n">
        <x:v>446.00</x:v>
      </x:c>
      <x:c r="V135" s="183" t="n">
        <x:f ca="1">=SUM(U135/ ((O135- M135)/30.42))</x:f>
        <x:v/>
      </x:c>
      <x:c r="W135" s="196">
        <x:f ca="1">=IF(T135="","",IF(T135="-","",IF(U135=0,"",IF(OR(T135&gt;AA4,T135&lt;-AA4),"*",""))))</x:f>
        <x:v/>
      </x:c>
      <x:c r="X135" s="98" t="str">
        <x:v/>
      </x:c>
    </x:row>
    <x:row r="136" spans="1:25" s="12" x14ac:dyDescent="0.25">
      <x:c r="A136" s="90" t="str">
        <x:v>122</x:v>
      </x:c>
      <x:c r="B136" s="191" t="str">
        <x:v>FPR42544</x:v>
      </x:c>
      <x:c r="C136" s="191" t="str">
        <x:v>HP LJ M401dn</x:v>
      </x:c>
      <x:c r="D136" s="191" t="str">
        <x:v>B/W Laser Prints</x:v>
      </x:c>
      <x:c r="E136" s="191" t="str">
        <x:v>PHGDG13964</x:v>
      </x:c>
      <x:c r="F136" s="191" t="str">
        <x:v>Active</x:v>
      </x:c>
      <x:c r="G136" s="191" t="str">
        <x:v>Dallas - 902</x:v>
      </x:c>
      <x:c r="H136" s="191" t="str">
        <x:v/>
      </x:c>
      <x:c r="I136" s="191" t="str">
        <x:v/>
      </x:c>
      <x:c r="J136" s="191" t="str">
        <x:v>1</x:v>
      </x:c>
      <x:c r="K136" s="191" t="str">
        <x:v>Cubicles / Jennifer Highes</x:v>
      </x:c>
      <x:c r="L136" s="191" t="str">
        <x:v>902</x:v>
      </x:c>
      <x:c r="M136" s="191" t="str">
        <x:v>1/1/2019</x:v>
      </x:c>
      <x:c r="N136" s="189" t="n">
        <x:v>17.00</x:v>
      </x:c>
      <x:c r="O136" s="191" t="str">
        <x:v>3/31/2019</x:v>
      </x:c>
      <x:c r="P136" s="189" t="n">
        <x:v>456.00</x:v>
      </x:c>
      <x:c r="Q136" s="206" t="n">
        <x:v>0.0008</x:v>
      </x:c>
      <x:c r="R136" s="206" t="n">
        <x:v>0.0051</x:v>
      </x:c>
      <x:c r="S136" s="189" t="n">
        <x:v/>
      </x:c>
      <x:c r="T136" s="187" t="n">
        <x:f ca="1">=IF(AND(U136=0,S136&gt;0),-100%,IF(OR(S136=0,S136="-"),"-",IF(AND(S136=0,U136=0),0%,IF(S136&lt;U136,SUM(U136-S136)/S136,IF(S136&gt;U136,SUM(-1*(S136-U136)/S136),"")))))</x:f>
        <x:v/>
      </x:c>
      <x:c r="U136" s="189" t="n">
        <x:v>439.00</x:v>
      </x:c>
      <x:c r="V136" s="189" t="n">
        <x:f ca="1">=SUM(U136/ ((O136- M136)/30.42))</x:f>
        <x:v/>
      </x:c>
      <x:c r="W136" s="195">
        <x:f ca="1">=IF(T136="","",IF(T136="-","",IF(U136=0,"",IF(OR(T136&gt;AA4,T136&lt;-AA4),"*",""))))</x:f>
        <x:v/>
      </x:c>
      <x:c r="X136" s="91" t="str">
        <x:v/>
      </x:c>
    </x:row>
    <x:row r="137" spans="1:25" s="12" x14ac:dyDescent="0.25">
      <x:c r="A137" s="96" t="str">
        <x:v>123</x:v>
      </x:c>
      <x:c r="B137" s="192" t="str">
        <x:v>FPR60783</x:v>
      </x:c>
      <x:c r="C137" s="192" t="str">
        <x:v>HP CLJ M553</x:v>
      </x:c>
      <x:c r="D137" s="192" t="str">
        <x:v>B/W Laser Prints</x:v>
      </x:c>
      <x:c r="E137" s="192" t="str">
        <x:v>JPCCL650GJ</x:v>
      </x:c>
      <x:c r="F137" s="192" t="str">
        <x:v>Active</x:v>
      </x:c>
      <x:c r="G137" s="192" t="str">
        <x:v>Tulsa - 386</x:v>
      </x:c>
      <x:c r="H137" s="192" t="str">
        <x:v/>
      </x:c>
      <x:c r="I137" s="192" t="str">
        <x:v/>
      </x:c>
      <x:c r="J137" s="192" t="str">
        <x:v>1</x:v>
      </x:c>
      <x:c r="K137" s="192" t="str">
        <x:v>Keith Jutras</x:v>
      </x:c>
      <x:c r="L137" s="192" t="str">
        <x:v>386</x:v>
      </x:c>
      <x:c r="M137" s="192" t="str">
        <x:v>12/20/2018</x:v>
      </x:c>
      <x:c r="N137" s="183" t="n">
        <x:v>896.00</x:v>
      </x:c>
      <x:c r="O137" s="192" t="str">
        <x:v>3/31/2019</x:v>
      </x:c>
      <x:c r="P137" s="183" t="n">
        <x:v>1312.00</x:v>
      </x:c>
      <x:c r="Q137" s="207" t="n">
        <x:v>0.0008</x:v>
      </x:c>
      <x:c r="R137" s="207" t="n">
        <x:v>0.0048</x:v>
      </x:c>
      <x:c r="S137" s="183" t="n">
        <x:v>416.00</x:v>
      </x:c>
      <x:c r="T137" s="182" t="n">
        <x:f ca="1">=IF(AND(U137=0,S137&gt;0),-100%,IF(OR(S137=0,S137="-"),"-",IF(AND(S137=0,U137=0),0%,IF(S137&lt;U137,SUM(U137-S137)/S137,IF(S137&gt;U137,SUM(-1*(S137-U137)/S137),"")))))</x:f>
        <x:v/>
      </x:c>
      <x:c r="U137" s="183" t="n">
        <x:v>416.00</x:v>
      </x:c>
      <x:c r="V137" s="183" t="n">
        <x:f ca="1">=SUM(U137/ ((O137- M137)/30.42))</x:f>
        <x:v/>
      </x:c>
      <x:c r="W137" s="196">
        <x:f ca="1">=IF(T137="","",IF(T137="-","",IF(U137=0,"",IF(OR(T137&gt;AA4,T137&lt;-AA4),"*",""))))</x:f>
        <x:v/>
      </x:c>
      <x:c r="X137" s="98" t="str">
        <x:v/>
      </x:c>
    </x:row>
    <x:row r="138" spans="1:25" s="12" x14ac:dyDescent="0.25">
      <x:c r="A138" s="90" t="str">
        <x:v>124</x:v>
      </x:c>
      <x:c r="B138" s="191" t="str">
        <x:v>FPR57209</x:v>
      </x:c>
      <x:c r="C138" s="191" t="str">
        <x:v>HP LJ M402n</x:v>
      </x:c>
      <x:c r="D138" s="191" t="str">
        <x:v>B/W Laser Prints</x:v>
      </x:c>
      <x:c r="E138" s="191" t="str">
        <x:v>PHBHJ05368</x:v>
      </x:c>
      <x:c r="F138" s="191" t="str">
        <x:v>Active</x:v>
      </x:c>
      <x:c r="G138" s="191" t="str">
        <x:v>Dallas - 902</x:v>
      </x:c>
      <x:c r="H138" s="191" t="str">
        <x:v/>
      </x:c>
      <x:c r="I138" s="191" t="str">
        <x:v/>
      </x:c>
      <x:c r="J138" s="191" t="str">
        <x:v/>
      </x:c>
      <x:c r="K138" s="191" t="str">
        <x:v>VP Accounting / April Burke</x:v>
      </x:c>
      <x:c r="L138" s="191" t="str">
        <x:v>902</x:v>
      </x:c>
      <x:c r="M138" s="191" t="str">
        <x:v>12/20/2018</x:v>
      </x:c>
      <x:c r="N138" s="189" t="n">
        <x:v>2052.00</x:v>
      </x:c>
      <x:c r="O138" s="191" t="str">
        <x:v>3/31/2019</x:v>
      </x:c>
      <x:c r="P138" s="189" t="n">
        <x:v>2433.00</x:v>
      </x:c>
      <x:c r="Q138" s="206" t="n">
        <x:v>0.0007</x:v>
      </x:c>
      <x:c r="R138" s="206" t="n">
        <x:v>0.0044</x:v>
      </x:c>
      <x:c r="S138" s="189" t="n">
        <x:v>208.00</x:v>
      </x:c>
      <x:c r="T138" s="187" t="n">
        <x:f ca="1">=IF(AND(U138=0,S138&gt;0),-100%,IF(OR(S138=0,S138="-"),"-",IF(AND(S138=0,U138=0),0%,IF(S138&lt;U138,SUM(U138-S138)/S138,IF(S138&gt;U138,SUM(-1*(S138-U138)/S138),"")))))</x:f>
        <x:v/>
      </x:c>
      <x:c r="U138" s="189" t="n">
        <x:v>381.00</x:v>
      </x:c>
      <x:c r="V138" s="189" t="n">
        <x:f ca="1">=SUM(U138/ ((O138- M138)/30.42))</x:f>
        <x:v/>
      </x:c>
      <x:c r="W138" s="195">
        <x:f ca="1">=IF(T138="","",IF(T138="-","",IF(U138=0,"",IF(OR(T138&gt;AA4,T138&lt;-AA4),"*",""))))</x:f>
        <x:v/>
      </x:c>
      <x:c r="X138" s="91" t="str">
        <x:v/>
      </x:c>
    </x:row>
    <x:row r="139" spans="1:25" s="12" x14ac:dyDescent="0.25">
      <x:c r="A139" s="96" t="str">
        <x:v>125</x:v>
      </x:c>
      <x:c r="B139" s="192" t="str">
        <x:v>FPR42534</x:v>
      </x:c>
      <x:c r="C139" s="192" t="str">
        <x:v>HP LJ M401dn</x:v>
      </x:c>
      <x:c r="D139" s="192" t="str">
        <x:v>B/W Laser Prints</x:v>
      </x:c>
      <x:c r="E139" s="192" t="str">
        <x:v>PHGDG13979</x:v>
      </x:c>
      <x:c r="F139" s="192" t="str">
        <x:v>Active</x:v>
      </x:c>
      <x:c r="G139" s="192" t="str">
        <x:v>Dallas - 902</x:v>
      </x:c>
      <x:c r="H139" s="192" t="str">
        <x:v/>
      </x:c>
      <x:c r="I139" s="192" t="str">
        <x:v/>
      </x:c>
      <x:c r="J139" s="192" t="str">
        <x:v>1</x:v>
      </x:c>
      <x:c r="K139" s="192" t="str">
        <x:v>#2009 / Finance / L. Day</x:v>
      </x:c>
      <x:c r="L139" s="192" t="str">
        <x:v>902</x:v>
      </x:c>
      <x:c r="M139" s="192" t="str">
        <x:v>12/20/2018</x:v>
      </x:c>
      <x:c r="N139" s="183" t="n">
        <x:v>140349.00</x:v>
      </x:c>
      <x:c r="O139" s="192" t="str">
        <x:v>3/31/2019</x:v>
      </x:c>
      <x:c r="P139" s="183" t="n">
        <x:v>140727.00</x:v>
      </x:c>
      <x:c r="Q139" s="207" t="n">
        <x:v>0.0007</x:v>
      </x:c>
      <x:c r="R139" s="207" t="n">
        <x:v>0.0044</x:v>
      </x:c>
      <x:c r="S139" s="183" t="n">
        <x:v>423.00</x:v>
      </x:c>
      <x:c r="T139" s="182" t="n">
        <x:f ca="1">=IF(AND(U139=0,S139&gt;0),-100%,IF(OR(S139=0,S139="-"),"-",IF(AND(S139=0,U139=0),0%,IF(S139&lt;U139,SUM(U139-S139)/S139,IF(S139&gt;U139,SUM(-1*(S139-U139)/S139),"")))))</x:f>
        <x:v/>
      </x:c>
      <x:c r="U139" s="183" t="n">
        <x:v>378.00</x:v>
      </x:c>
      <x:c r="V139" s="183" t="n">
        <x:f ca="1">=SUM(U139/ ((O139- M139)/30.42))</x:f>
        <x:v/>
      </x:c>
      <x:c r="W139" s="196">
        <x:f ca="1">=IF(T139="","",IF(T139="-","",IF(U139=0,"",IF(OR(T139&gt;AA4,T139&lt;-AA4),"*",""))))</x:f>
        <x:v/>
      </x:c>
      <x:c r="X139" s="98" t="str">
        <x:v/>
      </x:c>
    </x:row>
    <x:row r="140" spans="1:25" s="12" x14ac:dyDescent="0.25">
      <x:c r="A140" s="90" t="str">
        <x:v>126</x:v>
      </x:c>
      <x:c r="B140" s="191" t="str">
        <x:v>FPR36364</x:v>
      </x:c>
      <x:c r="C140" s="191" t="str">
        <x:v>Ricoh Aficio SP C420dn</x:v>
      </x:c>
      <x:c r="D140" s="191" t="str">
        <x:v>B/W Laser Prints</x:v>
      </x:c>
      <x:c r="E140" s="191" t="str">
        <x:v>S3899500058</x:v>
      </x:c>
      <x:c r="F140" s="191" t="str">
        <x:v>Active</x:v>
      </x:c>
      <x:c r="G140" s="191" t="str">
        <x:v>Dallas - 902</x:v>
      </x:c>
      <x:c r="H140" s="191" t="str">
        <x:v/>
      </x:c>
      <x:c r="I140" s="191" t="str">
        <x:v/>
      </x:c>
      <x:c r="J140" s="191" t="str">
        <x:v>1</x:v>
      </x:c>
      <x:c r="K140" s="191" t="str">
        <x:v>Customer Service</x:v>
      </x:c>
      <x:c r="L140" s="191" t="str">
        <x:v>902</x:v>
      </x:c>
      <x:c r="M140" s="191" t="str">
        <x:v>12/20/2018</x:v>
      </x:c>
      <x:c r="N140" s="189" t="n">
        <x:v>89854.00</x:v>
      </x:c>
      <x:c r="O140" s="191" t="str">
        <x:v>3/31/2019</x:v>
      </x:c>
      <x:c r="P140" s="189" t="n">
        <x:v>90100.00</x:v>
      </x:c>
      <x:c r="Q140" s="206" t="n">
        <x:v>0.0005</x:v>
      </x:c>
      <x:c r="R140" s="206" t="n">
        <x:v>0.0029</x:v>
      </x:c>
      <x:c r="S140" s="189" t="n">
        <x:v>250.00</x:v>
      </x:c>
      <x:c r="T140" s="187" t="n">
        <x:f ca="1">=IF(AND(U140=0,S140&gt;0),-100%,IF(OR(S140=0,S140="-"),"-",IF(AND(S140=0,U140=0),0%,IF(S140&lt;U140,SUM(U140-S140)/S140,IF(S140&gt;U140,SUM(-1*(S140-U140)/S140),"")))))</x:f>
        <x:v/>
      </x:c>
      <x:c r="U140" s="189" t="n">
        <x:v>246.00</x:v>
      </x:c>
      <x:c r="V140" s="189" t="n">
        <x:f ca="1">=SUM(U140/ ((O140- M140)/30.42))</x:f>
        <x:v/>
      </x:c>
      <x:c r="W140" s="195">
        <x:f ca="1">=IF(T140="","",IF(T140="-","",IF(U140=0,"",IF(OR(T140&gt;AA4,T140&lt;-AA4),"*",""))))</x:f>
        <x:v/>
      </x:c>
      <x:c r="X140" s="91" t="str">
        <x:v/>
      </x:c>
    </x:row>
    <x:row r="141" spans="1:25" s="12" x14ac:dyDescent="0.25">
      <x:c r="A141" s="96" t="str">
        <x:v>127</x:v>
      </x:c>
      <x:c r="B141" s="192" t="str">
        <x:v>FPR51826</x:v>
      </x:c>
      <x:c r="C141" s="192" t="str">
        <x:v>HP LJ M425</x:v>
      </x:c>
      <x:c r="D141" s="192" t="str">
        <x:v>B/W Laser Prints</x:v>
      </x:c>
      <x:c r="E141" s="192" t="str">
        <x:v>CNF8H3W11T</x:v>
      </x:c>
      <x:c r="F141" s="192" t="str">
        <x:v>Active</x:v>
      </x:c>
      <x:c r="G141" s="192" t="str">
        <x:v>Dallas - 902</x:v>
      </x:c>
      <x:c r="H141" s="192" t="str">
        <x:v/>
      </x:c>
      <x:c r="I141" s="192" t="str">
        <x:v/>
      </x:c>
      <x:c r="J141" s="192" t="str">
        <x:v/>
      </x:c>
      <x:c r="K141" s="192" t="str">
        <x:v>Debbie Murphy / Home Office</x:v>
      </x:c>
      <x:c r="L141" s="192" t="str">
        <x:v>902</x:v>
      </x:c>
      <x:c r="M141" s="192" t="str">
        <x:v>12/31/2018</x:v>
      </x:c>
      <x:c r="N141" s="183" t="n">
        <x:v>8956.00</x:v>
      </x:c>
      <x:c r="O141" s="192" t="str">
        <x:v>3/31/2019</x:v>
      </x:c>
      <x:c r="P141" s="183" t="n">
        <x:v>9189.00</x:v>
      </x:c>
      <x:c r="Q141" s="207" t="n">
        <x:v>0.0004</x:v>
      </x:c>
      <x:c r="R141" s="207" t="n">
        <x:v>0.0027</x:v>
      </x:c>
      <x:c r="S141" s="183" t="n">
        <x:v>233.00</x:v>
      </x:c>
      <x:c r="T141" s="182" t="n">
        <x:f ca="1">=IF(AND(U141=0,S141&gt;0),-100%,IF(OR(S141=0,S141="-"),"-",IF(AND(S141=0,U141=0),0%,IF(S141&lt;U141,SUM(U141-S141)/S141,IF(S141&gt;U141,SUM(-1*(S141-U141)/S141),"")))))</x:f>
        <x:v/>
      </x:c>
      <x:c r="U141" s="183" t="n">
        <x:v>233.00</x:v>
      </x:c>
      <x:c r="V141" s="183" t="n">
        <x:f ca="1">=SUM(U141/ ((O141- M141)/30.42))</x:f>
        <x:v/>
      </x:c>
      <x:c r="W141" s="196">
        <x:f ca="1">=IF(T141="","",IF(T141="-","",IF(U141=0,"",IF(OR(T141&gt;AA4,T141&lt;-AA4),"*",""))))</x:f>
        <x:v/>
      </x:c>
      <x:c r="X141" s="98" t="str">
        <x:v/>
      </x:c>
    </x:row>
    <x:row r="142" spans="1:25" s="12" x14ac:dyDescent="0.25">
      <x:c r="A142" s="90" t="str">
        <x:v>128</x:v>
      </x:c>
      <x:c r="B142" s="191" t="str">
        <x:v>FPR57212</x:v>
      </x:c>
      <x:c r="C142" s="191" t="str">
        <x:v>HP LJ M402n</x:v>
      </x:c>
      <x:c r="D142" s="191" t="str">
        <x:v>B/W Laser Prints</x:v>
      </x:c>
      <x:c r="E142" s="191" t="str">
        <x:v>PHBHM55001</x:v>
      </x:c>
      <x:c r="F142" s="191" t="str">
        <x:v>Active</x:v>
      </x:c>
      <x:c r="G142" s="191" t="str">
        <x:v>Dallas - 902</x:v>
      </x:c>
      <x:c r="H142" s="191" t="str">
        <x:v/>
      </x:c>
      <x:c r="I142" s="191" t="str">
        <x:v/>
      </x:c>
      <x:c r="J142" s="191" t="str">
        <x:v/>
      </x:c>
      <x:c r="K142" s="191" t="str">
        <x:v>Jared Tilley</x:v>
      </x:c>
      <x:c r="L142" s="191" t="str">
        <x:v/>
      </x:c>
      <x:c r="M142" s="191" t="str">
        <x:v>2/7/2019</x:v>
      </x:c>
      <x:c r="N142" s="189" t="n">
        <x:v>0.00</x:v>
      </x:c>
      <x:c r="O142" s="191" t="str">
        <x:v>3/31/2019</x:v>
      </x:c>
      <x:c r="P142" s="189" t="n">
        <x:v>166.00</x:v>
      </x:c>
      <x:c r="Q142" s="206" t="n">
        <x:v>0.0003</x:v>
      </x:c>
      <x:c r="R142" s="206" t="n">
        <x:v>0.0019</x:v>
      </x:c>
      <x:c r="S142" s="189" t="n">
        <x:v/>
      </x:c>
      <x:c r="T142" s="187" t="n">
        <x:f ca="1">=IF(AND(U142=0,S142&gt;0),-100%,IF(OR(S142=0,S142="-"),"-",IF(AND(S142=0,U142=0),0%,IF(S142&lt;U142,SUM(U142-S142)/S142,IF(S142&gt;U142,SUM(-1*(S142-U142)/S142),"")))))</x:f>
        <x:v/>
      </x:c>
      <x:c r="U142" s="189" t="n">
        <x:v>166.00</x:v>
      </x:c>
      <x:c r="V142" s="189" t="n">
        <x:f ca="1">=SUM(U142/ ((O142- M142)/30.42))</x:f>
        <x:v/>
      </x:c>
      <x:c r="W142" s="195">
        <x:f ca="1">=IF(T142="","",IF(T142="-","",IF(U142=0,"",IF(OR(T142&gt;AA4,T142&lt;-AA4),"*",""))))</x:f>
        <x:v/>
      </x:c>
      <x:c r="X142" s="91" t="str">
        <x:v/>
      </x:c>
    </x:row>
    <x:row r="143" spans="1:25" s="12" x14ac:dyDescent="0.25">
      <x:c r="A143" s="96" t="str">
        <x:v>129</x:v>
      </x:c>
      <x:c r="B143" s="192" t="str">
        <x:v>FPR42533</x:v>
      </x:c>
      <x:c r="C143" s="192" t="str">
        <x:v>HP LJ M401dn</x:v>
      </x:c>
      <x:c r="D143" s="192" t="str">
        <x:v>B/W Laser Prints</x:v>
      </x:c>
      <x:c r="E143" s="192" t="str">
        <x:v>PHGDG13973</x:v>
      </x:c>
      <x:c r="F143" s="192" t="str">
        <x:v>Active</x:v>
      </x:c>
      <x:c r="G143" s="192" t="str">
        <x:v>Dallas - 902</x:v>
      </x:c>
      <x:c r="H143" s="192" t="str">
        <x:v/>
      </x:c>
      <x:c r="I143" s="192" t="str">
        <x:v/>
      </x:c>
      <x:c r="J143" s="192" t="str">
        <x:v/>
      </x:c>
      <x:c r="K143" s="192" t="str">
        <x:v>#2006 / Finance / Jeff Davis</x:v>
      </x:c>
      <x:c r="L143" s="192" t="str">
        <x:v>902</x:v>
      </x:c>
      <x:c r="M143" s="192" t="str">
        <x:v>12/20/2018</x:v>
      </x:c>
      <x:c r="N143" s="183" t="n">
        <x:v>15590.00</x:v>
      </x:c>
      <x:c r="O143" s="192" t="str">
        <x:v>3/31/2019</x:v>
      </x:c>
      <x:c r="P143" s="183" t="n">
        <x:v>15741.00</x:v>
      </x:c>
      <x:c r="Q143" s="207" t="n">
        <x:v>0.0003</x:v>
      </x:c>
      <x:c r="R143" s="207" t="n">
        <x:v>0.0018</x:v>
      </x:c>
      <x:c r="S143" s="183" t="n">
        <x:v>193.00</x:v>
      </x:c>
      <x:c r="T143" s="182" t="n">
        <x:f ca="1">=IF(AND(U143=0,S143&gt;0),-100%,IF(OR(S143=0,S143="-"),"-",IF(AND(S143=0,U143=0),0%,IF(S143&lt;U143,SUM(U143-S143)/S143,IF(S143&gt;U143,SUM(-1*(S143-U143)/S143),"")))))</x:f>
        <x:v/>
      </x:c>
      <x:c r="U143" s="183" t="n">
        <x:v>151.00</x:v>
      </x:c>
      <x:c r="V143" s="183" t="n">
        <x:f ca="1">=SUM(U143/ ((O143- M143)/30.42))</x:f>
        <x:v/>
      </x:c>
      <x:c r="W143" s="196">
        <x:f ca="1">=IF(T143="","",IF(T143="-","",IF(U143=0,"",IF(OR(T143&gt;AA4,T143&lt;-AA4),"*",""))))</x:f>
        <x:v/>
      </x:c>
      <x:c r="X143" s="98" t="str">
        <x:v/>
      </x:c>
    </x:row>
    <x:row r="144" spans="1:25" s="12" x14ac:dyDescent="0.25">
      <x:c r="A144" s="90" t="str">
        <x:v>130</x:v>
      </x:c>
      <x:c r="B144" s="191" t="str">
        <x:v>FPR42546</x:v>
      </x:c>
      <x:c r="C144" s="191" t="str">
        <x:v>HP LJ M401dn</x:v>
      </x:c>
      <x:c r="D144" s="191" t="str">
        <x:v>B/W Laser Prints</x:v>
      </x:c>
      <x:c r="E144" s="191" t="str">
        <x:v>PHGDG13971</x:v>
      </x:c>
      <x:c r="F144" s="191" t="str">
        <x:v>Active</x:v>
      </x:c>
      <x:c r="G144" s="191" t="str">
        <x:v>Dallas - 902</x:v>
      </x:c>
      <x:c r="H144" s="191" t="str">
        <x:v/>
      </x:c>
      <x:c r="I144" s="191" t="str">
        <x:v/>
      </x:c>
      <x:c r="J144" s="191" t="str">
        <x:v>1</x:v>
      </x:c>
      <x:c r="K144" s="191" t="str">
        <x:v>#2025 / Tammy Brooks</x:v>
      </x:c>
      <x:c r="L144" s="191" t="str">
        <x:v>902</x:v>
      </x:c>
      <x:c r="M144" s="191" t="str">
        <x:v>12/20/2018</x:v>
      </x:c>
      <x:c r="N144" s="189" t="n">
        <x:v>22058.00</x:v>
      </x:c>
      <x:c r="O144" s="191" t="str">
        <x:v>3/31/2019</x:v>
      </x:c>
      <x:c r="P144" s="189" t="n">
        <x:v>22116.00</x:v>
      </x:c>
      <x:c r="Q144" s="206" t="n">
        <x:v>0.0001</x:v>
      </x:c>
      <x:c r="R144" s="206" t="n">
        <x:v>0.0007</x:v>
      </x:c>
      <x:c r="S144" s="189" t="n">
        <x:v>173.00</x:v>
      </x:c>
      <x:c r="T144" s="187" t="n">
        <x:f ca="1">=IF(AND(U144=0,S144&gt;0),-100%,IF(OR(S144=0,S144="-"),"-",IF(AND(S144=0,U144=0),0%,IF(S144&lt;U144,SUM(U144-S144)/S144,IF(S144&gt;U144,SUM(-1*(S144-U144)/S144),"")))))</x:f>
        <x:v/>
      </x:c>
      <x:c r="U144" s="189" t="n">
        <x:v>58.00</x:v>
      </x:c>
      <x:c r="V144" s="189" t="n">
        <x:f ca="1">=SUM(U144/ ((O144- M144)/30.42))</x:f>
        <x:v/>
      </x:c>
      <x:c r="W144" s="195">
        <x:f ca="1">=IF(T144="","",IF(T144="-","",IF(U144=0,"",IF(OR(T144&gt;AA4,T144&lt;-AA4),"*",""))))</x:f>
        <x:v/>
      </x:c>
      <x:c r="X144" s="91" t="str">
        <x:v/>
      </x:c>
    </x:row>
    <x:row r="145" spans="1:25" s="12" x14ac:dyDescent="0.25">
      <x:c r="A145" s="96" t="str">
        <x:v>131</x:v>
      </x:c>
      <x:c r="B145" s="192" t="str">
        <x:v>FPR60052</x:v>
      </x:c>
      <x:c r="C145" s="192" t="str">
        <x:v>HP LJ M402n</x:v>
      </x:c>
      <x:c r="D145" s="192" t="str">
        <x:v>B/W Laser Prints</x:v>
      </x:c>
      <x:c r="E145" s="192" t="str">
        <x:v>PHBHB67813</x:v>
      </x:c>
      <x:c r="F145" s="192" t="str">
        <x:v>Active</x:v>
      </x:c>
      <x:c r="G145" s="192" t="str">
        <x:v>Lubbock - 325</x:v>
      </x:c>
      <x:c r="H145" s="192" t="str">
        <x:v/>
      </x:c>
      <x:c r="I145" s="192" t="str">
        <x:v/>
      </x:c>
      <x:c r="J145" s="192" t="str">
        <x:v/>
      </x:c>
      <x:c r="K145" s="192" t="str">
        <x:v>John Conger / Refurb Center</x:v>
      </x:c>
      <x:c r="L145" s="192" t="str">
        <x:v>325</x:v>
      </x:c>
      <x:c r="M145" s="192" t="str">
        <x:v>12/31/2018</x:v>
      </x:c>
      <x:c r="N145" s="183" t="n">
        <x:v>1695.00</x:v>
      </x:c>
      <x:c r="O145" s="192" t="str">
        <x:v>3/31/2019</x:v>
      </x:c>
      <x:c r="P145" s="183" t="n">
        <x:v>1695.00</x:v>
      </x:c>
      <x:c r="Q145" s="207" t="n">
        <x:v>0.00</x:v>
      </x:c>
      <x:c r="R145" s="207" t="n">
        <x:v>0.00</x:v>
      </x:c>
      <x:c r="S145" s="183" t="n">
        <x:v>0.00</x:v>
      </x:c>
      <x:c r="T145" s="182" t="n">
        <x:f ca="1">=IF(AND(U145=0,S145&gt;0),-100%,IF(OR(S145=0,S145="-"),"-",IF(AND(S145=0,U145=0),0%,IF(S145&lt;U145,SUM(U145-S145)/S145,IF(S145&gt;U145,SUM(-1*(S145-U145)/S145),"")))))</x:f>
        <x:v/>
      </x:c>
      <x:c r="U145" s="183" t="n">
        <x:v>0.00</x:v>
      </x:c>
      <x:c r="V145" s="183" t="n">
        <x:f ca="1">=SUM(U145/ ((O145- M145)/30.42))</x:f>
        <x:v/>
      </x:c>
      <x:c r="W145" s="196">
        <x:f ca="1">=IF(T145="","",IF(T145="-","",IF(U145=0,"",IF(OR(T145&gt;AA4,T145&lt;-AA4),"*",""))))</x:f>
        <x:v/>
      </x:c>
      <x:c r="X145" s="98" t="str">
        <x:v/>
      </x:c>
    </x:row>
    <x:row r="146" spans="1:25" s="12" x14ac:dyDescent="0.25">
      <x:c r="A146" s="90" t="str">
        <x:v>132</x:v>
      </x:c>
      <x:c r="B146" s="191" t="str">
        <x:v>AFPR42543</x:v>
      </x:c>
      <x:c r="C146" s="191" t="str">
        <x:v>HP LJ M401dn</x:v>
      </x:c>
      <x:c r="D146" s="191" t="str">
        <x:v>B/W Laser Prints</x:v>
      </x:c>
      <x:c r="E146" s="191" t="str">
        <x:v>PHGDG13981</x:v>
      </x:c>
      <x:c r="F146" s="191" t="str">
        <x:v>Inactive</x:v>
      </x:c>
      <x:c r="G146" s="191" t="str">
        <x:v>Dallas - 902</x:v>
      </x:c>
      <x:c r="H146" s="191" t="str">
        <x:v/>
      </x:c>
      <x:c r="I146" s="191" t="str">
        <x:v>IT / Inactive</x:v>
      </x:c>
      <x:c r="J146" s="191" t="str">
        <x:v/>
      </x:c>
      <x:c r="K146" s="191" t="str">
        <x:v/>
      </x:c>
      <x:c r="L146" s="191" t="str">
        <x:v>902</x:v>
      </x:c>
      <x:c r="M146" s="191" t="str">
        <x:v>12/31/2018</x:v>
      </x:c>
      <x:c r="N146" s="189" t="n">
        <x:v>10291.00</x:v>
      </x:c>
      <x:c r="O146" s="191" t="str">
        <x:v>3/31/2019</x:v>
      </x:c>
      <x:c r="P146" s="189" t="n">
        <x:v>10291.00</x:v>
      </x:c>
      <x:c r="Q146" s="206" t="n">
        <x:v>0.00</x:v>
      </x:c>
      <x:c r="R146" s="206" t="n">
        <x:v>0.00</x:v>
      </x:c>
      <x:c r="S146" s="189" t="n">
        <x:v>0.00</x:v>
      </x:c>
      <x:c r="T146" s="187" t="n">
        <x:f ca="1">=IF(AND(U146=0,S146&gt;0),-100%,IF(OR(S146=0,S146="-"),"-",IF(AND(S146=0,U146=0),0%,IF(S146&lt;U146,SUM(U146-S146)/S146,IF(S146&gt;U146,SUM(-1*(S146-U146)/S146),"")))))</x:f>
        <x:v/>
      </x:c>
      <x:c r="U146" s="189" t="n">
        <x:v>0.00</x:v>
      </x:c>
      <x:c r="V146" s="189" t="n">
        <x:f ca="1">=SUM(U146/ ((O146- M146)/30.42))</x:f>
        <x:v/>
      </x:c>
      <x:c r="W146" s="195">
        <x:f ca="1">=IF(T146="","",IF(T146="-","",IF(U146=0,"",IF(OR(T146&gt;AA4,T146&lt;-AA4),"*",""))))</x:f>
        <x:v/>
      </x:c>
      <x:c r="X146" s="91" t="str">
        <x:v/>
      </x:c>
    </x:row>
    <x:row r="147" spans="1:25" s="12" x14ac:dyDescent="0.25">
      <x:c r="A147" s="96" t="str">
        <x:v>133</x:v>
      </x:c>
      <x:c r="B147" s="192" t="str">
        <x:v>FPR42545</x:v>
      </x:c>
      <x:c r="C147" s="192" t="str">
        <x:v>HP LJ M401dn</x:v>
      </x:c>
      <x:c r="D147" s="192" t="str">
        <x:v>B/W Laser Prints</x:v>
      </x:c>
      <x:c r="E147" s="192" t="str">
        <x:v>PHGDG13966</x:v>
      </x:c>
      <x:c r="F147" s="192" t="str">
        <x:v>Active</x:v>
      </x:c>
      <x:c r="G147" s="192" t="str">
        <x:v>Dallas - 902</x:v>
      </x:c>
      <x:c r="H147" s="192" t="str">
        <x:v/>
      </x:c>
      <x:c r="I147" s="192" t="str">
        <x:v/>
      </x:c>
      <x:c r="J147" s="192" t="str">
        <x:v/>
      </x:c>
      <x:c r="K147" s="192" t="str">
        <x:v>#2122 / L. Hacth / Admin</x:v>
      </x:c>
      <x:c r="L147" s="192" t="str">
        <x:v>902</x:v>
      </x:c>
      <x:c r="M147" s="192" t="str">
        <x:v>12/31/2018</x:v>
      </x:c>
      <x:c r="N147" s="183" t="n">
        <x:v>24914.00</x:v>
      </x:c>
      <x:c r="O147" s="192" t="str">
        <x:v>3/31/2019</x:v>
      </x:c>
      <x:c r="P147" s="183" t="n">
        <x:v>24914.00</x:v>
      </x:c>
      <x:c r="Q147" s="207" t="n">
        <x:v>0.00</x:v>
      </x:c>
      <x:c r="R147" s="207" t="n">
        <x:v>0.00</x:v>
      </x:c>
      <x:c r="S147" s="183" t="n">
        <x:v>0.00</x:v>
      </x:c>
      <x:c r="T147" s="182" t="n">
        <x:f ca="1">=IF(AND(U147=0,S147&gt;0),-100%,IF(OR(S147=0,S147="-"),"-",IF(AND(S147=0,U147=0),0%,IF(S147&lt;U147,SUM(U147-S147)/S147,IF(S147&gt;U147,SUM(-1*(S147-U147)/S147),"")))))</x:f>
        <x:v/>
      </x:c>
      <x:c r="U147" s="183" t="n">
        <x:v>0.00</x:v>
      </x:c>
      <x:c r="V147" s="183" t="n">
        <x:f ca="1">=SUM(U147/ ((O147- M147)/30.42))</x:f>
        <x:v/>
      </x:c>
      <x:c r="W147" s="196">
        <x:f ca="1">=IF(T147="","",IF(T147="-","",IF(U147=0,"",IF(OR(T147&gt;AA4,T147&lt;-AA4),"*",""))))</x:f>
        <x:v/>
      </x:c>
      <x:c r="X147" s="98" t="str">
        <x:v/>
      </x:c>
    </x:row>
    <x:row r="148" spans="1:25" s="12" x14ac:dyDescent="0.25">
      <x:c r="A148" s="90" t="str">
        <x:v>134</x:v>
      </x:c>
      <x:c r="B148" s="191" t="str">
        <x:v>FPR57211</x:v>
      </x:c>
      <x:c r="C148" s="191" t="str">
        <x:v>HP LJ M426fdn</x:v>
      </x:c>
      <x:c r="D148" s="191" t="str">
        <x:v>B/W Laser Prints</x:v>
      </x:c>
      <x:c r="E148" s="191" t="str">
        <x:v>PHBLLC6B4Q</x:v>
      </x:c>
      <x:c r="F148" s="191" t="str">
        <x:v>Active</x:v>
      </x:c>
      <x:c r="G148" s="191" t="str">
        <x:v>Opa-Locka, FL - 454</x:v>
      </x:c>
      <x:c r="H148" s="191" t="str">
        <x:v/>
      </x:c>
      <x:c r="I148" s="191" t="str">
        <x:v/>
      </x:c>
      <x:c r="J148" s="191" t="str">
        <x:v/>
      </x:c>
      <x:c r="K148" s="191" t="str">
        <x:v>Office / Jennifer Ramos</x:v>
      </x:c>
      <x:c r="L148" s="191" t="str">
        <x:v>454</x:v>
      </x:c>
      <x:c r="M148" s="191" t="str">
        <x:v>1/2/2019</x:v>
      </x:c>
      <x:c r="N148" s="189" t="n">
        <x:v>0.00</x:v>
      </x:c>
      <x:c r="O148" s="191" t="str">
        <x:v>3/31/2019</x:v>
      </x:c>
      <x:c r="P148" s="189" t="n">
        <x:v>0.00</x:v>
      </x:c>
      <x:c r="Q148" s="206" t="n">
        <x:v>0.00</x:v>
      </x:c>
      <x:c r="R148" s="206" t="n">
        <x:v>0.00</x:v>
      </x:c>
      <x:c r="S148" s="189" t="n">
        <x:v/>
      </x:c>
      <x:c r="T148" s="187" t="n">
        <x:f ca="1">=IF(AND(U148=0,S148&gt;0),-100%,IF(OR(S148=0,S148="-"),"-",IF(AND(S148=0,U148=0),0%,IF(S148&lt;U148,SUM(U148-S148)/S148,IF(S148&gt;U148,SUM(-1*(S148-U148)/S148),"")))))</x:f>
        <x:v/>
      </x:c>
      <x:c r="U148" s="189" t="n">
        <x:v>0.00</x:v>
      </x:c>
      <x:c r="V148" s="189" t="n">
        <x:f ca="1">=SUM(U148/ ((O148- M148)/30.42))</x:f>
        <x:v/>
      </x:c>
      <x:c r="W148" s="195">
        <x:f ca="1">=IF(T148="","",IF(T148="-","",IF(U148=0,"",IF(OR(T148&gt;AA4,T148&lt;-AA4),"*",""))))</x:f>
        <x:v/>
      </x:c>
      <x:c r="X148" s="91" t="str">
        <x:v/>
      </x:c>
    </x:row>
    <x:row r="149" spans="1:25" s="12" x14ac:dyDescent="0.25">
      <x:c r="A149" s="96" t="str">
        <x:v>135</x:v>
      </x:c>
      <x:c r="B149" s="192" t="str">
        <x:v>FPR53724</x:v>
      </x:c>
      <x:c r="C149" s="192" t="str">
        <x:v>HP LJ M401dn</x:v>
      </x:c>
      <x:c r="D149" s="192" t="str">
        <x:v>B/W Laser Prints</x:v>
      </x:c>
      <x:c r="E149" s="192" t="str">
        <x:v>PHGDC61197</x:v>
      </x:c>
      <x:c r="F149" s="192" t="str">
        <x:v>Active</x:v>
      </x:c>
      <x:c r="G149" s="192" t="str">
        <x:v>Ozark, MO - 344</x:v>
      </x:c>
      <x:c r="H149" s="192" t="str">
        <x:v/>
      </x:c>
      <x:c r="I149" s="192" t="str">
        <x:v/>
      </x:c>
      <x:c r="J149" s="192" t="str">
        <x:v>1</x:v>
      </x:c>
      <x:c r="K149" s="192" t="str">
        <x:v>Kris Stiles</x:v>
      </x:c>
      <x:c r="L149" s="192" t="str">
        <x:v>968</x:v>
      </x:c>
      <x:c r="M149" s="192" t="str">
        <x:v>12/31/2018</x:v>
      </x:c>
      <x:c r="N149" s="183" t="n">
        <x:v>7901.00</x:v>
      </x:c>
      <x:c r="O149" s="192" t="str">
        <x:v>3/31/2019</x:v>
      </x:c>
      <x:c r="P149" s="183" t="n">
        <x:v>7901.00</x:v>
      </x:c>
      <x:c r="Q149" s="207" t="n">
        <x:v>0.00</x:v>
      </x:c>
      <x:c r="R149" s="207" t="n">
        <x:v>0.00</x:v>
      </x:c>
      <x:c r="S149" s="183" t="n">
        <x:v>574.00</x:v>
      </x:c>
      <x:c r="T149" s="182" t="n">
        <x:f ca="1">=IF(AND(U149=0,S149&gt;0),-100%,IF(OR(S149=0,S149="-"),"-",IF(AND(S149=0,U149=0),0%,IF(S149&lt;U149,SUM(U149-S149)/S149,IF(S149&gt;U149,SUM(-1*(S149-U149)/S149),"")))))</x:f>
        <x:v/>
      </x:c>
      <x:c r="U149" s="183" t="n">
        <x:v>0.00</x:v>
      </x:c>
      <x:c r="V149" s="183" t="n">
        <x:f ca="1">=SUM(U149/ ((O149- M149)/30.42))</x:f>
        <x:v/>
      </x:c>
      <x:c r="W149" s="196">
        <x:f ca="1">=IF(T149="","",IF(T149="-","",IF(U149=0,"",IF(OR(T149&gt;AA4,T149&lt;-AA4),"*",""))))</x:f>
        <x:v/>
      </x:c>
      <x:c r="X149" s="98" t="str">
        <x:v/>
      </x:c>
    </x:row>
    <x:row r="150" spans="1:25" s="12" x14ac:dyDescent="0.25">
      <x:c r="A150" s="90" t="str">
        <x:v>136</x:v>
      </x:c>
      <x:c r="B150" s="191" t="str">
        <x:v>FPR59843</x:v>
      </x:c>
      <x:c r="C150" s="191" t="str">
        <x:v>HP LJ M426fdn</x:v>
      </x:c>
      <x:c r="D150" s="191" t="str">
        <x:v>B/W Laser Prints</x:v>
      </x:c>
      <x:c r="E150" s="191" t="str">
        <x:v>PHBLK5F500</x:v>
      </x:c>
      <x:c r="F150" s="191" t="str">
        <x:v>Active</x:v>
      </x:c>
      <x:c r="G150" s="191" t="str">
        <x:v>Coos Bay - 101</x:v>
      </x:c>
      <x:c r="H150" s="191" t="str">
        <x:v/>
      </x:c>
      <x:c r="I150" s="191" t="str">
        <x:v/>
      </x:c>
      <x:c r="J150" s="191" t="str">
        <x:v/>
      </x:c>
      <x:c r="K150" s="191" t="str">
        <x:v>Driver's Computer</x:v>
      </x:c>
      <x:c r="L150" s="191" t="str">
        <x:v>101</x:v>
      </x:c>
      <x:c r="M150" s="191" t="str">
        <x:v>12/31/2018</x:v>
      </x:c>
      <x:c r="N150" s="189" t="n">
        <x:v>2948.00</x:v>
      </x:c>
      <x:c r="O150" s="191" t="str">
        <x:v>3/31/2019</x:v>
      </x:c>
      <x:c r="P150" s="189" t="n">
        <x:v>2948.00</x:v>
      </x:c>
      <x:c r="Q150" s="206" t="n">
        <x:v>0.00</x:v>
      </x:c>
      <x:c r="R150" s="206" t="n">
        <x:v>0.00</x:v>
      </x:c>
      <x:c r="S150" s="189" t="n">
        <x:v>0.00</x:v>
      </x:c>
      <x:c r="T150" s="187" t="n">
        <x:f ca="1">=IF(AND(U150=0,S150&gt;0),-100%,IF(OR(S150=0,S150="-"),"-",IF(AND(S150=0,U150=0),0%,IF(S150&lt;U150,SUM(U150-S150)/S150,IF(S150&gt;U150,SUM(-1*(S150-U150)/S150),"")))))</x:f>
        <x:v/>
      </x:c>
      <x:c r="U150" s="189" t="n">
        <x:v>0.00</x:v>
      </x:c>
      <x:c r="V150" s="189" t="n">
        <x:f ca="1">=SUM(U150/ ((O150- M150)/30.42))</x:f>
        <x:v/>
      </x:c>
      <x:c r="W150" s="195">
        <x:f ca="1">=IF(T150="","",IF(T150="-","",IF(U150=0,"",IF(OR(T150&gt;AA4,T150&lt;-AA4),"*",""))))</x:f>
        <x:v/>
      </x:c>
      <x:c r="X150" s="91" t="str">
        <x:v/>
      </x:c>
    </x:row>
    <x:row r="151" spans="1:10" ht="15.5" customHeight="1" x14ac:dyDescent="0.25">
      <x:c r="A151" s="174"/>
      <x:c r="B151" s="174"/>
      <x:c r="C151" s="174"/>
      <x:c r="D151" s="174"/>
      <x:c r="E151" s="174"/>
      <x:c r="F151" s="174"/>
      <x:c r="G151" s="174"/>
      <x:c r="H151" s="174"/>
      <x:c r="I151" s="174"/>
      <x:c r="J151" s="174"/>
      <x:c r="K151" s="174"/>
      <x:c r="L151" s="174"/>
      <x:c r="M151" s="174"/>
      <x:c r="N151" s="174"/>
      <x:c r="O151" s="174"/>
      <x:c r="P151" s="174"/>
      <x:c r="Q151" s="174"/>
      <x:c r="R151" s="174"/>
      <x:c r="S151" s="205" t="n">
        <x:f ca="1">SUM(S104:S150)</x:f>
      </x:c>
      <x:c r="T151" s="174"/>
      <x:c r="U151" s="205" t="n">
        <x:f ca="1">SUM(U104:U150)</x:f>
      </x:c>
      <x:c r="V151" s="205" t="n">
        <x:f ca="1">SUM(V104:V150)</x:f>
      </x:c>
      <x:c r="W151" s="174"/>
      <x:c r="X151" s="174"/>
    </x:row>
    <x:row r="152" spans="1:25" ht="38.5" customHeight="1" x14ac:dyDescent="0.25">
      <x:c r="A152" s="194">
        <x:v>Color Copier (Color Pages)</x:v>
      </x:c>
    </x:row>
    <x:row r="153" spans="1:25" s="12" customFormat="1" ht="37.35" customHeight="1" x14ac:dyDescent="0.25">
      <x:c r="A153" s="47" t="str">
        <x:v>Line #</x:v>
      </x:c>
      <x:c r="B153" s="45" t="str">
        <x:v>Device ID</x:v>
      </x:c>
      <x:c r="C153" s="45" t="str">
        <x:v>Model </x:v>
      </x:c>
      <x:c r="D153" s="45" t="str">
        <x:v>Meter Type</x:v>
      </x:c>
      <x:c r="E153" s="45" t="str">
        <x:v>Serial Number</x:v>
      </x:c>
      <x:c r="F153" s="45" t="str">
        <x:v>Device Status</x:v>
      </x:c>
      <x:c r="G153" s="45" t="str">
        <x:v>Location</x:v>
      </x:c>
      <x:c r="H153" s="45" t="str">
        <x:v>Bldg</x:v>
      </x:c>
      <x:c r="I153" s="45" t="str">
        <x:v>Dept.</x:v>
      </x:c>
      <x:c r="J153" s="45" t="str">
        <x:v>Floor</x:v>
      </x:c>
      <x:c r="K153" s="45" t="str">
        <x:v>User</x:v>
      </x:c>
      <x:c r="L153" s="45" t="str">
        <x:v>Cost Center</x:v>
      </x:c>
      <x:c r="M153" s="45" t="str">
        <x:v>Start Date</x:v>
      </x:c>
      <x:c r="N153" s="45" t="str">
        <x:v>Start Meter</x:v>
      </x:c>
      <x:c r="O153" s="45" t="str">
        <x:v>End Date</x:v>
      </x:c>
      <x:c r="P153" s="45" t="str">
        <x:v>End Meter</x:v>
      </x:c>
      <x:c r="Q153" s="45" t="str">
        <x:v>% of Total Usage</x:v>
      </x:c>
      <x:c r="R153" s="45" t="str">
        <x:v>% Usage By Meter Group</x:v>
      </x:c>
      <x:c r="S153" s="45" t="str">
        <x:v>Volume Last Period</x:v>
      </x:c>
      <x:c r="T153" s="45" t="str">
        <x:v>% Change</x:v>
      </x:c>
      <x:c r="U153" s="45" t="str">
        <x:v>Volume Current Period</x:v>
      </x:c>
      <x:c r="V153" s="45" t="str">
        <x:v>Avg. Monthly Vol.</x:v>
      </x:c>
      <x:c r="W153" s="45"/>
      <x:c r="X153" s="46" t="str">
        <x:v>Comments</x:v>
      </x:c>
    </x:row>
    <x:row r="154" spans="1:25" s="12" x14ac:dyDescent="0.25">
      <x:c r="A154" s="90" t="str">
        <x:v>137</x:v>
      </x:c>
      <x:c r="B154" s="191" t="str">
        <x:v>FPR57684</x:v>
      </x:c>
      <x:c r="C154" s="191" t="str">
        <x:v>Ricoh MP C4504</x:v>
      </x:c>
      <x:c r="D154" s="191" t="str">
        <x:v>Color Copier (Color Pages)</x:v>
      </x:c>
      <x:c r="E154" s="191" t="str">
        <x:v>G716M710091</x:v>
      </x:c>
      <x:c r="F154" s="191" t="str">
        <x:v>Active</x:v>
      </x:c>
      <x:c r="G154" s="191" t="str">
        <x:v>N. Charleston - 437</x:v>
      </x:c>
      <x:c r="H154" s="191" t="str">
        <x:v/>
      </x:c>
      <x:c r="I154" s="191" t="str">
        <x:v/>
      </x:c>
      <x:c r="J154" s="191" t="str">
        <x:v/>
      </x:c>
      <x:c r="K154" s="191" t="str">
        <x:v>Management Office</x:v>
      </x:c>
      <x:c r="L154" s="191" t="str">
        <x:v>437</x:v>
      </x:c>
      <x:c r="M154" s="191" t="str">
        <x:v>12/20/2018</x:v>
      </x:c>
      <x:c r="N154" s="189" t="n">
        <x:v>57350.00</x:v>
      </x:c>
      <x:c r="O154" s="191" t="str">
        <x:v>3/31/2019</x:v>
      </x:c>
      <x:c r="P154" s="189" t="n">
        <x:v>64246.00</x:v>
      </x:c>
      <x:c r="Q154" s="206" t="n">
        <x:v>0.0132</x:v>
      </x:c>
      <x:c r="R154" s="206" t="n">
        <x:v>0.3605</x:v>
      </x:c>
      <x:c r="S154" s="189" t="n">
        <x:v>6896.00</x:v>
      </x:c>
      <x:c r="T154" s="187" t="n">
        <x:f ca="1">=IF(AND(U154=0,S154&gt;0),-100%,IF(OR(S154=0,S154="-"),"-",IF(AND(S154=0,U154=0),0%,IF(S154&lt;U154,SUM(U154-S154)/S154,IF(S154&gt;U154,SUM(-1*(S154-U154)/S154),"")))))</x:f>
        <x:v/>
      </x:c>
      <x:c r="U154" s="189" t="n">
        <x:v>6896.00</x:v>
      </x:c>
      <x:c r="V154" s="189" t="n">
        <x:f ca="1">=SUM(U154/ ((O154- M154)/30.42))</x:f>
        <x:v/>
      </x:c>
      <x:c r="W154" s="195">
        <x:f ca="1">=IF(T154="","",IF(T154="-","",IF(U154=0,"",IF(OR(T154&gt; AA4 ,T154&lt;-AA4),"*",""))))</x:f>
        <x:v/>
      </x:c>
      <x:c r="X154" s="91" t="str">
        <x:v/>
      </x:c>
    </x:row>
    <x:row r="155" spans="1:25" s="12" x14ac:dyDescent="0.25">
      <x:c r="A155" s="96" t="str">
        <x:v>138</x:v>
      </x:c>
      <x:c r="B155" s="192" t="str">
        <x:v>FPR57692</x:v>
      </x:c>
      <x:c r="C155" s="192" t="str">
        <x:v>Ricoh MP C4504</x:v>
      </x:c>
      <x:c r="D155" s="192" t="str">
        <x:v>Color Copier (Color Pages)</x:v>
      </x:c>
      <x:c r="E155" s="192" t="str">
        <x:v>G716M710081</x:v>
      </x:c>
      <x:c r="F155" s="192" t="str">
        <x:v>Active</x:v>
      </x:c>
      <x:c r="G155" s="192" t="str">
        <x:v>Gaffney - 435</x:v>
      </x:c>
      <x:c r="H155" s="192" t="str">
        <x:v/>
      </x:c>
      <x:c r="I155" s="192" t="str">
        <x:v/>
      </x:c>
      <x:c r="J155" s="192" t="str">
        <x:v>1</x:v>
      </x:c>
      <x:c r="K155" s="192" t="str">
        <x:v>Management Office</x:v>
      </x:c>
      <x:c r="L155" s="192" t="str">
        <x:v>435</x:v>
      </x:c>
      <x:c r="M155" s="192" t="str">
        <x:v>12/20/2018</x:v>
      </x:c>
      <x:c r="N155" s="183" t="n">
        <x:v>80194.00</x:v>
      </x:c>
      <x:c r="O155" s="192" t="str">
        <x:v>3/31/2019</x:v>
      </x:c>
      <x:c r="P155" s="183" t="n">
        <x:v>86782.00</x:v>
      </x:c>
      <x:c r="Q155" s="207" t="n">
        <x:v>0.0126</x:v>
      </x:c>
      <x:c r="R155" s="207" t="n">
        <x:v>0.3444</x:v>
      </x:c>
      <x:c r="S155" s="183" t="n">
        <x:v>7311.00</x:v>
      </x:c>
      <x:c r="T155" s="182" t="n">
        <x:f ca="1">=IF(AND(U155=0,S155&gt;0),-100%,IF(OR(S155=0,S155="-"),"-",IF(AND(S155=0,U155=0),0%,IF(S155&lt;U155,SUM(U155-S155)/S155,IF(S155&gt;U155,SUM(-1*(S155-U155)/S155),"")))))</x:f>
        <x:v/>
      </x:c>
      <x:c r="U155" s="183" t="n">
        <x:v>6588.00</x:v>
      </x:c>
      <x:c r="V155" s="183" t="n">
        <x:f ca="1">=SUM(U155/ ((O155- M155)/30.42))</x:f>
        <x:v/>
      </x:c>
      <x:c r="W155" s="196">
        <x:f ca="1">=IF(T155="","",IF(T155="-","",IF(U155=0,"",IF(OR(T155&gt;AA4,T155&lt;-AA4),"*",""))))</x:f>
        <x:v/>
      </x:c>
      <x:c r="X155" s="98" t="str">
        <x:v/>
      </x:c>
    </x:row>
    <x:row r="156" spans="1:25" s="12" x14ac:dyDescent="0.25">
      <x:c r="A156" s="90" t="str">
        <x:v>139</x:v>
      </x:c>
      <x:c r="B156" s="191" t="str">
        <x:v>FPR57694</x:v>
      </x:c>
      <x:c r="C156" s="191" t="str">
        <x:v>Ricoh MP C4504</x:v>
      </x:c>
      <x:c r="D156" s="191" t="str">
        <x:v>Color Copier (Color Pages)</x:v>
      </x:c>
      <x:c r="E156" s="191" t="str">
        <x:v>G716M710082</x:v>
      </x:c>
      <x:c r="F156" s="191" t="str">
        <x:v>Active</x:v>
      </x:c>
      <x:c r="G156" s="191" t="str">
        <x:v>Gainesville - 451</x:v>
      </x:c>
      <x:c r="H156" s="191" t="str">
        <x:v/>
      </x:c>
      <x:c r="I156" s="191" t="str">
        <x:v/>
      </x:c>
      <x:c r="J156" s="191" t="str">
        <x:v/>
      </x:c>
      <x:c r="K156" s="191" t="str">
        <x:v>Management Office</x:v>
      </x:c>
      <x:c r="L156" s="191" t="str">
        <x:v>451</x:v>
      </x:c>
      <x:c r="M156" s="191" t="str">
        <x:v>12/20/2018</x:v>
      </x:c>
      <x:c r="N156" s="189" t="n">
        <x:v>26751.00</x:v>
      </x:c>
      <x:c r="O156" s="191" t="str">
        <x:v>3/31/2019</x:v>
      </x:c>
      <x:c r="P156" s="189" t="n">
        <x:v>29999.00</x:v>
      </x:c>
      <x:c r="Q156" s="206" t="n">
        <x:v>0.0062</x:v>
      </x:c>
      <x:c r="R156" s="206" t="n">
        <x:v>0.1698</x:v>
      </x:c>
      <x:c r="S156" s="189" t="n">
        <x:v>2475.00</x:v>
      </x:c>
      <x:c r="T156" s="187" t="n">
        <x:f ca="1">=IF(AND(U156=0,S156&gt;0),-100%,IF(OR(S156=0,S156="-"),"-",IF(AND(S156=0,U156=0),0%,IF(S156&lt;U156,SUM(U156-S156)/S156,IF(S156&gt;U156,SUM(-1*(S156-U156)/S156),"")))))</x:f>
        <x:v/>
      </x:c>
      <x:c r="U156" s="189" t="n">
        <x:v>3248.00</x:v>
      </x:c>
      <x:c r="V156" s="189" t="n">
        <x:f ca="1">=SUM(U156/ ((O156- M156)/30.42))</x:f>
        <x:v/>
      </x:c>
      <x:c r="W156" s="195">
        <x:f ca="1">=IF(T156="","",IF(T156="-","",IF(U156=0,"",IF(OR(T156&gt;AA4,T156&lt;-AA4),"*",""))))</x:f>
        <x:v/>
      </x:c>
      <x:c r="X156" s="91" t="str">
        <x:v/>
      </x:c>
    </x:row>
    <x:row r="157" spans="1:25" s="12" x14ac:dyDescent="0.25">
      <x:c r="A157" s="96" t="str">
        <x:v>140</x:v>
      </x:c>
      <x:c r="B157" s="192" t="str">
        <x:v>FPR57655</x:v>
      </x:c>
      <x:c r="C157" s="192" t="str">
        <x:v>Ricoh MP C307</x:v>
      </x:c>
      <x:c r="D157" s="192" t="str">
        <x:v>Color Copier (Color Pages)</x:v>
      </x:c>
      <x:c r="E157" s="192" t="str">
        <x:v>C507P103212</x:v>
      </x:c>
      <x:c r="F157" s="192" t="str">
        <x:v>Active</x:v>
      </x:c>
      <x:c r="G157" s="192" t="str">
        <x:v>Ranlo, NC - 434</x:v>
      </x:c>
      <x:c r="H157" s="192" t="str">
        <x:v/>
      </x:c>
      <x:c r="I157" s="192" t="str">
        <x:v/>
      </x:c>
      <x:c r="J157" s="192" t="str">
        <x:v/>
      </x:c>
      <x:c r="K157" s="192" t="str">
        <x:v>Front Office</x:v>
      </x:c>
      <x:c r="L157" s="192" t="str">
        <x:v>434</x:v>
      </x:c>
      <x:c r="M157" s="192" t="str">
        <x:v>12/31/2018</x:v>
      </x:c>
      <x:c r="N157" s="183" t="n">
        <x:v>17102.00</x:v>
      </x:c>
      <x:c r="O157" s="192" t="str">
        <x:v>3/31/2019</x:v>
      </x:c>
      <x:c r="P157" s="183" t="n">
        <x:v>19498.00</x:v>
      </x:c>
      <x:c r="Q157" s="207" t="n">
        <x:v>0.0046</x:v>
      </x:c>
      <x:c r="R157" s="207" t="n">
        <x:v>0.1253</x:v>
      </x:c>
      <x:c r="S157" s="183" t="n">
        <x:v>2396.00</x:v>
      </x:c>
      <x:c r="T157" s="182" t="n">
        <x:f ca="1">=IF(AND(U157=0,S157&gt;0),-100%,IF(OR(S157=0,S157="-"),"-",IF(AND(S157=0,U157=0),0%,IF(S157&lt;U157,SUM(U157-S157)/S157,IF(S157&gt;U157,SUM(-1*(S157-U157)/S157),"")))))</x:f>
        <x:v/>
      </x:c>
      <x:c r="U157" s="183" t="n">
        <x:v>2396.00</x:v>
      </x:c>
      <x:c r="V157" s="183" t="n">
        <x:f ca="1">=SUM(U157/ ((O157- M157)/30.42))</x:f>
        <x:v/>
      </x:c>
      <x:c r="W157" s="196">
        <x:f ca="1">=IF(T157="","",IF(T157="-","",IF(U157=0,"",IF(OR(T157&gt;AA4,T157&lt;-AA4),"*",""))))</x:f>
        <x:v/>
      </x:c>
      <x:c r="X157" s="98" t="str">
        <x:v/>
      </x:c>
    </x:row>
    <x:row r="158" spans="1:25" s="12" x14ac:dyDescent="0.25">
      <x:c r="A158" s="90" t="str">
        <x:v>141</x:v>
      </x:c>
      <x:c r="B158" s="191" t="str">
        <x:v>11897113</x:v>
      </x:c>
      <x:c r="C158" s="191" t="str">
        <x:v>Ricoh 2550</x:v>
      </x:c>
      <x:c r="D158" s="191" t="str">
        <x:v>Color Copier (Color Pages)</x:v>
      </x:c>
      <x:c r="E158" s="191" t="str">
        <x:v>V2406000193</x:v>
      </x:c>
      <x:c r="F158" s="191" t="str">
        <x:v>Active</x:v>
      </x:c>
      <x:c r="G158" s="191" t="str">
        <x:v>Macon - 426</x:v>
      </x:c>
      <x:c r="H158" s="191" t="str">
        <x:v/>
      </x:c>
      <x:c r="I158" s="191" t="str">
        <x:v/>
      </x:c>
      <x:c r="J158" s="191" t="str">
        <x:v/>
      </x:c>
      <x:c r="K158" s="191" t="str">
        <x:v/>
      </x:c>
      <x:c r="L158" s="191" t="str">
        <x:v>426</x:v>
      </x:c>
      <x:c r="M158" s="191" t="str">
        <x:v>1/7/2019</x:v>
      </x:c>
      <x:c r="N158" s="189" t="n">
        <x:v>12736.00</x:v>
      </x:c>
      <x:c r="O158" s="191" t="str">
        <x:v>3/31/2019</x:v>
      </x:c>
      <x:c r="P158" s="189" t="n">
        <x:v>12736.00</x:v>
      </x:c>
      <x:c r="Q158" s="206" t="n">
        <x:v>0.00</x:v>
      </x:c>
      <x:c r="R158" s="206" t="n">
        <x:v>0.00</x:v>
      </x:c>
      <x:c r="S158" s="189" t="n">
        <x:v>0.00</x:v>
      </x:c>
      <x:c r="T158" s="187" t="n">
        <x:f ca="1">=IF(AND(U158=0,S158&gt;0),-100%,IF(OR(S158=0,S158="-"),"-",IF(AND(S158=0,U158=0),0%,IF(S158&lt;U158,SUM(U158-S158)/S158,IF(S158&gt;U158,SUM(-1*(S158-U158)/S158),"")))))</x:f>
        <x:v/>
      </x:c>
      <x:c r="U158" s="189" t="n">
        <x:v>0.00</x:v>
      </x:c>
      <x:c r="V158" s="189" t="n">
        <x:f ca="1">=SUM(U158/ ((O158- M158)/30.42))</x:f>
        <x:v/>
      </x:c>
      <x:c r="W158" s="195">
        <x:f ca="1">=IF(T158="","",IF(T158="-","",IF(U158=0,"",IF(OR(T158&gt;AA4,T158&lt;-AA4),"*",""))))</x:f>
        <x:v/>
      </x:c>
      <x:c r="X158" s="91" t="str">
        <x:v/>
      </x:c>
    </x:row>
    <x:row r="159" spans="1:10" ht="15.5" customHeight="1" x14ac:dyDescent="0.25">
      <x:c r="A159" s="174"/>
      <x:c r="B159" s="174"/>
      <x:c r="C159" s="174"/>
      <x:c r="D159" s="174"/>
      <x:c r="E159" s="174"/>
      <x:c r="F159" s="174"/>
      <x:c r="G159" s="174"/>
      <x:c r="H159" s="174"/>
      <x:c r="I159" s="174"/>
      <x:c r="J159" s="174"/>
      <x:c r="K159" s="174"/>
      <x:c r="L159" s="174"/>
      <x:c r="M159" s="174"/>
      <x:c r="N159" s="174"/>
      <x:c r="O159" s="174"/>
      <x:c r="P159" s="174"/>
      <x:c r="Q159" s="174"/>
      <x:c r="R159" s="174"/>
      <x:c r="S159" s="205" t="n">
        <x:f ca="1">SUM(S154:S158)</x:f>
      </x:c>
      <x:c r="T159" s="174"/>
      <x:c r="U159" s="205" t="n">
        <x:f ca="1">SUM(U154:U158)</x:f>
      </x:c>
      <x:c r="V159" s="205" t="n">
        <x:f ca="1">SUM(V154:V158)</x:f>
      </x:c>
      <x:c r="W159" s="174"/>
      <x:c r="X159" s="174"/>
    </x:row>
    <x:row r="160" spans="1:25" ht="38.5" customHeight="1" x14ac:dyDescent="0.25">
      <x:c r="A160" s="194">
        <x:v>Color Laser Prints</x:v>
      </x:c>
    </x:row>
    <x:row r="161" spans="1:25" s="12" customFormat="1" ht="37.35" customHeight="1" x14ac:dyDescent="0.25">
      <x:c r="A161" s="47" t="str">
        <x:v>Line #</x:v>
      </x:c>
      <x:c r="B161" s="45" t="str">
        <x:v>Device ID</x:v>
      </x:c>
      <x:c r="C161" s="45" t="str">
        <x:v>Model </x:v>
      </x:c>
      <x:c r="D161" s="45" t="str">
        <x:v>Meter Type</x:v>
      </x:c>
      <x:c r="E161" s="45" t="str">
        <x:v>Serial Number</x:v>
      </x:c>
      <x:c r="F161" s="45" t="str">
        <x:v>Device Status</x:v>
      </x:c>
      <x:c r="G161" s="45" t="str">
        <x:v>Location</x:v>
      </x:c>
      <x:c r="H161" s="45" t="str">
        <x:v>Bldg</x:v>
      </x:c>
      <x:c r="I161" s="45" t="str">
        <x:v>Dept.</x:v>
      </x:c>
      <x:c r="J161" s="45" t="str">
        <x:v>Floor</x:v>
      </x:c>
      <x:c r="K161" s="45" t="str">
        <x:v>User</x:v>
      </x:c>
      <x:c r="L161" s="45" t="str">
        <x:v>Cost Center</x:v>
      </x:c>
      <x:c r="M161" s="45" t="str">
        <x:v>Start Date</x:v>
      </x:c>
      <x:c r="N161" s="45" t="str">
        <x:v>Start Meter</x:v>
      </x:c>
      <x:c r="O161" s="45" t="str">
        <x:v>End Date</x:v>
      </x:c>
      <x:c r="P161" s="45" t="str">
        <x:v>End Meter</x:v>
      </x:c>
      <x:c r="Q161" s="45" t="str">
        <x:v>% of Total Usage</x:v>
      </x:c>
      <x:c r="R161" s="45" t="str">
        <x:v>% Usage By Meter Group</x:v>
      </x:c>
      <x:c r="S161" s="45" t="str">
        <x:v>Volume Last Period</x:v>
      </x:c>
      <x:c r="T161" s="45" t="str">
        <x:v>% Change</x:v>
      </x:c>
      <x:c r="U161" s="45" t="str">
        <x:v>Volume Current Period</x:v>
      </x:c>
      <x:c r="V161" s="45" t="str">
        <x:v>Avg. Monthly Vol.</x:v>
      </x:c>
      <x:c r="W161" s="45"/>
      <x:c r="X161" s="46" t="str">
        <x:v>Comments</x:v>
      </x:c>
    </x:row>
    <x:row r="162" spans="1:25" s="12" x14ac:dyDescent="0.25">
      <x:c r="A162" s="90" t="str">
        <x:v>142</x:v>
      </x:c>
      <x:c r="B162" s="191" t="str">
        <x:v>FPR36358</x:v>
      </x:c>
      <x:c r="C162" s="191" t="str">
        <x:v>Ricoh Aficio SP C420dn</x:v>
      </x:c>
      <x:c r="D162" s="191" t="str">
        <x:v>Color Laser Prints</x:v>
      </x:c>
      <x:c r="E162" s="191" t="str">
        <x:v>S3808500746</x:v>
      </x:c>
      <x:c r="F162" s="191" t="str">
        <x:v>Active</x:v>
      </x:c>
      <x:c r="G162" s="191" t="str">
        <x:v>Dallas - 902</x:v>
      </x:c>
      <x:c r="H162" s="191" t="str">
        <x:v/>
      </x:c>
      <x:c r="I162" s="191" t="str">
        <x:v/>
      </x:c>
      <x:c r="J162" s="191" t="str">
        <x:v>1</x:v>
      </x:c>
      <x:c r="K162" s="191" t="str">
        <x:v>IT</x:v>
      </x:c>
      <x:c r="L162" s="191" t="str">
        <x:v>902</x:v>
      </x:c>
      <x:c r="M162" s="191" t="str">
        <x:v>12/20/2018</x:v>
      </x:c>
      <x:c r="N162" s="189" t="n">
        <x:v>404219.00</x:v>
      </x:c>
      <x:c r="O162" s="191" t="str">
        <x:v>3/31/2019</x:v>
      </x:c>
      <x:c r="P162" s="189" t="n">
        <x:v>412357.00</x:v>
      </x:c>
      <x:c r="Q162" s="206" t="n">
        <x:v>0.0156</x:v>
      </x:c>
      <x:c r="R162" s="206" t="n">
        <x:v>0.3336</x:v>
      </x:c>
      <x:c r="S162" s="189" t="n">
        <x:v>2319.00</x:v>
      </x:c>
      <x:c r="T162" s="187" t="n">
        <x:f ca="1">=IF(AND(U162=0,S162&gt;0),-100%,IF(OR(S162=0,S162="-"),"-",IF(AND(S162=0,U162=0),0%,IF(S162&lt;U162,SUM(U162-S162)/S162,IF(S162&gt;U162,SUM(-1*(S162-U162)/S162),"")))))</x:f>
        <x:v/>
      </x:c>
      <x:c r="U162" s="189" t="n">
        <x:v>8138.00</x:v>
      </x:c>
      <x:c r="V162" s="189" t="n">
        <x:f ca="1">=SUM(U162/ ((O162- M162)/30.42))</x:f>
        <x:v/>
      </x:c>
      <x:c r="W162" s="195">
        <x:f ca="1">=IF(T162="","",IF(T162="-","",IF(U162=0,"",IF(OR(T162&gt; AA4 ,T162&lt;-AA4),"*",""))))</x:f>
        <x:v/>
      </x:c>
      <x:c r="X162" s="91" t="str">
        <x:v/>
      </x:c>
    </x:row>
    <x:row r="163" spans="1:25" s="12" x14ac:dyDescent="0.25">
      <x:c r="A163" s="96" t="str">
        <x:v>143</x:v>
      </x:c>
      <x:c r="B163" s="192" t="str">
        <x:v>FPR36364</x:v>
      </x:c>
      <x:c r="C163" s="192" t="str">
        <x:v>Ricoh Aficio SP C420dn</x:v>
      </x:c>
      <x:c r="D163" s="192" t="str">
        <x:v>Color Laser Prints</x:v>
      </x:c>
      <x:c r="E163" s="192" t="str">
        <x:v>S3899500058</x:v>
      </x:c>
      <x:c r="F163" s="192" t="str">
        <x:v>Active</x:v>
      </x:c>
      <x:c r="G163" s="192" t="str">
        <x:v>Dallas - 902</x:v>
      </x:c>
      <x:c r="H163" s="192" t="str">
        <x:v/>
      </x:c>
      <x:c r="I163" s="192" t="str">
        <x:v/>
      </x:c>
      <x:c r="J163" s="192" t="str">
        <x:v>1</x:v>
      </x:c>
      <x:c r="K163" s="192" t="str">
        <x:v>Customer Service</x:v>
      </x:c>
      <x:c r="L163" s="192" t="str">
        <x:v>902</x:v>
      </x:c>
      <x:c r="M163" s="192" t="str">
        <x:v>12/20/2018</x:v>
      </x:c>
      <x:c r="N163" s="183" t="n">
        <x:v>223313.00</x:v>
      </x:c>
      <x:c r="O163" s="192" t="str">
        <x:v>3/31/2019</x:v>
      </x:c>
      <x:c r="P163" s="183" t="n">
        <x:v>227541.00</x:v>
      </x:c>
      <x:c r="Q163" s="207" t="n">
        <x:v>0.0081</x:v>
      </x:c>
      <x:c r="R163" s="207" t="n">
        <x:v>0.1733</x:v>
      </x:c>
      <x:c r="S163" s="183" t="n">
        <x:v>2463.00</x:v>
      </x:c>
      <x:c r="T163" s="182" t="n">
        <x:f ca="1">=IF(AND(U163=0,S163&gt;0),-100%,IF(OR(S163=0,S163="-"),"-",IF(AND(S163=0,U163=0),0%,IF(S163&lt;U163,SUM(U163-S163)/S163,IF(S163&gt;U163,SUM(-1*(S163-U163)/S163),"")))))</x:f>
        <x:v/>
      </x:c>
      <x:c r="U163" s="183" t="n">
        <x:v>4228.00</x:v>
      </x:c>
      <x:c r="V163" s="183" t="n">
        <x:f ca="1">=SUM(U163/ ((O163- M163)/30.42))</x:f>
        <x:v/>
      </x:c>
      <x:c r="W163" s="196">
        <x:f ca="1">=IF(T163="","",IF(T163="-","",IF(U163=0,"",IF(OR(T163&gt;AA4,T163&lt;-AA4),"*",""))))</x:f>
        <x:v/>
      </x:c>
      <x:c r="X163" s="98" t="str">
        <x:v/>
      </x:c>
    </x:row>
    <x:row r="164" spans="1:25" s="12" x14ac:dyDescent="0.25">
      <x:c r="A164" s="90" t="str">
        <x:v>144</x:v>
      </x:c>
      <x:c r="B164" s="191" t="str">
        <x:v>FPR36370</x:v>
      </x:c>
      <x:c r="C164" s="191" t="str">
        <x:v>Ricoh Aficio SP C420dn</x:v>
      </x:c>
      <x:c r="D164" s="191" t="str">
        <x:v>Color Laser Prints</x:v>
      </x:c>
      <x:c r="E164" s="191" t="str">
        <x:v>S3899500087</x:v>
      </x:c>
      <x:c r="F164" s="191" t="str">
        <x:v>Active</x:v>
      </x:c>
      <x:c r="G164" s="191" t="str">
        <x:v>Dallas - 902</x:v>
      </x:c>
      <x:c r="H164" s="191" t="str">
        <x:v/>
      </x:c>
      <x:c r="I164" s="191" t="str">
        <x:v/>
      </x:c>
      <x:c r="J164" s="191" t="str">
        <x:v>1</x:v>
      </x:c>
      <x:c r="K164" s="191" t="str">
        <x:v>Executive</x:v>
      </x:c>
      <x:c r="L164" s="191" t="str">
        <x:v>902</x:v>
      </x:c>
      <x:c r="M164" s="191" t="str">
        <x:v>12/20/2018</x:v>
      </x:c>
      <x:c r="N164" s="189" t="n">
        <x:v>283882.00</x:v>
      </x:c>
      <x:c r="O164" s="191" t="str">
        <x:v>3/31/2019</x:v>
      </x:c>
      <x:c r="P164" s="189" t="n">
        <x:v>288011.00</x:v>
      </x:c>
      <x:c r="Q164" s="206" t="n">
        <x:v>0.0079</x:v>
      </x:c>
      <x:c r="R164" s="206" t="n">
        <x:v>0.1693</x:v>
      </x:c>
      <x:c r="S164" s="189" t="n">
        <x:v>4985.00</x:v>
      </x:c>
      <x:c r="T164" s="187" t="n">
        <x:f ca="1">=IF(AND(U164=0,S164&gt;0),-100%,IF(OR(S164=0,S164="-"),"-",IF(AND(S164=0,U164=0),0%,IF(S164&lt;U164,SUM(U164-S164)/S164,IF(S164&gt;U164,SUM(-1*(S164-U164)/S164),"")))))</x:f>
        <x:v/>
      </x:c>
      <x:c r="U164" s="189" t="n">
        <x:v>4129.00</x:v>
      </x:c>
      <x:c r="V164" s="189" t="n">
        <x:f ca="1">=SUM(U164/ ((O164- M164)/30.42))</x:f>
        <x:v/>
      </x:c>
      <x:c r="W164" s="195">
        <x:f ca="1">=IF(T164="","",IF(T164="-","",IF(U164=0,"",IF(OR(T164&gt;AA4,T164&lt;-AA4),"*",""))))</x:f>
        <x:v/>
      </x:c>
      <x:c r="X164" s="91" t="str">
        <x:v/>
      </x:c>
    </x:row>
    <x:row r="165" spans="1:25" s="12" x14ac:dyDescent="0.25">
      <x:c r="A165" s="96" t="str">
        <x:v>145</x:v>
      </x:c>
      <x:c r="B165" s="192" t="str">
        <x:v>FPR55588</x:v>
      </x:c>
      <x:c r="C165" s="192" t="str">
        <x:v>Ricoh MP C307</x:v>
      </x:c>
      <x:c r="D165" s="192" t="str">
        <x:v>Color Laser Prints</x:v>
      </x:c>
      <x:c r="E165" s="192" t="str">
        <x:v>C506PC05510</x:v>
      </x:c>
      <x:c r="F165" s="192" t="str">
        <x:v>Active</x:v>
      </x:c>
      <x:c r="G165" s="192" t="str">
        <x:v>Colorado Springs-208</x:v>
      </x:c>
      <x:c r="H165" s="192" t="str">
        <x:v/>
      </x:c>
      <x:c r="I165" s="192" t="str">
        <x:v/>
      </x:c>
      <x:c r="J165" s="192" t="str">
        <x:v/>
      </x:c>
      <x:c r="K165" s="192" t="str">
        <x:v>Office</x:v>
      </x:c>
      <x:c r="L165" s="192" t="str">
        <x:v>208</x:v>
      </x:c>
      <x:c r="M165" s="192" t="str">
        <x:v>1/4/2019</x:v>
      </x:c>
      <x:c r="N165" s="183" t="n">
        <x:v>7971.00</x:v>
      </x:c>
      <x:c r="O165" s="192" t="str">
        <x:v>3/31/2019</x:v>
      </x:c>
      <x:c r="P165" s="183" t="n">
        <x:v>11142.00</x:v>
      </x:c>
      <x:c r="Q165" s="207" t="n">
        <x:v>0.0061</x:v>
      </x:c>
      <x:c r="R165" s="207" t="n">
        <x:v>0.13</x:v>
      </x:c>
      <x:c r="S165" s="183" t="n">
        <x:v>3171.00</x:v>
      </x:c>
      <x:c r="T165" s="182" t="n">
        <x:f ca="1">=IF(AND(U165=0,S165&gt;0),-100%,IF(OR(S165=0,S165="-"),"-",IF(AND(S165=0,U165=0),0%,IF(S165&lt;U165,SUM(U165-S165)/S165,IF(S165&gt;U165,SUM(-1*(S165-U165)/S165),"")))))</x:f>
        <x:v/>
      </x:c>
      <x:c r="U165" s="183" t="n">
        <x:v>3171.00</x:v>
      </x:c>
      <x:c r="V165" s="183" t="n">
        <x:f ca="1">=SUM(U165/ ((O165- M165)/30.42))</x:f>
        <x:v/>
      </x:c>
      <x:c r="W165" s="196">
        <x:f ca="1">=IF(T165="","",IF(T165="-","",IF(U165=0,"",IF(OR(T165&gt;AA4,T165&lt;-AA4),"*",""))))</x:f>
        <x:v/>
      </x:c>
      <x:c r="X165" s="98" t="str">
        <x:v/>
      </x:c>
    </x:row>
    <x:row r="166" spans="1:25" s="12" x14ac:dyDescent="0.25">
      <x:c r="A166" s="90" t="str">
        <x:v>146</x:v>
      </x:c>
      <x:c r="B166" s="191" t="str">
        <x:v>FPR36373</x:v>
      </x:c>
      <x:c r="C166" s="191" t="str">
        <x:v>Ricoh Aficio SP C420dn</x:v>
      </x:c>
      <x:c r="D166" s="191" t="str">
        <x:v>Color Laser Prints</x:v>
      </x:c>
      <x:c r="E166" s="191" t="str">
        <x:v>S3899500082</x:v>
      </x:c>
      <x:c r="F166" s="191" t="str">
        <x:v>Active</x:v>
      </x:c>
      <x:c r="G166" s="191" t="str">
        <x:v>Dallas - 902</x:v>
      </x:c>
      <x:c r="H166" s="191" t="str">
        <x:v/>
      </x:c>
      <x:c r="I166" s="191" t="str">
        <x:v/>
      </x:c>
      <x:c r="J166" s="191" t="str">
        <x:v/>
      </x:c>
      <x:c r="K166" s="191" t="str">
        <x:v>Sales</x:v>
      </x:c>
      <x:c r="L166" s="191" t="str">
        <x:v>902</x:v>
      </x:c>
      <x:c r="M166" s="191" t="str">
        <x:v>12/20/2018</x:v>
      </x:c>
      <x:c r="N166" s="189" t="n">
        <x:v>337618.00</x:v>
      </x:c>
      <x:c r="O166" s="191" t="str">
        <x:v>3/31/2019</x:v>
      </x:c>
      <x:c r="P166" s="189" t="n">
        <x:v>340088.00</x:v>
      </x:c>
      <x:c r="Q166" s="206" t="n">
        <x:v>0.0047</x:v>
      </x:c>
      <x:c r="R166" s="206" t="n">
        <x:v>0.1013</x:v>
      </x:c>
      <x:c r="S166" s="189" t="n">
        <x:v>1371.00</x:v>
      </x:c>
      <x:c r="T166" s="187" t="n">
        <x:f ca="1">=IF(AND(U166=0,S166&gt;0),-100%,IF(OR(S166=0,S166="-"),"-",IF(AND(S166=0,U166=0),0%,IF(S166&lt;U166,SUM(U166-S166)/S166,IF(S166&gt;U166,SUM(-1*(S166-U166)/S166),"")))))</x:f>
        <x:v/>
      </x:c>
      <x:c r="U166" s="189" t="n">
        <x:v>2470.00</x:v>
      </x:c>
      <x:c r="V166" s="189" t="n">
        <x:f ca="1">=SUM(U166/ ((O166- M166)/30.42))</x:f>
        <x:v/>
      </x:c>
      <x:c r="W166" s="195">
        <x:f ca="1">=IF(T166="","",IF(T166="-","",IF(U166=0,"",IF(OR(T166&gt;AA4,T166&lt;-AA4),"*",""))))</x:f>
        <x:v/>
      </x:c>
      <x:c r="X166" s="91" t="str">
        <x:v/>
      </x:c>
    </x:row>
    <x:row r="167" spans="1:25" s="12" x14ac:dyDescent="0.25">
      <x:c r="A167" s="96" t="str">
        <x:v>147</x:v>
      </x:c>
      <x:c r="B167" s="192" t="str">
        <x:v>FPR58046</x:v>
      </x:c>
      <x:c r="C167" s="192" t="str">
        <x:v>Ricoh MP C307</x:v>
      </x:c>
      <x:c r="D167" s="192" t="str">
        <x:v>Color Laser Prints</x:v>
      </x:c>
      <x:c r="E167" s="192" t="str">
        <x:v>C508P200601</x:v>
      </x:c>
      <x:c r="F167" s="192" t="str">
        <x:v>Active</x:v>
      </x:c>
      <x:c r="G167" s="192" t="str">
        <x:v>Phoenix - 215</x:v>
      </x:c>
      <x:c r="H167" s="192" t="str">
        <x:v/>
      </x:c>
      <x:c r="I167" s="192" t="str">
        <x:v/>
      </x:c>
      <x:c r="J167" s="192" t="str">
        <x:v>1</x:v>
      </x:c>
      <x:c r="K167" s="192" t="str">
        <x:v>Refurb Plant / Bldg 1 / Suite C</x:v>
      </x:c>
      <x:c r="L167" s="192" t="str">
        <x:v>215</x:v>
      </x:c>
      <x:c r="M167" s="192" t="str">
        <x:v>1/2/2019</x:v>
      </x:c>
      <x:c r="N167" s="183" t="n">
        <x:v>6793.00</x:v>
      </x:c>
      <x:c r="O167" s="192" t="str">
        <x:v>3/31/2019</x:v>
      </x:c>
      <x:c r="P167" s="183" t="n">
        <x:v>8580.00</x:v>
      </x:c>
      <x:c r="Q167" s="207" t="n">
        <x:v>0.0034</x:v>
      </x:c>
      <x:c r="R167" s="207" t="n">
        <x:v>0.0733</x:v>
      </x:c>
      <x:c r="S167" s="183" t="n">
        <x:v>1787.00</x:v>
      </x:c>
      <x:c r="T167" s="182" t="n">
        <x:f ca="1">=IF(AND(U167=0,S167&gt;0),-100%,IF(OR(S167=0,S167="-"),"-",IF(AND(S167=0,U167=0),0%,IF(S167&lt;U167,SUM(U167-S167)/S167,IF(S167&gt;U167,SUM(-1*(S167-U167)/S167),"")))))</x:f>
        <x:v/>
      </x:c>
      <x:c r="U167" s="183" t="n">
        <x:v>1787.00</x:v>
      </x:c>
      <x:c r="V167" s="183" t="n">
        <x:f ca="1">=SUM(U167/ ((O167- M167)/30.42))</x:f>
        <x:v/>
      </x:c>
      <x:c r="W167" s="196">
        <x:f ca="1">=IF(T167="","",IF(T167="-","",IF(U167=0,"",IF(OR(T167&gt;AA4,T167&lt;-AA4),"*",""))))</x:f>
        <x:v/>
      </x:c>
      <x:c r="X167" s="98" t="str">
        <x:v/>
      </x:c>
    </x:row>
    <x:row r="168" spans="1:25" s="12" x14ac:dyDescent="0.25">
      <x:c r="A168" s="90" t="str">
        <x:v>148</x:v>
      </x:c>
      <x:c r="B168" s="191" t="str">
        <x:v>FPR60783</x:v>
      </x:c>
      <x:c r="C168" s="191" t="str">
        <x:v>HP CLJ M553</x:v>
      </x:c>
      <x:c r="D168" s="191" t="str">
        <x:v>Color Laser Prints</x:v>
      </x:c>
      <x:c r="E168" s="191" t="str">
        <x:v>JPCCL650GJ</x:v>
      </x:c>
      <x:c r="F168" s="191" t="str">
        <x:v>Active</x:v>
      </x:c>
      <x:c r="G168" s="191" t="str">
        <x:v>Tulsa - 386</x:v>
      </x:c>
      <x:c r="H168" s="191" t="str">
        <x:v/>
      </x:c>
      <x:c r="I168" s="191" t="str">
        <x:v/>
      </x:c>
      <x:c r="J168" s="191" t="str">
        <x:v>1</x:v>
      </x:c>
      <x:c r="K168" s="191" t="str">
        <x:v>Keith Jutras</x:v>
      </x:c>
      <x:c r="L168" s="191" t="str">
        <x:v>386</x:v>
      </x:c>
      <x:c r="M168" s="191" t="str">
        <x:v>12/20/2018</x:v>
      </x:c>
      <x:c r="N168" s="189" t="n">
        <x:v>908.00</x:v>
      </x:c>
      <x:c r="O168" s="191" t="str">
        <x:v>3/31/2019</x:v>
      </x:c>
      <x:c r="P168" s="189" t="n">
        <x:v>1353.00</x:v>
      </x:c>
      <x:c r="Q168" s="206" t="n">
        <x:v>0.0009</x:v>
      </x:c>
      <x:c r="R168" s="206" t="n">
        <x:v>0.0182</x:v>
      </x:c>
      <x:c r="S168" s="189" t="n">
        <x:v>445.00</x:v>
      </x:c>
      <x:c r="T168" s="187" t="n">
        <x:f ca="1">=IF(AND(U168=0,S168&gt;0),-100%,IF(OR(S168=0,S168="-"),"-",IF(AND(S168=0,U168=0),0%,IF(S168&lt;U168,SUM(U168-S168)/S168,IF(S168&gt;U168,SUM(-1*(S168-U168)/S168),"")))))</x:f>
        <x:v/>
      </x:c>
      <x:c r="U168" s="189" t="n">
        <x:v>445.00</x:v>
      </x:c>
      <x:c r="V168" s="189" t="n">
        <x:f ca="1">=SUM(U168/ ((O168- M168)/30.42))</x:f>
        <x:v/>
      </x:c>
      <x:c r="W168" s="195">
        <x:f ca="1">=IF(T168="","",IF(T168="-","",IF(U168=0,"",IF(OR(T168&gt;AA4,T168&lt;-AA4),"*",""))))</x:f>
        <x:v/>
      </x:c>
      <x:c r="X168" s="91" t="str">
        <x:v/>
      </x:c>
    </x:row>
    <x:row r="169" spans="1:25" s="12" x14ac:dyDescent="0.25">
      <x:c r="A169" s="96" t="str">
        <x:v>149</x:v>
      </x:c>
      <x:c r="B169" s="192" t="str">
        <x:v>12521708</x:v>
      </x:c>
      <x:c r="C169" s="192" t="str">
        <x:v>Ricoh MP C305SPF</x:v>
      </x:c>
      <x:c r="D169" s="192" t="str">
        <x:v>Color Laser Prints</x:v>
      </x:c>
      <x:c r="E169" s="192" t="str">
        <x:v>W793P302316</x:v>
      </x:c>
      <x:c r="F169" s="192" t="str">
        <x:v>Active</x:v>
      </x:c>
      <x:c r="G169" s="192" t="str">
        <x:v>Oklahoma City - 385</x:v>
      </x:c>
      <x:c r="H169" s="192" t="str">
        <x:v/>
      </x:c>
      <x:c r="I169" s="192" t="str">
        <x:v/>
      </x:c>
      <x:c r="J169" s="192" t="str">
        <x:v/>
      </x:c>
      <x:c r="K169" s="192" t="str">
        <x:v/>
      </x:c>
      <x:c r="L169" s="192" t="str">
        <x:v>385</x:v>
      </x:c>
      <x:c r="M169" s="192" t="str">
        <x:v>12/20/2018</x:v>
      </x:c>
      <x:c r="N169" s="183" t="n">
        <x:v>18049.00</x:v>
      </x:c>
      <x:c r="O169" s="192" t="str">
        <x:v>3/31/2019</x:v>
      </x:c>
      <x:c r="P169" s="183" t="n">
        <x:v>18076.00</x:v>
      </x:c>
      <x:c r="Q169" s="207" t="n">
        <x:v>0.0001</x:v>
      </x:c>
      <x:c r="R169" s="207" t="n">
        <x:v>0.0011</x:v>
      </x:c>
      <x:c r="S169" s="183" t="n">
        <x:v>15.00</x:v>
      </x:c>
      <x:c r="T169" s="182" t="n">
        <x:f ca="1">=IF(AND(U169=0,S169&gt;0),-100%,IF(OR(S169=0,S169="-"),"-",IF(AND(S169=0,U169=0),0%,IF(S169&lt;U169,SUM(U169-S169)/S169,IF(S169&gt;U169,SUM(-1*(S169-U169)/S169),"")))))</x:f>
        <x:v/>
      </x:c>
      <x:c r="U169" s="183" t="n">
        <x:v>27.00</x:v>
      </x:c>
      <x:c r="V169" s="183" t="n">
        <x:f ca="1">=SUM(U169/ ((O169- M169)/30.42))</x:f>
        <x:v/>
      </x:c>
      <x:c r="W169" s="196">
        <x:f ca="1">=IF(T169="","",IF(T169="-","",IF(U169=0,"",IF(OR(T169&gt;AA4,T169&lt;-AA4),"*",""))))</x:f>
        <x:v/>
      </x:c>
      <x:c r="X169" s="98" t="str">
        <x:v/>
      </x:c>
    </x:row>
    <x:row r="170" spans="1:25" s="12" x14ac:dyDescent="0.25">
      <x:c r="A170" s="90" t="str">
        <x:v>150</x:v>
      </x:c>
      <x:c r="B170" s="191" t="str">
        <x:v>AFPR57699</x:v>
      </x:c>
      <x:c r="C170" s="191" t="str">
        <x:v>Ricoh MP C306ZSPF</x:v>
      </x:c>
      <x:c r="D170" s="191" t="str">
        <x:v>Color Laser Prints</x:v>
      </x:c>
      <x:c r="E170" s="191" t="str">
        <x:v>G446P803220</x:v>
      </x:c>
      <x:c r="F170" s="191" t="str">
        <x:v>Inactive</x:v>
      </x:c>
      <x:c r="G170" s="191" t="str">
        <x:v>Myrtle Beach - 438</x:v>
      </x:c>
      <x:c r="H170" s="191" t="str">
        <x:v/>
      </x:c>
      <x:c r="I170" s="191" t="str">
        <x:v>Inactive / Plant Closing</x:v>
      </x:c>
      <x:c r="J170" s="191" t="str">
        <x:v/>
      </x:c>
      <x:c r="K170" s="191" t="str">
        <x:v/>
      </x:c>
      <x:c r="L170" s="191" t="str">
        <x:v>438</x:v>
      </x:c>
      <x:c r="M170" s="191" t="str">
        <x:v>12/31/2018</x:v>
      </x:c>
      <x:c r="N170" s="189" t="n">
        <x:v>665.00</x:v>
      </x:c>
      <x:c r="O170" s="191" t="str">
        <x:v>3/31/2019</x:v>
      </x:c>
      <x:c r="P170" s="189" t="n">
        <x:v>665.00</x:v>
      </x:c>
      <x:c r="Q170" s="206" t="n">
        <x:v>0.00</x:v>
      </x:c>
      <x:c r="R170" s="206" t="n">
        <x:v>0.00</x:v>
      </x:c>
      <x:c r="S170" s="189" t="n">
        <x:v>0.00</x:v>
      </x:c>
      <x:c r="T170" s="187" t="n">
        <x:f ca="1">=IF(AND(U170=0,S170&gt;0),-100%,IF(OR(S170=0,S170="-"),"-",IF(AND(S170=0,U170=0),0%,IF(S170&lt;U170,SUM(U170-S170)/S170,IF(S170&gt;U170,SUM(-1*(S170-U170)/S170),"")))))</x:f>
        <x:v/>
      </x:c>
      <x:c r="U170" s="189" t="n">
        <x:v>0.00</x:v>
      </x:c>
      <x:c r="V170" s="189" t="n">
        <x:f ca="1">=SUM(U170/ ((O170- M170)/30.42))</x:f>
        <x:v/>
      </x:c>
      <x:c r="W170" s="195">
        <x:f ca="1">=IF(T170="","",IF(T170="-","",IF(U170=0,"",IF(OR(T170&gt;AA4,T170&lt;-AA4),"*",""))))</x:f>
        <x:v/>
      </x:c>
      <x:c r="X170" s="91" t="str">
        <x:v/>
      </x:c>
    </x:row>
    <x:row r="171" spans="1:25" x14ac:dyDescent="0.25">
      <x:c r="A171" s="174"/>
      <x:c r="B171" s="174"/>
      <x:c r="C171" s="174"/>
      <x:c r="D171" s="174"/>
      <x:c r="E171" s="174"/>
      <x:c r="F171" s="174"/>
      <x:c r="G171" s="174"/>
      <x:c r="H171" s="174"/>
      <x:c r="I171" s="174"/>
      <x:c r="J171" s="174"/>
      <x:c r="K171" s="174"/>
      <x:c r="L171" s="174"/>
      <x:c r="M171" s="174"/>
      <x:c r="N171" s="174"/>
      <x:c r="O171" s="174"/>
      <x:c r="P171" s="174"/>
      <x:c r="Q171" s="174"/>
      <x:c r="R171" s="174"/>
      <x:c r="S171" s="205" t="n">
        <x:f ca="1">=SUM(S161:S170)</x:f>
      </x:c>
      <x:c r="T171" s="193"/>
      <x:c r="U171" s="205" t="n">
        <x:f ca="1">=SUM(U161:U170)</x:f>
      </x:c>
      <x:c r="V171" s="205" t="n">
        <x:f ca="1">=SUM(V161:V170)</x:f>
      </x:c>
      <x:c r="W171" s="174"/>
      <x:c r="X171" s="174"/>
    </x:row>
    <x:row r="172" spans="1:25" x14ac:dyDescent="0.25">
      <x:c r="A172" s="195" t="str">
        <x:f ca="1">="* All devices with a net volume change of " &amp; SUM(AA4 * 100) &amp; "% are indicated with a red asterisk (*)."</x:f>
      </x:c>
      <x:c r="B172" s="19"/>
      <x:c r="C172" s="19"/>
      <x:c r="D172" s="19"/>
      <x:c r="E172" s="19"/>
      <x:c r="F172" s="19"/>
      <x:c r="G172" s="19"/>
      <x:c r="H172" s="19"/>
      <x:c r="I172" s="19"/>
      <x:c r="J172" s="19"/>
      <x:c r="K172" s="19"/>
      <x:c r="L172" s="19"/>
      <x:c r="M172" s="19"/>
      <x:c r="N172" s="19"/>
      <x:c r="O172" s="19"/>
      <x:c r="P172" s="19"/>
      <x:c r="Q172" s="19"/>
      <x:c r="R172" s="19"/>
      <x:c r="S172" s="19"/>
      <x:c r="T172" s="19"/>
      <x:c r="U172" s="19"/>
      <x:c r="V172" s="19"/>
      <x:c r="W172" s="19"/>
      <x:c r="X172" s="19"/>
      <x:c r="Y172"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60" t="d">
        <x:v>2/26/2019</x:v>
      </x:c>
      <x:c r="C7" s="73" t="str">
        <x:v>Monthly</x:v>
      </x:c>
      <x:c r="D7" s="73" t="str">
        <x:v>0</x:v>
      </x:c>
      <x:c r="E7" s="74" t="d">
        <x:v>2/26/2019</x:v>
      </x:c>
      <x:c r="F7" s="74" t="d">
        <x:v>2/26/2019</x:v>
      </x:c>
      <x:c r="G7" s="51" t="str">
        <x:v>A HP CLJ M553n was ordered for the Muskogee, OK-342 plant. The plant was closed at the time of delivery. The order could not be cancelled with HP. FPR arranged for the printer to be returned. Reddy Ice incurred no expense for the order, or the return. The amount shown here is the original purchase price, and shipping, no sales tax.</x:v>
      </x:c>
      <x:c r="H7" s="75" t="n">
        <x:v>691.11</x:v>
      </x:c>
      <x:c r="I7" s="61" t="str">
        <x:f ca="1">IF(C7="","",IF(C7="One-Time Savings",H7,SUM(H7*((F7-E7)/30.42))))</x:f>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216" t="str">
        <x:v>There are no replacements to report.</x:v>
      </x:c>
      <x:c r="C8" s="54">
        <x:v/>
      </x:c>
      <x:c r="D8" s="54">
        <x:v/>
      </x:c>
      <x:c r="E8" s="54" t="str">
        <x:v/>
      </x:c>
      <x:c r="F8" s="51">
        <x:v/>
      </x:c>
      <x:c r="G8" s="61" t="n">
        <x:v/>
      </x:c>
    </x:row>
    <x:row r="9" spans="1:8" x14ac:dyDescent="0.25">
      <x:c r="B9" s="60"/>
      <x:c r="C9" s="54"/>
      <x:c r="D9" s="54"/>
      <x:c r="E9" s="54"/>
      <x:c r="F9" s="54"/>
      <x:c r="G9" s="61"/>
    </x:row>
    <x:row r="10" spans="1:8" x14ac:dyDescent="0.25">
      <x:c r="B10" s="60"/>
      <x:c r="C10" s="54"/>
      <x:c r="D10" s="54"/>
      <x:c r="E10" s="54"/>
      <x:c r="F10" s="54"/>
      <x:c r="G10" s="61"/>
    </x:row>
    <x:row r="11" spans="1:8" ht="14.25" customHeight="1" x14ac:dyDescent="0.25">
      <x:c r="B11" s="58"/>
      <x:c r="C11" s="26"/>
      <x:c r="D11" s="21"/>
      <x:c r="E11" s="21"/>
      <x:c r="F11" s="8"/>
      <x:c r="G11" s="59" t="str">
        <x:f/>
        <x:v/>
      </x:c>
    </x:row>
    <x:row r="12" spans="1:8" ht="14.25" customHeight="1" x14ac:dyDescent="0.25">
      <x:c r="B12" s="58"/>
      <x:c r="C12" s="26"/>
      <x:c r="D12" s="21"/>
      <x:c r="E12" s="21"/>
      <x:c r="F12" s="8"/>
      <x:c r="G12" s="59" t="str">
        <x:f/>
        <x:v/>
      </x:c>
    </x:row>
    <x:row r="13" spans="1:8" x14ac:dyDescent="0.25">
      <x:c r="B13" s="60"/>
      <x:c r="C13" s="54"/>
      <x:c r="D13" s="54"/>
      <x:c r="E13" s="54"/>
      <x:c r="F13" s="54"/>
      <x:c r="G13" s="61"/>
    </x:row>
    <x:row r="14" spans="1:8" x14ac:dyDescent="0.25">
      <x:c r="B14" s="60"/>
      <x:c r="C14" s="54"/>
      <x:c r="D14" s="54"/>
      <x:c r="E14" s="54"/>
      <x:c r="F14" s="54"/>
      <x:c r="G14" s="61"/>
    </x:row>
    <x:row r="15" spans="1:8" ht="14.25" customHeight="1" x14ac:dyDescent="0.25">
      <x:c r="B15" s="58"/>
      <x:c r="C15" s="26"/>
      <x:c r="D15" s="21"/>
      <x:c r="E15" s="21"/>
      <x:c r="F15" s="8"/>
      <x:c r="G15" s="59" t="str">
        <x:f/>
        <x:v/>
      </x:c>
    </x:row>
    <x:row r="16" spans="1:8" ht="14.25" customHeight="1" x14ac:dyDescent="0.25">
      <x:c r="B16" s="58"/>
      <x:c r="C16" s="26"/>
      <x:c r="D16" s="21"/>
      <x:c r="E16" s="21"/>
      <x:c r="F16" s="8"/>
      <x:c r="G16" s="59" t="str">
        <x:f/>
        <x:v/>
      </x:c>
    </x:row>
    <x:row r="17" spans="1:8" x14ac:dyDescent="0.25">
      <x:c r="B17" s="60"/>
      <x:c r="C17" s="54"/>
      <x:c r="D17" s="54"/>
      <x:c r="E17" s="54"/>
      <x:c r="F17" s="54"/>
      <x:c r="G17" s="61"/>
    </x:row>
    <x:row r="18" spans="1:8" x14ac:dyDescent="0.25">
      <x:c r="B18" s="60"/>
      <x:c r="C18" s="54"/>
      <x:c r="D18" s="54"/>
      <x:c r="E18" s="54"/>
      <x:c r="F18" s="54"/>
      <x:c r="G18" s="61"/>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Reddy Ice Holdings, Inc.</x:v>
      </x:c>
    </x:row>
    <x:row r="3" spans="1:3" x14ac:dyDescent="0.25">
      <x:c r="A3" s="4" t="s">
        <x:v>9</x:v>
      </x:c>
      <x:c r="B3" s="103" t="s">
        <x:v>11/01/2016</x:v>
      </x:c>
    </x:row>
    <x:row r="4" spans="1:3" x14ac:dyDescent="0.25">
      <x:c r="A4" s="4" t="s">
        <x:v>7</x:v>
      </x:c>
      <x:c r="B4" s="103" t="s">
        <x:v>03/31/2019</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 - (Group 1)</x:v>
      </x:c>
      <x:c r="B10" s="197" t="n">
        <x:v>0.00750</x:v>
      </x:c>
    </x:row>
    <x:row r="11" spans="1:3" x14ac:dyDescent="0.25">
      <x:c r="A11" s="43" t="str">
        <x:v>B/W Copies - (Group 2)</x:v>
      </x:c>
      <x:c r="B11" s="198" t="n">
        <x:v>0.01250</x:v>
      </x:c>
    </x:row>
    <x:row r="12" spans="1:3" x14ac:dyDescent="0.25">
      <x:c r="A12" s="106" t="str">
        <x:v>B/W Copies - (Group 3)</x:v>
      </x:c>
      <x:c r="B12" s="197" t="n">
        <x:v>0.01650</x:v>
      </x:c>
    </x:row>
    <x:row r="13" spans="1:3" x14ac:dyDescent="0.25">
      <x:c r="A13" s="43" t="str">
        <x:v>B/W Laser Prints</x:v>
      </x:c>
      <x:c r="B13" s="198" t="n">
        <x:v>0.02000</x:v>
      </x:c>
    </x:row>
    <x:row r="14" spans="1:3" x14ac:dyDescent="0.25">
      <x:c r="A14" s="106" t="str">
        <x:v>Color Copier (Color Pages)</x:v>
      </x:c>
      <x:c r="B14" s="197" t="n">
        <x:v>0.08500</x:v>
      </x:c>
    </x:row>
    <x:row r="15" spans="1:3" x14ac:dyDescent="0.25">
      <x:c r="A15" s="43" t="str">
        <x:v>Color Laser Prints</x:v>
      </x:c>
      <x:c r="B15" s="198" t="n">
        <x:v>0.10000</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8" x14ac:dyDescent="0.25">
      <x:c r="A7" s="60"/>
      <x:c r="B7" s="54"/>
      <x:c r="C7" s="54"/>
      <x:c r="D7" s="54"/>
      <x:c r="E7" s="54"/>
      <x:c r="F7" s="54"/>
      <x:c r="G7" s="98"/>
    </x:row>
    <x:row r="8" spans="1:8" x14ac:dyDescent="0.25">
      <x:c r="A8" s="60"/>
      <x:c r="B8" s="54"/>
      <x:c r="C8" s="54"/>
      <x:c r="D8" s="54"/>
      <x:c r="E8" s="54"/>
      <x:c r="F8" s="54"/>
      <x:c r="G8" s="98"/>
    </x:row>
    <x:row r="9" spans="1:8" ht="14.25" customHeight="1" x14ac:dyDescent="0.25">
      <x:c r="A9" s="58"/>
      <x:c r="B9" s="26"/>
      <x:c r="C9" s="21"/>
      <x:c r="D9" s="21"/>
      <x:c r="E9" s="8"/>
      <x:c r="F9" s="8">
        <x:v/>
      </x:c>
      <x:c r="G9" s="59"/>
    </x:row>
    <x:row r="10" spans="1:8" ht="14.25" customHeight="1" x14ac:dyDescent="0.25">
      <x:c r="A10" s="58"/>
      <x:c r="B10" s="26"/>
      <x:c r="C10" s="21"/>
      <x:c r="D10" s="21"/>
      <x:c r="E10" s="8"/>
      <x:c r="F10" s="8">
        <x:v/>
      </x:c>
      <x:c r="G10" s="59"/>
    </x:row>
    <x:row r="11" spans="1:8" x14ac:dyDescent="0.25">
      <x:c r="A11" s="60"/>
      <x:c r="B11" s="54"/>
      <x:c r="C11" s="54"/>
      <x:c r="D11" s="54"/>
      <x:c r="E11" s="54"/>
      <x:c r="F11" s="54"/>
      <x:c r="G11" s="98"/>
    </x:row>
    <x:row r="12" spans="1:8" x14ac:dyDescent="0.25">
      <x:c r="A12" s="60"/>
      <x:c r="B12" s="54"/>
      <x:c r="C12" s="54"/>
      <x:c r="D12" s="54"/>
      <x:c r="E12" s="54"/>
      <x:c r="F12" s="54"/>
      <x:c r="G12" s="98"/>
    </x:row>
    <x:row r="13" spans="1:8" ht="14.25" customHeight="1" x14ac:dyDescent="0.25">
      <x:c r="A13" s="58"/>
      <x:c r="B13" s="26"/>
      <x:c r="C13" s="21"/>
      <x:c r="D13" s="21"/>
      <x:c r="E13" s="8"/>
      <x:c r="F13" s="8">
        <x:v/>
      </x:c>
      <x:c r="G13" s="59"/>
    </x:row>
    <x:row r="14" spans="1:8" ht="14.25" customHeight="1" x14ac:dyDescent="0.25">
      <x:c r="A14" s="58"/>
      <x:c r="B14" s="26"/>
      <x:c r="C14" s="21"/>
      <x:c r="D14" s="21"/>
      <x:c r="E14" s="8"/>
      <x:c r="F14" s="8">
        <x:v/>
      </x:c>
      <x:c r="G14" s="59"/>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23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Mar. 2019</x:v>
      </x:c>
      <x:c r="C7" s="45" t="str">
        <x:v>Dec. 2018</x:v>
      </x:c>
      <x:c r="D7" s="45" t="str">
        <x:v>Sep. 2018</x:v>
      </x:c>
      <x:c r="E7" s="45" t="str">
        <x:v>Jun. 2018</x:v>
      </x:c>
      <x:c r="F7" s="45" t="str">
        <x:v>Mar. 2018</x:v>
      </x:c>
      <x:c r="G7" s="45" t="str">
        <x:v>Dec. 2017</x:v>
      </x:c>
      <x:c r="H7" s="45" t="str">
        <x:v>Sep. 2017</x:v>
      </x:c>
      <x:c r="I7" s="46" t="str">
        <x:v>Jun. 2017</x:v>
      </x:c>
    </x:row>
    <x:row r="8" spans="1:4" x14ac:dyDescent="0.25">
      <x:c r="B8" s="215" t="str">
        <x:v>23</x:v>
      </x:c>
      <x:c r="C8" s="120">
        <x:v>13</x:v>
      </x:c>
      <x:c r="D8" s="120">
        <x:v>20</x:v>
      </x:c>
      <x:c r="E8" s="120">
        <x:v>11</x:v>
      </x:c>
      <x:c r="F8" s="120">
        <x:v>19</x:v>
      </x:c>
      <x:c r="G8" s="120">
        <x:v>15</x:v>
      </x:c>
      <x:c r="H8" s="120">
        <x:v>26</x:v>
      </x:c>
      <x:c r="I8" s="121">
        <x:v>20</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3/4/2019</x:v>
      </x:c>
      <x:c r="C12" s="97">
        <x:v>Christi Gideon(417-207-1046/cgideon@reddyice.com)</x:v>
      </x:c>
      <x:c r="D12" s="97" t="str">
        <x:v>11744640</x:v>
      </x:c>
      <x:c r="E12" s="97">
        <x:v>Ricoh SP 5210SF</x:v>
      </x:c>
      <x:c r="F12" s="97">
        <x:v>Springfield - 387</x:v>
      </x:c>
      <x:c r="G12" s="97" t="str">
        <x:v>726</x:v>
      </x:c>
      <x:c r="H12" s="97" t="str">
        <x:v>leaving black lines of pages &amp; splotchy ink when printing or copying.  This device is functioning</x:v>
      </x:c>
      <x:c r="I12" s="98" t="str">
        <x:v>3/5/2019: Ricoh; issue resolved.  Emailed Christi.  Call complete. </x:v>
      </x:c>
    </x:row>
    <x:row r="13" spans="1:7" x14ac:dyDescent="0.25">
      <x:c r="B13" s="90">
        <x:v>2/27/2019</x:v>
      </x:c>
      <x:c r="C13" s="26">
        <x:v>Tom Lessing(954-235-4344/tlessing@reddyice.com)</x:v>
      </x:c>
      <x:c r="D13" s="26" t="str">
        <x:v>12525778</x:v>
      </x:c>
      <x:c r="E13" s="26">
        <x:v>Ricoh MP 3352</x:v>
      </x:c>
      <x:c r="F13" s="26">
        <x:v>Riviera Beach - 410</x:v>
      </x:c>
      <x:c r="G13" s="26" t="n">
        <x:v>1997.000000</x:v>
      </x:c>
      <x:c r="H13" s="26" t="str">
        <x:v>Device printing light even after replacing toner. (TS) This device is functioning</x:v>
      </x:c>
      <x:c r="I13" s="91" t="str">
        <x:v>2/28/2019: Ricoh; issue resolved.  Emailed Tom.  Call complete. </x:v>
      </x:c>
    </x:row>
    <x:row r="14" spans="1:7" x14ac:dyDescent="0.25">
      <x:c r="B14" s="96">
        <x:v>1/15/2019</x:v>
      </x:c>
      <x:c r="C14" s="97">
        <x:v>Tim Watson(205-830-8805/sbrasfield@fprus.com)</x:v>
      </x:c>
      <x:c r="D14" s="97" t="str">
        <x:v>13428942</x:v>
      </x:c>
      <x:c r="E14" s="97">
        <x:v>Ricoh SP 5210SF</x:v>
      </x:c>
      <x:c r="F14" s="97">
        <x:v>Pelham - 329</x:v>
      </x:c>
      <x:c r="G14" s="97" t="str">
        <x:v>393</x:v>
      </x:c>
      <x:c r="H14" s="97" t="str">
        <x:v>device will make copies but not print. device is down.  This device is functioning</x:v>
      </x:c>
      <x:c r="I14" s="98" t="str">
        <x:v>1/15/2018: Ricoh; issue resolved.  Unable to reach Tim.  Call complete. </x:v>
      </x:c>
    </x:row>
    <x:row r="15" spans="1:7" x14ac:dyDescent="0.25">
      <x:c r="B15" s="90">
        <x:v>1/22/2019</x:v>
      </x:c>
      <x:c r="C15" s="26">
        <x:v>Kris Long(417-894-5039/sbrasfield@fprus.com)</x:v>
      </x:c>
      <x:c r="D15" s="26" t="str">
        <x:v>17046225</x:v>
      </x:c>
      <x:c r="E15" s="26">
        <x:v>Ricoh SP 5210SF</x:v>
      </x:c>
      <x:c r="F15" s="26">
        <x:v>Ozark, MO - 344</x:v>
      </x:c>
      <x:c r="G15" s="26" t="n">
        <x:v>676.000000</x:v>
      </x:c>
      <x:c r="H15" s="26" t="str">
        <x:v>when printing the paper is crinkling.  This device is functioning</x:v>
      </x:c>
      <x:c r="I15" s="91" t="str">
        <x:v>1/23/2019: Ricoh; issue resolved. Left VM for Kris.  Call complete. </x:v>
      </x:c>
    </x:row>
    <x:row r="16" spans="1:7" x14ac:dyDescent="0.25">
      <x:c r="B16" s="96">
        <x:v>2/26/2019</x:v>
      </x:c>
      <x:c r="C16" s="97">
        <x:v>ASI - entered(972-650-0700/areichhart@fprus.com)</x:v>
      </x:c>
      <x:c r="D16" s="97" t="str">
        <x:v>17893</x:v>
      </x:c>
      <x:c r="E16" s="97">
        <x:v>Ricoh MP6002</x:v>
      </x:c>
      <x:c r="F16" s="97">
        <x:v>Dallas - 902</x:v>
      </x:c>
      <x:c r="G16" s="97" t="str">
        <x:v>6,151</x:v>
      </x:c>
      <x:c r="H16" s="97" t="str">
        <x:v>jam can't find to remove This device is functioning</x:v>
      </x:c>
      <x:c r="I16" s="98" t="str">
        <x:v>2/26/2019: End user placed with ASI - tech notes; cleared paper path &amp; cleaned interior. Closing call. </x:v>
      </x:c>
    </x:row>
    <x:row r="17" spans="1:7" x14ac:dyDescent="0.25">
      <x:c r="B17" s="90">
        <x:v>1/9/2019</x:v>
      </x:c>
      <x:c r="C17" s="26">
        <x:v>Charles Shock(918-616-6752/cshock@reddyice.com)</x:v>
      </x:c>
      <x:c r="D17" s="26" t="str">
        <x:v>A12511304</x:v>
      </x:c>
      <x:c r="E17" s="26">
        <x:v>Ricoh MP 3352</x:v>
      </x:c>
      <x:c r="F17" s="26">
        <x:v>Muskogee - 342</x:v>
      </x:c>
      <x:c r="G17" s="26" t="n">
        <x:v>0.000000</x:v>
      </x:c>
      <x:c r="H17" s="26" t="str">
        <x:v>Unit needs serviced.  Creates lines on printed items or on copies This device is functioning</x:v>
      </x:c>
      <x:c r="I17" s="91" t="str">
        <x:v>1/10/2019: Ricoh; issue resolved.  Emailed Charles.  Call complete. </x:v>
      </x:c>
    </x:row>
    <x:row r="18" spans="1:7" x14ac:dyDescent="0.25">
      <x:c r="B18" s="96">
        <x:v>1/7/2019</x:v>
      </x:c>
      <x:c r="C18" s="97">
        <x:v>Amanda Cerecedez(214-526-6740 ext39077/vnaik@fprus.com)</x:v>
      </x:c>
      <x:c r="D18" s="97" t="str">
        <x:v>FPR36358</x:v>
      </x:c>
      <x:c r="E18" s="97">
        <x:v>Ricoh Aficio SP C420dn</x:v>
      </x:c>
      <x:c r="F18" s="97">
        <x:v>Dallas - 902</x:v>
      </x:c>
      <x:c r="G18" s="97" t="str">
        <x:v>303</x:v>
      </x:c>
      <x:c r="H18" s="97" t="str">
        <x:v>Bottom tray keeps jamming.  This device is not functioning</x:v>
      </x:c>
      <x:c r="I18" s="98" t="str">
        <x:v>1/7/19 - Removed tray bottom plate &amp; tray side rail guides to removed jammed tray. Right side guide was not in its rail preventing tray removal. Replaced tray feed roller &amp; separation guide, generally cleaned, checked operations. Tested.  Unable to rea...</x:v>
      </x:c>
    </x:row>
    <x:row r="19" spans="1:7" x14ac:dyDescent="0.25">
      <x:c r="B19" s="90">
        <x:v>2/11/2019</x:v>
      </x:c>
      <x:c r="C19" s="26">
        <x:v>Sara Marchant(214-713-2627/areichhart@fprus.com)</x:v>
      </x:c>
      <x:c r="D19" s="26" t="str">
        <x:v>FPR36358</x:v>
      </x:c>
      <x:c r="E19" s="26">
        <x:v>Ricoh Aficio SP C420dn</x:v>
      </x:c>
      <x:c r="F19" s="26">
        <x:v>Dallas - 902</x:v>
      </x:c>
      <x:c r="G19" s="26" t="n">
        <x:v>303.000000</x:v>
      </x:c>
      <x:c r="H19" s="26" t="str">
        <x:v>every 2 pages printed, they will receive an error "Open door tray A, fix paper".   This device is functioning</x:v>
      </x:c>
      <x:c r="I19" s="91" t="str">
        <x:v>2/12/2019: COS; cleaned feed rollers in tray one.  Cleaned paper path sensors &amp; covers.  Removed mylars from side guides in tray one.  Checked operation, tested good.  Unable to reach Sara.  Call complete. </x:v>
      </x:c>
    </x:row>
    <x:row r="20" spans="1:7" x14ac:dyDescent="0.25">
      <x:c r="B20" s="96">
        <x:v>1/31/2019</x:v>
      </x:c>
      <x:c r="C20" s="97">
        <x:v>Gina Greeson(972-296-4271 ext31110/tsmitherman@fprus.com)</x:v>
      </x:c>
      <x:c r="D20" s="97" t="str">
        <x:v>FPR42527</x:v>
      </x:c>
      <x:c r="E20" s="97">
        <x:v>Ricoh MP6002</x:v>
      </x:c>
      <x:c r="F20" s="97">
        <x:v>Duncanville - 311</x:v>
      </x:c>
      <x:c r="G20" s="97" t="str">
        <x:v/>
      </x:c>
      <x:c r="H20" s="97" t="str">
        <x:v>Making loud noise. Not sure if it is the power source This device is functioning</x:v>
      </x:c>
      <x:c r="I20" s="98" t="str">
        <x:v>1/31/2019: COS; Found surge protector humming loudly.  Replaced surge protector w/a spare surge.  Tested all modes ok.  Left VM for Gina.  Call complete. </x:v>
      </x:c>
    </x:row>
    <x:row r="21" spans="1:7" x14ac:dyDescent="0.25">
      <x:c r="B21" s="90">
        <x:v>1/21/2019</x:v>
      </x:c>
      <x:c r="C21" s="26">
        <x:v>Gina (972-296-4271 ext31110/vnaik@fprus.com)</x:v>
      </x:c>
      <x:c r="D21" s="26" t="str">
        <x:v>FPR42527</x:v>
      </x:c>
      <x:c r="E21" s="26">
        <x:v>Ricoh MP6002</x:v>
      </x:c>
      <x:c r="F21" s="26">
        <x:v>Duncanville - 311</x:v>
      </x:c>
      <x:c r="G21" s="26" t="n">
        <x:v>0.000000</x:v>
      </x:c>
      <x:c r="H21" s="26" t="str">
        <x:v>Paper jam in machine - unable to clear.  This device is not functioning</x:v>
      </x:c>
      <x:c r="I21" s="91" t="str">
        <x:v>1/21/2019: COS; Jams occurring at fuser entry.  Examined &amp; found heat roller gear was cracked.  Replaced heat roller gear &amp; cleaned fuser sep claws.  Cleaned tray 1 feed rollers, paper path, optics, &amp; covers.  Tested.  Left VM for Gina.  Call complete. </x:v>
      </x:c>
    </x:row>
    <x:row r="22" spans="1:7" x14ac:dyDescent="0.25">
      <x:c r="B22" s="96">
        <x:v>3/15/2019</x:v>
      </x:c>
      <x:c r="C22" s="97">
        <x:v>Kelechi Udecukwu(4695603078/kcudeh@reddyice.com)</x:v>
      </x:c>
      <x:c r="D22" s="97" t="str">
        <x:v>FPR42542</x:v>
      </x:c>
      <x:c r="E22" s="97">
        <x:v>HP LJ M401dn</x:v>
      </x:c>
      <x:c r="F22" s="97">
        <x:v>Dallas - 902</x:v>
      </x:c>
      <x:c r="G22" s="97" t="str">
        <x:v>91</x:v>
      </x:c>
      <x:c r="H22" s="97" t="str">
        <x:v>My printer indicates it needs a new cartridge This device is functioning</x:v>
      </x:c>
      <x:c r="I22" s="98" t="str">
        <x:v>supply request. </x:v>
      </x:c>
    </x:row>
    <x:row r="23" spans="1:7" x14ac:dyDescent="0.25">
      <x:c r="B23" s="90">
        <x:v>2/19/2019</x:v>
      </x:c>
      <x:c r="C23" s="26">
        <x:v>Lynne Collins(214-272-4204 /lcollins@reddyice.com)</x:v>
      </x:c>
      <x:c r="D23" s="26" t="str">
        <x:v>FPR42553</x:v>
      </x:c>
      <x:c r="E23" s="26">
        <x:v>HP LJ 4350</x:v>
      </x:c>
      <x:c r="F23" s="26">
        <x:v>Dallas - 902</x:v>
      </x:c>
      <x:c r="G23" s="26" t="n">
        <x:v>0.000000</x:v>
      </x:c>
      <x:c r="H23" s="26" t="str">
        <x:v>located in the tax cubicle is having issues with paper jams and the output pages are curling. This device is not functioning</x:v>
      </x:c>
      <x:c r="I23" s="91" t="str">
        <x:v>2/20/2019: Ran configuration page &amp; found all recent jams were J-13.03.00 (Exit jams).  Found exit actuators were sticking.  Cleaned sticky residue off actuator, cleaned paper path, feed rollers, &amp; covers.  Tested.   Emailed Lynn.  Call complete. </x:v>
      </x:c>
    </x:row>
    <x:row r="24" spans="1:7" x14ac:dyDescent="0.25">
      <x:c r="B24" s="96">
        <x:v>2/19/2019</x:v>
      </x:c>
      <x:c r="C24" s="97">
        <x:v>Lynne Collins(214-272-4204/lcollins@reddyice.com)</x:v>
      </x:c>
      <x:c r="D24" s="97" t="str">
        <x:v>FPR42554</x:v>
      </x:c>
      <x:c r="E24" s="97">
        <x:v>HP LJ 4250</x:v>
      </x:c>
      <x:c r="F24" s="97">
        <x:v>Dallas - 902</x:v>
      </x:c>
      <x:c r="G24" s="97" t="str">
        <x:v>111</x:v>
      </x:c>
      <x:c r="H24" s="97" t="str">
        <x:v>located in Lynne Collins' cubicle is having issues with the ink not drying and having specs of toner on the pages. This device is functioning</x:v>
      </x:c>
      <x:c r="I24" s="98" t="str">
        <x:v>2/20/2019: COS; found CQ caused by fuser assembly.  Examined &amp; found fuser roller was torn.  Replaced fuser assembly.  Cleaned paper path, feed rollers, &amp; covers. Ran test prints, adjusted print density, tested ok.  Emailed Lynn.  Call complete. </x:v>
      </x:c>
    </x:row>
    <x:row r="25" spans="1:7" x14ac:dyDescent="0.25">
      <x:c r="B25" s="90">
        <x:v>3/15/2019</x:v>
      </x:c>
      <x:c r="C25" s="26">
        <x:v>Keith Jutras(918-260-0337/kjutras@reddyice.com)</x:v>
      </x:c>
      <x:c r="D25" s="26" t="str">
        <x:v>FPR55567</x:v>
      </x:c>
      <x:c r="E25" s="26">
        <x:v>Ricoh MP 501spf</x:v>
      </x:c>
      <x:c r="F25" s="26">
        <x:v>Tulsa - 386</x:v>
      </x:c>
      <x:c r="G25" s="26" t="n">
        <x:v>0.000000</x:v>
      </x:c>
      <x:c r="H25" s="26" t="str">
        <x:v>Device is only printing 1 print job when asked to print multiple. (sb) This device is not functioning</x:v>
      </x:c>
      <x:c r="I25" s="91" t="str">
        <x:v>3/20/2019: Ricoh; would not print more than one print without selecting a paper size.  Thought driver was corrupt, installed a print driver on his desktop, which fixed the issue.  Emailed Keith.  Call complete. </x:v>
      </x:c>
    </x:row>
    <x:row r="26" spans="1:7" x14ac:dyDescent="0.25">
      <x:c r="B26" s="96">
        <x:v>2/2/2019</x:v>
      </x:c>
      <x:c r="C26" s="97">
        <x:v>Reddy Ice(7025777112/mcabrera@reddyice.com)</x:v>
      </x:c>
      <x:c r="D26" s="97" t="str">
        <x:v>FPR55682</x:v>
      </x:c>
      <x:c r="E26" s="97">
        <x:v>Ricoh SP 5210SR</x:v>
      </x:c>
      <x:c r="F26" s="97">
        <x:v>Las Vegas - 104</x:v>
      </x:c>
      <x:c r="G26" s="97" t="str">
        <x:v>6,151</x:v>
      </x:c>
      <x:c r="H26" s="97" t="str">
        <x:v>We recently had the printer serviced to fix the printouts coming out too dark. Now, it's printing too light. We wanted to give it time to adjust but it hasn't.  This device is functioning</x:v>
      </x:c>
      <x:c r="I26" s="98" t="str">
        <x:v>2/4/2019: Ricoh; issue resolved.  Emailed M. Cabrera.  Call complete. </x:v>
      </x:c>
    </x:row>
    <x:row r="27" spans="1:7" x14ac:dyDescent="0.25">
      <x:c r="B27" s="90">
        <x:v>1/28/2019</x:v>
      </x:c>
      <x:c r="C27" s="26">
        <x:v>Reddy Ice(702-577-7112/mcabrera@reddyice.com)</x:v>
      </x:c>
      <x:c r="D27" s="26" t="str">
        <x:v>FPR55682</x:v>
      </x:c>
      <x:c r="E27" s="26">
        <x:v>Ricoh SP 5210SR</x:v>
      </x:c>
      <x:c r="F27" s="26">
        <x:v>Las Vegas - 104</x:v>
      </x:c>
      <x:c r="G27" s="26" t="n">
        <x:v>6151.000000</x:v>
      </x:c>
      <x:c r="H27" s="26" t="str">
        <x:v>When we print the sheets are coming out dark gray. It's not all of the time but it's becoming more frequent. Half of our printouts were dark today.  This device is functioning</x:v>
      </x:c>
      <x:c r="I27" s="91" t="str">
        <x:v>1/29/2019: Ricoh; issue resolved.  Emailed M. Cabrera.  Call complete. </x:v>
      </x:c>
    </x:row>
    <x:row r="28" spans="1:7" x14ac:dyDescent="0.25">
      <x:c r="B28" s="96">
        <x:v>1/7/2019</x:v>
      </x:c>
      <x:c r="C28" s="97">
        <x:v>Reddy Ice(7026498002/mcabrera@reddyice.com)</x:v>
      </x:c>
      <x:c r="D28" s="97" t="str">
        <x:v>FPR55682</x:v>
      </x:c>
      <x:c r="E28" s="97">
        <x:v>Ricoh SP 5210SR</x:v>
      </x:c>
      <x:c r="F28" s="97">
        <x:v>Las Vegas - 104</x:v>
      </x:c>
      <x:c r="G28" s="97" t="str">
        <x:v>6,151</x:v>
      </x:c>
      <x:c r="H28" s="97" t="str">
        <x:v>The copier is louder than usual. It's made a few weird noises. Has been jamming often.  This device is functioning</x:v>
      </x:c>
      <x:c r="I28" s="98" t="str">
        <x:v>1/14/2019: Ricoh; pending - emailed tech for an update. 1/17/2019: Emailed tech for an update.  1/18/2019: Tech is going back out today.  1/21/2019: Ricoh; issue resolved.  Emailed M. Cabrera.  Call complete. </x:v>
      </x:c>
    </x:row>
    <x:row r="29" spans="1:7" x14ac:dyDescent="0.25">
      <x:c r="B29" s="90">
        <x:v>1/15/2019</x:v>
      </x:c>
      <x:c r="C29" s="26">
        <x:v>Leah Jean(713-691-2773/sbrasfield@fprus.com)</x:v>
      </x:c>
      <x:c r="D29" s="26" t="str">
        <x:v>FPR57580</x:v>
      </x:c>
      <x:c r="E29" s="26">
        <x:v>Ricoh MP3555</x:v>
      </x:c>
      <x:c r="F29" s="26">
        <x:v>Houston - 312</x:v>
      </x:c>
      <x:c r="G29" s="26" t="n">
        <x:v>0.000000</x:v>
      </x:c>
      <x:c r="H29" s="26" t="str">
        <x:v>Device has switched to a different language all on its own. Still jamming. repeat issue. This device is functioning</x:v>
      </x:c>
      <x:c r="I29" s="91" t="str">
        <x:v>1/17/2019: Ricoh issue resolved.  New service request placed.  Call complete. </x:v>
      </x:c>
    </x:row>
    <x:row r="30" spans="1:7" x14ac:dyDescent="0.25">
      <x:c r="B30" s="96">
        <x:v>1/17/2019</x:v>
      </x:c>
      <x:c r="C30" s="97">
        <x:v>Leah Jean(713-691-2773 ext31212/vnaik@fprus.com)</x:v>
      </x:c>
      <x:c r="D30" s="97" t="str">
        <x:v>FPR57580</x:v>
      </x:c>
      <x:c r="E30" s="97">
        <x:v>Ricoh MP3555</x:v>
      </x:c>
      <x:c r="F30" s="97">
        <x:v>Houston - 312</x:v>
      </x:c>
      <x:c r="G30" s="97" t="str">
        <x:v/>
      </x:c>
      <x:c r="H30" s="97" t="str">
        <x:v>Screen is showing up in a different language - need call to walk through troubleshooting.  This device is not functioning</x:v>
      </x:c>
      <x:c r="I30" s="98" t="str">
        <x:v>1/18/2019: Ricoh; issue resolved. Left VM for Leah.  Call complete. </x:v>
      </x:c>
    </x:row>
    <x:row r="31" spans="1:7" x14ac:dyDescent="0.25">
      <x:c r="B31" s="90">
        <x:v>1/10/2019</x:v>
      </x:c>
      <x:c r="C31" s="26">
        <x:v>Leah Jean(7136912773/LJean@reddyice.com)</x:v>
      </x:c>
      <x:c r="D31" s="26" t="str">
        <x:v>FPR57580</x:v>
      </x:c>
      <x:c r="E31" s="26">
        <x:v>Ricoh MP3555</x:v>
      </x:c>
      <x:c r="F31" s="26">
        <x:v>Houston - 312</x:v>
      </x:c>
      <x:c r="G31" s="26" t="n">
        <x:v>0.000000</x:v>
      </x:c>
      <x:c r="H31" s="26" t="str">
        <x:v>Paper continuously jamming on Tray 1, operational half the time, having to send documents multiple times to the machine, stating its receiving data but no printing. need service ASAP This device is not functioning</x:v>
      </x:c>
      <x:c r="I31" s="91" t="str">
        <x:v>1/15/2019: Ricoh; issue resolved - new service request placed. Closing call. </x:v>
      </x:c>
    </x:row>
    <x:row r="32" spans="1:7" x14ac:dyDescent="0.25">
      <x:c r="B32" s="96">
        <x:v>2/22/2019</x:v>
      </x:c>
      <x:c r="C32" s="97">
        <x:v>Leah Jean(7134933279 ext. 31212/ljean@reddyice.com)</x:v>
      </x:c>
      <x:c r="D32" s="97" t="str">
        <x:v>FPR57580</x:v>
      </x:c>
      <x:c r="E32" s="97">
        <x:v>Ricoh MP3555</x:v>
      </x:c>
      <x:c r="F32" s="97">
        <x:v>Houston - 312</x:v>
      </x:c>
      <x:c r="G32" s="97" t="str">
        <x:v/>
      </x:c>
      <x:c r="H32" s="97" t="str">
        <x:v>Paper jamming on Tray 1 continuously again, service tech as out about a month ago to address the issue. This device is functioning</x:v>
      </x:c>
      <x:c r="I32" s="98" t="str">
        <x:v>2/25/2019: Ricoh; issue resolved.  Emailed Leah.  Call complete. </x:v>
      </x:c>
    </x:row>
    <x:row r="33" spans="1:7" x14ac:dyDescent="0.25">
      <x:c r="B33" s="90">
        <x:v>1/10/2019</x:v>
      </x:c>
      <x:c r="C33" s="26">
        <x:v>Jackie Hernandez(432-923-3822/sbrasfield@fprus.com)</x:v>
      </x:c>
      <x:c r="D33" s="26" t="str">
        <x:v>FPR57682</x:v>
      </x:c>
      <x:c r="E33" s="26">
        <x:v>Ricoh MP 501spf</x:v>
      </x:c>
      <x:c r="F33" s="26">
        <x:v>Monahans - 304</x:v>
      </x:c>
      <x:c r="G33" s="26" t="n">
        <x:v>0.000000</x:v>
      </x:c>
      <x:c r="H33" s="26" t="str">
        <x:v>Jamming with no visible jam.  This device is functioning</x:v>
      </x:c>
      <x:c r="I33" s="91" t="str">
        <x:v>1/14/2019: Ricoh; issue resolved.  Unable to reach Jackie.  Call complete. </x:v>
      </x:c>
    </x:row>
    <x:row r="34" spans="1:7" x14ac:dyDescent="0.25">
      <x:c r="B34" s="96">
        <x:v>1/10/2019</x:v>
      </x:c>
      <x:c r="C34" s="97">
        <x:v>Melanie Gallagher(813-754-3121 ext34212/vnaik@fprus.com)</x:v>
      </x:c>
      <x:c r="D34" s="97" t="str">
        <x:v>FPR57789</x:v>
      </x:c>
      <x:c r="E34" s="97">
        <x:v>Ricoh MP3555</x:v>
      </x:c>
      <x:c r="F34" s="97">
        <x:v>Plant City - 413</x:v>
      </x:c>
      <x:c r="G34" s="97" t="str">
        <x:v>4,102</x:v>
      </x:c>
      <x:c r="H34" s="97" t="str">
        <x:v>Not recognizing paper in legal tray - keeps prompting to load paper.  This device is not functioning</x:v>
      </x:c>
      <x:c r="I34" s="98" t="str">
        <x:v>1/11/2019: Ricoh; issue resolved.  Left VM for Melanie.  Call complete. </x:v>
      </x:c>
    </x:row>
    <x:row r="35" spans="1:7" x14ac:dyDescent="0.25">
      <x:c r="B35" s="92">
        <x:v/>
      </x:c>
      <x:c r="C35" s="119"/>
      <x:c r="D35" s="120"/>
      <x:c r="E35" s="120"/>
      <x:c r="F35" s="120"/>
      <x:c r="G35" s="120"/>
      <x:c r="H35" s="120"/>
      <x:c r="I35"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January 2019 - March 2019</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 - (Group 1)</x:v>
      </x:c>
      <x:c r="C7" s="73" t="str">
        <x:v>150,000</x:v>
      </x:c>
      <x:c r="D7" s="73" t="str">
        <x:v>91,073</x:v>
      </x:c>
      <x:c r="E7" s="177" t="n">
        <x:f ca="1">=SUM(D7 - C7)</x:f>
      </x:c>
      <x:c r="F7" s="73" t="n">
        <x:v>276592</x:v>
      </x:c>
      <x:c r="G7" s="177" t="n">
        <x:f ca="1">=SUM(E7 - F7)</x:f>
      </x:c>
      <x:c r="H7" s="200" t="n">
        <x:v>0.007500</x:v>
      </x:c>
      <x:c r="I7" s="213" t="n">
        <x:f ca="1">=IF(SUM(G7 * H7) &lt; 0, 0,SUM(G7 * H7))</x:f>
      </x:c>
    </x:row>
    <x:row r="8" spans="1:10" x14ac:dyDescent="0.25">
      <x:c r="B8" s="60" t="str">
        <x:v>B/W Copies - (Group 2)</x:v>
      </x:c>
      <x:c r="C8" s="73" t="str">
        <x:v>90,000</x:v>
      </x:c>
      <x:c r="D8" s="73" t="str">
        <x:v>138,468</x:v>
      </x:c>
      <x:c r="E8" s="177" t="n">
        <x:f ca="1">=SUM(D8 - C8)</x:f>
      </x:c>
      <x:c r="F8" s="73" t="n">
        <x:v>0</x:v>
      </x:c>
      <x:c r="G8" s="177" t="n">
        <x:f ca="1">=SUM(E8 - F8)</x:f>
      </x:c>
      <x:c r="H8" s="200" t="n">
        <x:v>0.012500</x:v>
      </x:c>
      <x:c r="I8" s="213" t="n">
        <x:f ca="1">=IF(SUM(G8 * H8) &lt; 0, 0,SUM(G8 * H8))</x:f>
      </x:c>
    </x:row>
    <x:row r="9" spans="1:10" x14ac:dyDescent="0.25">
      <x:c r="B9" s="58" t="str">
        <x:v>B/W Copies - (Group 3)</x:v>
      </x:c>
      <x:c r="C9" s="6" t="str">
        <x:v>90,000</x:v>
      </x:c>
      <x:c r="D9" s="6" t="str">
        <x:v>162,887</x:v>
      </x:c>
      <x:c r="E9" s="176" t="n">
        <x:f ca="1">=SUM(D9 - C9)</x:f>
      </x:c>
      <x:c r="F9" s="6" t="n">
        <x:v>70344</x:v>
      </x:c>
      <x:c r="G9" s="176" t="n">
        <x:f ca="1">=SUM(E9 - F9)</x:f>
      </x:c>
      <x:c r="H9" s="201" t="n">
        <x:v>0.016500</x:v>
      </x:c>
      <x:c r="I9" s="212" t="str">
        <x:f ca="1">=IF(SUM(G9 * H9) &lt; 0, 0,SUM(G9 * H9))</x:f>
      </x:c>
    </x:row>
    <x:row r="10" spans="1:10" x14ac:dyDescent="0.25">
      <x:c r="B10" s="58" t="str">
        <x:v>B/W Laser Prints</x:v>
      </x:c>
      <x:c r="C10" s="6" t="str">
        <x:v>75,000</x:v>
      </x:c>
      <x:c r="D10" s="6" t="str">
        <x:v>86,183</x:v>
      </x:c>
      <x:c r="E10" s="176" t="n">
        <x:f ca="1">=SUM(D10 - C10)</x:f>
      </x:c>
      <x:c r="F10" s="6" t="n">
        <x:v>0</x:v>
      </x:c>
      <x:c r="G10" s="176" t="n">
        <x:f ca="1">=SUM(E10 - F10)</x:f>
      </x:c>
      <x:c r="H10" s="201" t="n">
        <x:v>0.020000</x:v>
      </x:c>
      <x:c r="I10" s="212" t="str">
        <x:f ca="1">=IF(SUM(G10 * H10) &lt; 0, 0,SUM(G10 * H10))</x:f>
      </x:c>
    </x:row>
    <x:row r="11" spans="1:10" x14ac:dyDescent="0.25">
      <x:c r="B11" s="60" t="str">
        <x:v>Color Copier (Color Pages)</x:v>
      </x:c>
      <x:c r="C11" s="73" t="str">
        <x:v>15,000</x:v>
      </x:c>
      <x:c r="D11" s="73" t="str">
        <x:v>19,128</x:v>
      </x:c>
      <x:c r="E11" s="177" t="n">
        <x:f ca="1">=SUM(D11 - C11)</x:f>
      </x:c>
      <x:c r="F11" s="73" t="n">
        <x:v>0</x:v>
      </x:c>
      <x:c r="G11" s="177" t="n">
        <x:f ca="1">=SUM(E11 - F11)</x:f>
      </x:c>
      <x:c r="H11" s="200" t="n">
        <x:v>0.085000</x:v>
      </x:c>
      <x:c r="I11" s="213" t="n">
        <x:f ca="1">=IF(SUM(G11 * H11) &lt; 0, 0,SUM(G11 * H11))</x:f>
      </x:c>
    </x:row>
    <x:row r="12" spans="1:10" x14ac:dyDescent="0.25">
      <x:c r="B12" s="60" t="str">
        <x:v>Color Laser Prints</x:v>
      </x:c>
      <x:c r="C12" s="73" t="str">
        <x:v>27,000</x:v>
      </x:c>
      <x:c r="D12" s="73" t="str">
        <x:v>24,395</x:v>
      </x:c>
      <x:c r="E12" s="177" t="n">
        <x:f ca="1">=SUM(D12 - C12)</x:f>
      </x:c>
      <x:c r="F12" s="73" t="n">
        <x:v>33155</x:v>
      </x:c>
      <x:c r="G12" s="177" t="n">
        <x:f ca="1">=SUM(E12 - F12)</x:f>
      </x:c>
      <x:c r="H12" s="200" t="n">
        <x:v>0.100000</x:v>
      </x:c>
      <x:c r="I12" s="213" t="n">
        <x:f ca="1">=IF(SUM(G12 * H12) &lt; 0, 0,SUM(G12 * H12))</x:f>
      </x:c>
    </x:row>
    <x:row r="13" spans="1:10" ht="15.5" customHeight="1" x14ac:dyDescent="0.25">
      <x:c r="A13" s="19"/>
      <x:c r="B13" s="209"/>
      <x:c r="C13" s="209"/>
      <x:c r="D13" s="209"/>
      <x:c r="E13" s="209"/>
      <x:c r="F13" s="209"/>
      <x:c r="G13" s="209"/>
      <x:c r="H13" s="209">
        <x:v>Total Overage Expense:</x:v>
      </x:c>
      <x:c r="I13" s="209">
        <x:f ca="1">=SUM(I7:I12)</x:f>
      </x:c>
    </x:row>
    <x:row r="14" spans="1:10" ht="25.5" customHeight="1" x14ac:dyDescent="0.25">
      <x:c r="A14" s="19"/>
      <x:c r="B14" s="14">
        <x:v>October 2018 - December 2018</x:v>
      </x:c>
      <x:c r="C14" s="19"/>
      <x:c r="D14" s="19"/>
      <x:c r="E14" s="19"/>
      <x:c r="F14" s="19"/>
      <x:c r="G14" s="19"/>
      <x:c r="H14" s="19"/>
      <x:c r="I14" s="19"/>
    </x:row>
    <x:row r="15" spans="1:10" ht="35.75" customHeight="1" x14ac:dyDescent="0.25">
      <x:c r="B15" s="47" t="str">
        <x:v>Meter Group</x:v>
      </x:c>
      <x:c r="C15" s="45" t="str">
        <x:v>Quarterly Contracted Volume</x:v>
      </x:c>
      <x:c r="D15" s="45" t="str">
        <x:v>Actual Volume For Period</x:v>
      </x:c>
      <x:c r="E15" s="45" t="str">
        <x:v>Overage/(Underage) For Period</x:v>
      </x:c>
      <x:c r="F15" s="45" t="str">
        <x:v>Accrued Rollover Pages</x:v>
      </x:c>
      <x:c r="G15" s="45" t="str">
        <x:v>Net Overage (Underage)</x:v>
      </x:c>
      <x:c r="H15" s="45" t="str">
        <x:v>Excess CPP</x:v>
      </x:c>
      <x:c r="I15" s="46" t="str">
        <x:v>Overage Expense</x:v>
      </x:c>
    </x:row>
    <x:row r="16" spans="1:10" x14ac:dyDescent="0.25">
      <x:c r="B16" s="58" t="str">
        <x:v>B/W Copies - (Group 1)</x:v>
      </x:c>
      <x:c r="C16" s="6" t="str">
        <x:v>150,000</x:v>
      </x:c>
      <x:c r="D16" s="6" t="str">
        <x:v>76,346</x:v>
      </x:c>
      <x:c r="E16" s="176" t="n">
        <x:f ca="1">=SUM(D16 - C16)</x:f>
      </x:c>
      <x:c r="F16" s="6" t="n">
        <x:v>202938</x:v>
      </x:c>
      <x:c r="G16" s="176" t="n">
        <x:f ca="1">=SUM(E16 - F16)</x:f>
      </x:c>
      <x:c r="H16" s="201" t="n">
        <x:v>0.007500</x:v>
      </x:c>
      <x:c r="I16" s="212" t="str">
        <x:f ca="1">=IF(SUM(G16 * H16) &lt; 0, 0,SUM(G16 * H16))</x:f>
      </x:c>
    </x:row>
    <x:row r="17" spans="1:10" x14ac:dyDescent="0.25">
      <x:c r="B17" s="58" t="str">
        <x:v>B/W Copies - (Group 2)</x:v>
      </x:c>
      <x:c r="C17" s="6" t="str">
        <x:v>90,000</x:v>
      </x:c>
      <x:c r="D17" s="6" t="str">
        <x:v>125,664</x:v>
      </x:c>
      <x:c r="E17" s="176" t="n">
        <x:f ca="1">=SUM(D17 - C17)</x:f>
      </x:c>
      <x:c r="F17" s="6" t="n">
        <x:v>0</x:v>
      </x:c>
      <x:c r="G17" s="176" t="n">
        <x:f ca="1">=SUM(E17 - F17)</x:f>
      </x:c>
      <x:c r="H17" s="201" t="n">
        <x:v>0.012500</x:v>
      </x:c>
      <x:c r="I17" s="212" t="str">
        <x:f ca="1">=IF(SUM(G17 * H17) &lt; 0, 0,SUM(G17 * H17))</x:f>
      </x:c>
    </x:row>
    <x:row r="18" spans="1:10" x14ac:dyDescent="0.25">
      <x:c r="B18" s="60" t="str">
        <x:v>B/W Copies - (Group 3)</x:v>
      </x:c>
      <x:c r="C18" s="73" t="str">
        <x:v>90,000</x:v>
      </x:c>
      <x:c r="D18" s="73" t="str">
        <x:v>136,104</x:v>
      </x:c>
      <x:c r="E18" s="177" t="n">
        <x:f ca="1">=SUM(D18 - C18)</x:f>
      </x:c>
      <x:c r="F18" s="73" t="n">
        <x:v>116448</x:v>
      </x:c>
      <x:c r="G18" s="177" t="n">
        <x:f ca="1">=SUM(E18 - F18)</x:f>
      </x:c>
      <x:c r="H18" s="200" t="n">
        <x:v>0.016500</x:v>
      </x:c>
      <x:c r="I18" s="213" t="n">
        <x:f ca="1">=IF(SUM(G18 * H18) &lt; 0, 0,SUM(G18 * H18))</x:f>
      </x:c>
    </x:row>
    <x:row r="19" spans="1:10" x14ac:dyDescent="0.25">
      <x:c r="B19" s="60" t="str">
        <x:v>B/W Laser Prints</x:v>
      </x:c>
      <x:c r="C19" s="73" t="str">
        <x:v>75,000</x:v>
      </x:c>
      <x:c r="D19" s="73" t="str">
        <x:v>79,696</x:v>
      </x:c>
      <x:c r="E19" s="177" t="n">
        <x:f ca="1">=SUM(D19 - C19)</x:f>
      </x:c>
      <x:c r="F19" s="73" t="n">
        <x:v>402</x:v>
      </x:c>
      <x:c r="G19" s="177" t="n">
        <x:f ca="1">=SUM(E19 - F19)</x:f>
      </x:c>
      <x:c r="H19" s="200" t="n">
        <x:v>0.020000</x:v>
      </x:c>
      <x:c r="I19" s="213" t="n">
        <x:f ca="1">=IF(SUM(G19 * H19) &lt; 0, 0,SUM(G19 * H19))</x:f>
      </x:c>
    </x:row>
    <x:row r="20" spans="1:10" x14ac:dyDescent="0.25">
      <x:c r="B20" s="58" t="str">
        <x:v>Color Copier (Color Pages)</x:v>
      </x:c>
      <x:c r="C20" s="6" t="str">
        <x:v>15,000</x:v>
      </x:c>
      <x:c r="D20" s="6" t="str">
        <x:v>19,078</x:v>
      </x:c>
      <x:c r="E20" s="176" t="n">
        <x:f ca="1">=SUM(D20 - C20)</x:f>
      </x:c>
      <x:c r="F20" s="6" t="n">
        <x:v>0</x:v>
      </x:c>
      <x:c r="G20" s="176" t="n">
        <x:f ca="1">=SUM(E20 - F20)</x:f>
      </x:c>
      <x:c r="H20" s="201" t="n">
        <x:v>0.085000</x:v>
      </x:c>
      <x:c r="I20" s="212" t="str">
        <x:f ca="1">=IF(SUM(G20 * H20) &lt; 0, 0,SUM(G20 * H20))</x:f>
      </x:c>
    </x:row>
    <x:row r="21" spans="1:10" x14ac:dyDescent="0.25">
      <x:c r="B21" s="58" t="str">
        <x:v>Color Laser Prints</x:v>
      </x:c>
      <x:c r="C21" s="6" t="str">
        <x:v>27,000</x:v>
      </x:c>
      <x:c r="D21" s="6" t="str">
        <x:v>16,556</x:v>
      </x:c>
      <x:c r="E21" s="176" t="n">
        <x:f ca="1">=SUM(D21 - C21)</x:f>
      </x:c>
      <x:c r="F21" s="6" t="n">
        <x:v>22711</x:v>
      </x:c>
      <x:c r="G21" s="176" t="n">
        <x:f ca="1">=SUM(E21 - F21)</x:f>
      </x:c>
      <x:c r="H21" s="201" t="n">
        <x:v>0.100000</x:v>
      </x:c>
      <x:c r="I21" s="212" t="str">
        <x:f ca="1">=IF(SUM(G21 * H21) &lt; 0, 0,SUM(G21 * H21))</x:f>
      </x:c>
    </x:row>
    <x:row r="22" spans="1:10" ht="15.5" customHeight="1" x14ac:dyDescent="0.25">
      <x:c r="A22" s="19"/>
      <x:c r="B22" s="209"/>
      <x:c r="C22" s="209"/>
      <x:c r="D22" s="209"/>
      <x:c r="E22" s="209"/>
      <x:c r="F22" s="209"/>
      <x:c r="G22" s="209"/>
      <x:c r="H22" s="209">
        <x:v>Total Overage Expense:</x:v>
      </x:c>
      <x:c r="I22" s="209">
        <x:f ca="1">=SUM(I16:I21)</x:f>
      </x:c>
    </x:row>
    <x:row r="23" spans="1:10" ht="25.5" customHeight="1" x14ac:dyDescent="0.25">
      <x:c r="A23" s="19"/>
      <x:c r="B23" s="14">
        <x:v>July 2018 - September 2018</x:v>
      </x:c>
      <x:c r="C23" s="19"/>
      <x:c r="D23" s="19"/>
      <x:c r="E23" s="19"/>
      <x:c r="F23" s="19"/>
      <x:c r="G23" s="19"/>
      <x:c r="H23" s="19"/>
      <x:c r="I23" s="19"/>
    </x:row>
    <x:row r="24" spans="1:10" ht="35.75" customHeight="1" x14ac:dyDescent="0.25">
      <x:c r="B24" s="47" t="str">
        <x:v>Meter Group</x:v>
      </x:c>
      <x:c r="C24" s="45" t="str">
        <x:v>Quarterly Contracted Volume</x:v>
      </x:c>
      <x:c r="D24" s="45" t="str">
        <x:v>Actual Volume For Period</x:v>
      </x:c>
      <x:c r="E24" s="45" t="str">
        <x:v>Overage/(Underage) For Period</x:v>
      </x:c>
      <x:c r="F24" s="45" t="str">
        <x:v>Accrued Rollover Pages</x:v>
      </x:c>
      <x:c r="G24" s="45" t="str">
        <x:v>Net Overage (Underage)</x:v>
      </x:c>
      <x:c r="H24" s="45" t="str">
        <x:v>Excess CPP</x:v>
      </x:c>
      <x:c r="I24" s="46" t="str">
        <x:v>Overage Expense</x:v>
      </x:c>
    </x:row>
    <x:row r="25" spans="1:10" x14ac:dyDescent="0.25">
      <x:c r="B25" s="60" t="str">
        <x:v>B/W Copies - (Group 1)</x:v>
      </x:c>
      <x:c r="C25" s="73" t="str">
        <x:v>150,000</x:v>
      </x:c>
      <x:c r="D25" s="73" t="str">
        <x:v>111,980</x:v>
      </x:c>
      <x:c r="E25" s="177" t="n">
        <x:f ca="1">=SUM(D25 - C25)</x:f>
      </x:c>
      <x:c r="F25" s="73" t="n">
        <x:v>164918</x:v>
      </x:c>
      <x:c r="G25" s="177" t="n">
        <x:f ca="1">=SUM(E25 - F25)</x:f>
      </x:c>
      <x:c r="H25" s="200" t="n">
        <x:v>0.007500</x:v>
      </x:c>
      <x:c r="I25" s="213" t="n">
        <x:f ca="1">=IF(SUM(G25 * H25) &lt; 0, 0,SUM(G25 * H25))</x:f>
      </x:c>
    </x:row>
    <x:row r="26" spans="1:10" x14ac:dyDescent="0.25">
      <x:c r="B26" s="60" t="str">
        <x:v>B/W Copies - (Group 2)</x:v>
      </x:c>
      <x:c r="C26" s="73" t="str">
        <x:v>90,000</x:v>
      </x:c>
      <x:c r="D26" s="73" t="str">
        <x:v>215,796</x:v>
      </x:c>
      <x:c r="E26" s="177" t="n">
        <x:f ca="1">=SUM(D26 - C26)</x:f>
      </x:c>
      <x:c r="F26" s="73" t="n">
        <x:v>0</x:v>
      </x:c>
      <x:c r="G26" s="177" t="n">
        <x:f ca="1">=SUM(E26 - F26)</x:f>
      </x:c>
      <x:c r="H26" s="200" t="n">
        <x:v>0.012500</x:v>
      </x:c>
      <x:c r="I26" s="213" t="n">
        <x:f ca="1">=IF(SUM(G26 * H26) &lt; 0, 0,SUM(G26 * H26))</x:f>
      </x:c>
    </x:row>
    <x:row r="27" spans="1:10" x14ac:dyDescent="0.25">
      <x:c r="B27" s="58" t="str">
        <x:v>B/W Copies - (Group 3)</x:v>
      </x:c>
      <x:c r="C27" s="6" t="str">
        <x:v>90,000</x:v>
      </x:c>
      <x:c r="D27" s="6" t="str">
        <x:v>249,528</x:v>
      </x:c>
      <x:c r="E27" s="176" t="n">
        <x:f ca="1">=SUM(D27 - C27)</x:f>
      </x:c>
      <x:c r="F27" s="6" t="n">
        <x:v>275976</x:v>
      </x:c>
      <x:c r="G27" s="176" t="n">
        <x:f ca="1">=SUM(E27 - F27)</x:f>
      </x:c>
      <x:c r="H27" s="201" t="n">
        <x:v>0.016500</x:v>
      </x:c>
      <x:c r="I27" s="212" t="str">
        <x:f ca="1">=IF(SUM(G27 * H27) &lt; 0, 0,SUM(G27 * H27))</x:f>
      </x:c>
    </x:row>
    <x:row r="28" spans="1:10" x14ac:dyDescent="0.25">
      <x:c r="B28" s="58" t="str">
        <x:v>B/W Laser Prints</x:v>
      </x:c>
      <x:c r="C28" s="6" t="str">
        <x:v>75,000</x:v>
      </x:c>
      <x:c r="D28" s="6" t="str">
        <x:v>104,657</x:v>
      </x:c>
      <x:c r="E28" s="176" t="n">
        <x:f ca="1">=SUM(D28 - C28)</x:f>
      </x:c>
      <x:c r="F28" s="6" t="n">
        <x:v>30059</x:v>
      </x:c>
      <x:c r="G28" s="176" t="n">
        <x:f ca="1">=SUM(E28 - F28)</x:f>
      </x:c>
      <x:c r="H28" s="201" t="n">
        <x:v>0.020000</x:v>
      </x:c>
      <x:c r="I28" s="212" t="str">
        <x:f ca="1">=IF(SUM(G28 * H28) &lt; 0, 0,SUM(G28 * H28))</x:f>
      </x:c>
    </x:row>
    <x:row r="29" spans="1:10" x14ac:dyDescent="0.25">
      <x:c r="B29" s="60" t="str">
        <x:v>Color Copier (Color Pages)</x:v>
      </x:c>
      <x:c r="C29" s="73" t="str">
        <x:v>15,000</x:v>
      </x:c>
      <x:c r="D29" s="73" t="str">
        <x:v>25,817</x:v>
      </x:c>
      <x:c r="E29" s="177" t="n">
        <x:f ca="1">=SUM(D29 - C29)</x:f>
      </x:c>
      <x:c r="F29" s="73" t="n">
        <x:v>0</x:v>
      </x:c>
      <x:c r="G29" s="177" t="n">
        <x:f ca="1">=SUM(E29 - F29)</x:f>
      </x:c>
      <x:c r="H29" s="200" t="n">
        <x:v>0.085000</x:v>
      </x:c>
      <x:c r="I29" s="213" t="n">
        <x:f ca="1">=IF(SUM(G29 * H29) &lt; 0, 0,SUM(G29 * H29))</x:f>
      </x:c>
    </x:row>
    <x:row r="30" spans="1:10" x14ac:dyDescent="0.25">
      <x:c r="B30" s="60" t="str">
        <x:v>Color Laser Prints</x:v>
      </x:c>
      <x:c r="C30" s="73" t="str">
        <x:v>27,000</x:v>
      </x:c>
      <x:c r="D30" s="73" t="str">
        <x:v>26,477</x:v>
      </x:c>
      <x:c r="E30" s="177" t="n">
        <x:f ca="1">=SUM(D30 - C30)</x:f>
      </x:c>
      <x:c r="F30" s="73" t="n">
        <x:v>22188</x:v>
      </x:c>
      <x:c r="G30" s="177" t="n">
        <x:f ca="1">=SUM(E30 - F30)</x:f>
      </x:c>
      <x:c r="H30" s="200" t="n">
        <x:v>0.100000</x:v>
      </x:c>
      <x:c r="I30" s="213" t="n">
        <x:f ca="1">=IF(SUM(G30 * H30) &lt; 0, 0,SUM(G30 * H30))</x:f>
      </x:c>
    </x:row>
    <x:row r="31" spans="1:10" ht="15.5" customHeight="1" x14ac:dyDescent="0.25">
      <x:c r="A31" s="19"/>
      <x:c r="B31" s="209"/>
      <x:c r="C31" s="209"/>
      <x:c r="D31" s="209"/>
      <x:c r="E31" s="209"/>
      <x:c r="F31" s="209"/>
      <x:c r="G31" s="209"/>
      <x:c r="H31" s="209">
        <x:v>Total Overage Expense:</x:v>
      </x:c>
      <x:c r="I31" s="209">
        <x:f ca="1">=SUM(I25:I30)</x:f>
      </x:c>
    </x:row>
    <x:row r="32" spans="1:10" ht="25.5" customHeight="1" x14ac:dyDescent="0.25">
      <x:c r="A32" s="19"/>
      <x:c r="B32" s="14">
        <x:v>April 2018 - June 2018</x:v>
      </x:c>
      <x:c r="C32" s="19"/>
      <x:c r="D32" s="19"/>
      <x:c r="E32" s="19"/>
      <x:c r="F32" s="19"/>
      <x:c r="G32" s="19"/>
      <x:c r="H32" s="19"/>
      <x:c r="I32" s="19"/>
    </x:row>
    <x:row r="33" spans="1:10" ht="35.75" customHeight="1" x14ac:dyDescent="0.25">
      <x:c r="B33" s="47" t="str">
        <x:v>Meter Group</x:v>
      </x:c>
      <x:c r="C33" s="45" t="str">
        <x:v>Quarterly Contracted Volume</x:v>
      </x:c>
      <x:c r="D33" s="45" t="str">
        <x:v>Actual Volume For Period</x:v>
      </x:c>
      <x:c r="E33" s="45" t="str">
        <x:v>Overage/(Underage) For Period</x:v>
      </x:c>
      <x:c r="F33" s="45" t="str">
        <x:v>Accrued Rollover Pages</x:v>
      </x:c>
      <x:c r="G33" s="45" t="str">
        <x:v>Net Overage (Underage)</x:v>
      </x:c>
      <x:c r="H33" s="45" t="str">
        <x:v>Excess CPP</x:v>
      </x:c>
      <x:c r="I33" s="46" t="str">
        <x:v>Overage Expense</x:v>
      </x:c>
    </x:row>
    <x:row r="34" spans="1:10" x14ac:dyDescent="0.25">
      <x:c r="B34" s="58" t="str">
        <x:v>B/W Copies - (Group 1)</x:v>
      </x:c>
      <x:c r="C34" s="6" t="str">
        <x:v>150,000</x:v>
      </x:c>
      <x:c r="D34" s="6" t="str">
        <x:v>111,154</x:v>
      </x:c>
      <x:c r="E34" s="176" t="n">
        <x:f ca="1">=SUM(D34 - C34)</x:f>
      </x:c>
      <x:c r="F34" s="6" t="n">
        <x:v>126072</x:v>
      </x:c>
      <x:c r="G34" s="176" t="n">
        <x:f ca="1">=SUM(E34 - F34)</x:f>
      </x:c>
      <x:c r="H34" s="201" t="n">
        <x:v>0.007500</x:v>
      </x:c>
      <x:c r="I34" s="212" t="str">
        <x:f ca="1">=IF(SUM(G34 * H34) &lt; 0, 0,SUM(G34 * H34))</x:f>
      </x:c>
    </x:row>
    <x:row r="35" spans="1:10" x14ac:dyDescent="0.25">
      <x:c r="B35" s="58" t="str">
        <x:v>B/W Copies - (Group 2)</x:v>
      </x:c>
      <x:c r="C35" s="6" t="str">
        <x:v>90,000</x:v>
      </x:c>
      <x:c r="D35" s="6" t="str">
        <x:v>192,415</x:v>
      </x:c>
      <x:c r="E35" s="176" t="n">
        <x:f ca="1">=SUM(D35 - C35)</x:f>
      </x:c>
      <x:c r="F35" s="6" t="n">
        <x:v>0</x:v>
      </x:c>
      <x:c r="G35" s="176" t="n">
        <x:f ca="1">=SUM(E35 - F35)</x:f>
      </x:c>
      <x:c r="H35" s="201" t="n">
        <x:v>0.012500</x:v>
      </x:c>
      <x:c r="I35" s="212" t="str">
        <x:f ca="1">=IF(SUM(G35 * H35) &lt; 0, 0,SUM(G35 * H35))</x:f>
      </x:c>
    </x:row>
    <x:row r="36" spans="1:10" x14ac:dyDescent="0.25">
      <x:c r="B36" s="60" t="str">
        <x:v>B/W Copies - (Group 3)</x:v>
      </x:c>
      <x:c r="C36" s="73" t="str">
        <x:v>90,000</x:v>
      </x:c>
      <x:c r="D36" s="73" t="str">
        <x:v>224,822</x:v>
      </x:c>
      <x:c r="E36" s="177" t="n">
        <x:f ca="1">=SUM(D36 - C36)</x:f>
      </x:c>
      <x:c r="F36" s="73" t="n">
        <x:v>410798</x:v>
      </x:c>
      <x:c r="G36" s="177" t="n">
        <x:f ca="1">=SUM(E36 - F36)</x:f>
      </x:c>
      <x:c r="H36" s="200" t="n">
        <x:v>0.016500</x:v>
      </x:c>
      <x:c r="I36" s="213" t="n">
        <x:f ca="1">=IF(SUM(G36 * H36) &lt; 0, 0,SUM(G36 * H36))</x:f>
      </x:c>
    </x:row>
    <x:row r="37" spans="1:10" x14ac:dyDescent="0.25">
      <x:c r="B37" s="60" t="str">
        <x:v>B/W Laser Prints</x:v>
      </x:c>
      <x:c r="C37" s="73" t="str">
        <x:v>75,000</x:v>
      </x:c>
      <x:c r="D37" s="73" t="str">
        <x:v>76,826</x:v>
      </x:c>
      <x:c r="E37" s="177" t="n">
        <x:f ca="1">=SUM(D37 - C37)</x:f>
      </x:c>
      <x:c r="F37" s="73" t="n">
        <x:v>31885</x:v>
      </x:c>
      <x:c r="G37" s="177" t="n">
        <x:f ca="1">=SUM(E37 - F37)</x:f>
      </x:c>
      <x:c r="H37" s="200" t="n">
        <x:v>0.020000</x:v>
      </x:c>
      <x:c r="I37" s="213" t="n">
        <x:f ca="1">=IF(SUM(G37 * H37) &lt; 0, 0,SUM(G37 * H37))</x:f>
      </x:c>
    </x:row>
    <x:row r="38" spans="1:10" x14ac:dyDescent="0.25">
      <x:c r="B38" s="58" t="str">
        <x:v>Color Copier (Color Pages)</x:v>
      </x:c>
      <x:c r="C38" s="6" t="str">
        <x:v>15,000</x:v>
      </x:c>
      <x:c r="D38" s="6" t="str">
        <x:v>26,068</x:v>
      </x:c>
      <x:c r="E38" s="176" t="n">
        <x:f ca="1">=SUM(D38 - C38)</x:f>
      </x:c>
      <x:c r="F38" s="6" t="n">
        <x:v>0</x:v>
      </x:c>
      <x:c r="G38" s="176" t="n">
        <x:f ca="1">=SUM(E38 - F38)</x:f>
      </x:c>
      <x:c r="H38" s="201" t="n">
        <x:v>0.085000</x:v>
      </x:c>
      <x:c r="I38" s="212" t="str">
        <x:f ca="1">=IF(SUM(G38 * H38) &lt; 0, 0,SUM(G38 * H38))</x:f>
      </x:c>
    </x:row>
    <x:row r="39" spans="1:10" x14ac:dyDescent="0.25">
      <x:c r="B39" s="58" t="str">
        <x:v>Color Laser Prints</x:v>
      </x:c>
      <x:c r="C39" s="6" t="str">
        <x:v>27,000</x:v>
      </x:c>
      <x:c r="D39" s="6" t="str">
        <x:v>24,456</x:v>
      </x:c>
      <x:c r="E39" s="176" t="n">
        <x:f ca="1">=SUM(D39 - C39)</x:f>
      </x:c>
      <x:c r="F39" s="6" t="n">
        <x:v>19664</x:v>
      </x:c>
      <x:c r="G39" s="176" t="n">
        <x:f ca="1">=SUM(E39 - F39)</x:f>
      </x:c>
      <x:c r="H39" s="201" t="n">
        <x:v>0.100000</x:v>
      </x:c>
      <x:c r="I39" s="212" t="str">
        <x:f ca="1">=IF(SUM(G39 * H39) &lt; 0, 0,SUM(G39 * H39))</x:f>
      </x:c>
    </x:row>
    <x:row r="40" spans="1:10" ht="15.5" customHeight="1" x14ac:dyDescent="0.25">
      <x:c r="A40" s="19"/>
      <x:c r="B40" s="209"/>
      <x:c r="C40" s="209"/>
      <x:c r="D40" s="209"/>
      <x:c r="E40" s="209"/>
      <x:c r="F40" s="209"/>
      <x:c r="G40" s="209"/>
      <x:c r="H40" s="209">
        <x:v>Total Overage Expense:</x:v>
      </x:c>
      <x:c r="I40" s="209">
        <x:f ca="1">=SUM(I34:I39)</x:f>
      </x:c>
    </x:row>
    <x:row r="41" spans="1:10" ht="25.5" customHeight="1" x14ac:dyDescent="0.25">
      <x:c r="A41" s="19"/>
      <x:c r="B41" s="14">
        <x:v>January 2018 - March 2018</x:v>
      </x:c>
      <x:c r="C41" s="19"/>
      <x:c r="D41" s="19"/>
      <x:c r="E41" s="19"/>
      <x:c r="F41" s="19"/>
      <x:c r="G41" s="19"/>
      <x:c r="H41" s="19"/>
      <x:c r="I41" s="19"/>
    </x:row>
    <x:row r="42" spans="1:10" ht="35.75" customHeight="1" x14ac:dyDescent="0.25">
      <x:c r="B42" s="47" t="str">
        <x:v>Meter Group</x:v>
      </x:c>
      <x:c r="C42" s="45" t="str">
        <x:v>Quarterly Contracted Volume</x:v>
      </x:c>
      <x:c r="D42" s="45" t="str">
        <x:v>Actual Volume For Period</x:v>
      </x:c>
      <x:c r="E42" s="45" t="str">
        <x:v>Overage/(Underage) For Period</x:v>
      </x:c>
      <x:c r="F42" s="45" t="str">
        <x:v>Accrued Rollover Pages</x:v>
      </x:c>
      <x:c r="G42" s="45" t="str">
        <x:v>Net Overage (Underage)</x:v>
      </x:c>
      <x:c r="H42" s="45" t="str">
        <x:v>Excess CPP</x:v>
      </x:c>
      <x:c r="I42" s="46" t="str">
        <x:v>Overage Expense</x:v>
      </x:c>
    </x:row>
    <x:row r="43" spans="1:10" x14ac:dyDescent="0.25">
      <x:c r="B43" s="60" t="str">
        <x:v>B/W Copies - (Group 1)</x:v>
      </x:c>
      <x:c r="C43" s="73" t="str">
        <x:v>150,000</x:v>
      </x:c>
      <x:c r="D43" s="73" t="str">
        <x:v>159,527</x:v>
      </x:c>
      <x:c r="E43" s="177" t="n">
        <x:f ca="1">=SUM(D43 - C43)</x:f>
      </x:c>
      <x:c r="F43" s="73" t="n">
        <x:v>135599</x:v>
      </x:c>
      <x:c r="G43" s="177" t="n">
        <x:f ca="1">=SUM(E43 - F43)</x:f>
      </x:c>
      <x:c r="H43" s="200" t="n">
        <x:v>0.007500</x:v>
      </x:c>
      <x:c r="I43" s="213" t="n">
        <x:f ca="1">=IF(SUM(G43 * H43) &lt; 0, 0,SUM(G43 * H43))</x:f>
      </x:c>
    </x:row>
    <x:row r="44" spans="1:10" x14ac:dyDescent="0.25">
      <x:c r="B44" s="60" t="str">
        <x:v>B/W Copies - (Group 2)</x:v>
      </x:c>
      <x:c r="C44" s="73" t="str">
        <x:v>90,000</x:v>
      </x:c>
      <x:c r="D44" s="73" t="str">
        <x:v>182,547</x:v>
      </x:c>
      <x:c r="E44" s="177" t="n">
        <x:f ca="1">=SUM(D44 - C44)</x:f>
      </x:c>
      <x:c r="F44" s="73" t="n">
        <x:v>84468</x:v>
      </x:c>
      <x:c r="G44" s="177" t="n">
        <x:f ca="1">=SUM(E44 - F44)</x:f>
      </x:c>
      <x:c r="H44" s="200" t="n">
        <x:v>0.012500</x:v>
      </x:c>
      <x:c r="I44" s="213" t="n">
        <x:f ca="1">=IF(SUM(G44 * H44) &lt; 0, 0,SUM(G44 * H44))</x:f>
      </x:c>
    </x:row>
    <x:row r="45" spans="1:10" x14ac:dyDescent="0.25">
      <x:c r="B45" s="58" t="str">
        <x:v>B/W Copies - (Group 3)</x:v>
      </x:c>
      <x:c r="C45" s="6" t="str">
        <x:v>90,000</x:v>
      </x:c>
      <x:c r="D45" s="6" t="str">
        <x:v>210,278</x:v>
      </x:c>
      <x:c r="E45" s="176" t="n">
        <x:f ca="1">=SUM(D45 - C45)</x:f>
      </x:c>
      <x:c r="F45" s="6" t="n">
        <x:v>531076</x:v>
      </x:c>
      <x:c r="G45" s="176" t="n">
        <x:f ca="1">=SUM(E45 - F45)</x:f>
      </x:c>
      <x:c r="H45" s="201" t="n">
        <x:v>0.016500</x:v>
      </x:c>
      <x:c r="I45" s="212" t="str">
        <x:f ca="1">=IF(SUM(G45 * H45) &lt; 0, 0,SUM(G45 * H45))</x:f>
      </x:c>
    </x:row>
    <x:row r="46" spans="1:10" x14ac:dyDescent="0.25">
      <x:c r="B46" s="58" t="str">
        <x:v>B/W Laser Prints</x:v>
      </x:c>
      <x:c r="C46" s="6" t="str">
        <x:v>75,000</x:v>
      </x:c>
      <x:c r="D46" s="6" t="str">
        <x:v>71,040</x:v>
      </x:c>
      <x:c r="E46" s="176" t="n">
        <x:f ca="1">=SUM(D46 - C46)</x:f>
      </x:c>
      <x:c r="F46" s="6" t="n">
        <x:v>27925</x:v>
      </x:c>
      <x:c r="G46" s="176" t="n">
        <x:f ca="1">=SUM(E46 - F46)</x:f>
      </x:c>
      <x:c r="H46" s="201" t="n">
        <x:v>0.020000</x:v>
      </x:c>
      <x:c r="I46" s="212" t="str">
        <x:f ca="1">=IF(SUM(G46 * H46) &lt; 0, 0,SUM(G46 * H46))</x:f>
      </x:c>
    </x:row>
    <x:row r="47" spans="1:10" x14ac:dyDescent="0.25">
      <x:c r="B47" s="60" t="str">
        <x:v>Color Copier (Color Pages)</x:v>
      </x:c>
      <x:c r="C47" s="73" t="str">
        <x:v>15,000</x:v>
      </x:c>
      <x:c r="D47" s="73" t="str">
        <x:v>18,565</x:v>
      </x:c>
      <x:c r="E47" s="177" t="n">
        <x:f ca="1">=SUM(D47 - C47)</x:f>
      </x:c>
      <x:c r="F47" s="73" t="n">
        <x:v>0</x:v>
      </x:c>
      <x:c r="G47" s="177" t="n">
        <x:f ca="1">=SUM(E47 - F47)</x:f>
      </x:c>
      <x:c r="H47" s="200" t="n">
        <x:v>0.085000</x:v>
      </x:c>
      <x:c r="I47" s="213" t="n">
        <x:f ca="1">=IF(SUM(G47 * H47) &lt; 0, 0,SUM(G47 * H47))</x:f>
      </x:c>
    </x:row>
    <x:row r="48" spans="1:10" x14ac:dyDescent="0.25">
      <x:c r="B48" s="60" t="str">
        <x:v>Color Laser Prints</x:v>
      </x:c>
      <x:c r="C48" s="73" t="str">
        <x:v>27,000</x:v>
      </x:c>
      <x:c r="D48" s="73" t="str">
        <x:v>29,466</x:v>
      </x:c>
      <x:c r="E48" s="177" t="n">
        <x:f ca="1">=SUM(D48 - C48)</x:f>
      </x:c>
      <x:c r="F48" s="73" t="n">
        <x:v>22110</x:v>
      </x:c>
      <x:c r="G48" s="177" t="n">
        <x:f ca="1">=SUM(E48 - F48)</x:f>
      </x:c>
      <x:c r="H48" s="200" t="n">
        <x:v>0.100000</x:v>
      </x:c>
      <x:c r="I48" s="213" t="n">
        <x:f ca="1">=IF(SUM(G48 * H48) &lt; 0, 0,SUM(G48 * H48))</x:f>
      </x:c>
    </x:row>
    <x:row r="49" spans="1:10" ht="15.5" customHeight="1" x14ac:dyDescent="0.25">
      <x:c r="A49" s="19"/>
      <x:c r="B49" s="209"/>
      <x:c r="C49" s="209"/>
      <x:c r="D49" s="209"/>
      <x:c r="E49" s="209"/>
      <x:c r="F49" s="209"/>
      <x:c r="G49" s="209"/>
      <x:c r="H49" s="209">
        <x:v>Total Overage Expense:</x:v>
      </x:c>
      <x:c r="I49" s="209">
        <x:f ca="1">=SUM(I43:I48)</x:f>
      </x:c>
    </x:row>
    <x:row r="50" spans="1:10" ht="25.5" customHeight="1" x14ac:dyDescent="0.25">
      <x:c r="A50" s="19"/>
      <x:c r="B50" s="14">
        <x:v>October 2017 - December 2017</x:v>
      </x:c>
      <x:c r="C50" s="19"/>
      <x:c r="D50" s="19"/>
      <x:c r="E50" s="19"/>
      <x:c r="F50" s="19"/>
      <x:c r="G50" s="19"/>
      <x:c r="H50" s="19"/>
      <x:c r="I50" s="19"/>
    </x:row>
    <x:row r="51" spans="1:10" ht="35.75" customHeight="1" x14ac:dyDescent="0.25">
      <x:c r="B51" s="47" t="str">
        <x:v>Meter Group</x:v>
      </x:c>
      <x:c r="C51" s="45" t="str">
        <x:v>Quarterly Contracted Volume</x:v>
      </x:c>
      <x:c r="D51" s="45" t="str">
        <x:v>Actual Volume For Period</x:v>
      </x:c>
      <x:c r="E51" s="45" t="str">
        <x:v>Overage/(Underage) For Period</x:v>
      </x:c>
      <x:c r="F51" s="45" t="str">
        <x:v>Accrued Rollover Pages</x:v>
      </x:c>
      <x:c r="G51" s="45" t="str">
        <x:v>Net Overage (Underage)</x:v>
      </x:c>
      <x:c r="H51" s="45" t="str">
        <x:v>Excess CPP</x:v>
      </x:c>
      <x:c r="I51" s="46" t="str">
        <x:v>Overage Expense</x:v>
      </x:c>
    </x:row>
    <x:row r="52" spans="1:10" x14ac:dyDescent="0.25">
      <x:c r="B52" s="58" t="str">
        <x:v>B/W Copies - (Group 1)</x:v>
      </x:c>
      <x:c r="C52" s="6" t="str">
        <x:v>150,000</x:v>
      </x:c>
      <x:c r="D52" s="6" t="str">
        <x:v>162,759</x:v>
      </x:c>
      <x:c r="E52" s="176" t="n">
        <x:f ca="1">=SUM(D52 - C52)</x:f>
      </x:c>
      <x:c r="F52" s="6" t="n">
        <x:v>148358</x:v>
      </x:c>
      <x:c r="G52" s="176" t="n">
        <x:f ca="1">=SUM(E52 - F52)</x:f>
      </x:c>
      <x:c r="H52" s="201" t="n">
        <x:v>0.007500</x:v>
      </x:c>
      <x:c r="I52" s="212" t="str">
        <x:f ca="1">=IF(SUM(G52 * H52) &lt; 0, 0,SUM(G52 * H52))</x:f>
      </x:c>
    </x:row>
    <x:row r="53" spans="1:10" x14ac:dyDescent="0.25">
      <x:c r="B53" s="58" t="str">
        <x:v>B/W Copies - (Group 2)</x:v>
      </x:c>
      <x:c r="C53" s="6" t="str">
        <x:v>90,000</x:v>
      </x:c>
      <x:c r="D53" s="6" t="str">
        <x:v>196,552</x:v>
      </x:c>
      <x:c r="E53" s="176" t="n">
        <x:f ca="1">=SUM(D53 - C53)</x:f>
      </x:c>
      <x:c r="F53" s="6" t="n">
        <x:v>191020</x:v>
      </x:c>
      <x:c r="G53" s="176" t="n">
        <x:f ca="1">=SUM(E53 - F53)</x:f>
      </x:c>
      <x:c r="H53" s="201" t="n">
        <x:v>0.012500</x:v>
      </x:c>
      <x:c r="I53" s="212" t="str">
        <x:f ca="1">=IF(SUM(G53 * H53) &lt; 0, 0,SUM(G53 * H53))</x:f>
      </x:c>
    </x:row>
    <x:row r="54" spans="1:10" x14ac:dyDescent="0.25">
      <x:c r="B54" s="60" t="str">
        <x:v>B/W Copies - (Group 3)</x:v>
      </x:c>
      <x:c r="C54" s="73" t="str">
        <x:v>90,000</x:v>
      </x:c>
      <x:c r="D54" s="73" t="str">
        <x:v>200,688</x:v>
      </x:c>
      <x:c r="E54" s="177" t="n">
        <x:f ca="1">=SUM(D54 - C54)</x:f>
      </x:c>
      <x:c r="F54" s="73" t="n">
        <x:v>641764</x:v>
      </x:c>
      <x:c r="G54" s="177" t="n">
        <x:f ca="1">=SUM(E54 - F54)</x:f>
      </x:c>
      <x:c r="H54" s="200" t="n">
        <x:v>0.016500</x:v>
      </x:c>
      <x:c r="I54" s="213" t="n">
        <x:f ca="1">=IF(SUM(G54 * H54) &lt; 0, 0,SUM(G54 * H54))</x:f>
      </x:c>
    </x:row>
    <x:row r="55" spans="1:10" x14ac:dyDescent="0.25">
      <x:c r="B55" s="60" t="str">
        <x:v>B/W Laser Prints</x:v>
      </x:c>
      <x:c r="C55" s="73" t="str">
        <x:v>75,000</x:v>
      </x:c>
      <x:c r="D55" s="73" t="str">
        <x:v>67,690</x:v>
      </x:c>
      <x:c r="E55" s="177" t="n">
        <x:f ca="1">=SUM(D55 - C55)</x:f>
      </x:c>
      <x:c r="F55" s="73" t="n">
        <x:v>20615</x:v>
      </x:c>
      <x:c r="G55" s="177" t="n">
        <x:f ca="1">=SUM(E55 - F55)</x:f>
      </x:c>
      <x:c r="H55" s="200" t="n">
        <x:v>0.020000</x:v>
      </x:c>
      <x:c r="I55" s="213" t="n">
        <x:f ca="1">=IF(SUM(G55 * H55) &lt; 0, 0,SUM(G55 * H55))</x:f>
      </x:c>
    </x:row>
    <x:row r="56" spans="1:10" x14ac:dyDescent="0.25">
      <x:c r="B56" s="58" t="str">
        <x:v>Color Copier (Color Pages)</x:v>
      </x:c>
      <x:c r="C56" s="6" t="str">
        <x:v>15,000</x:v>
      </x:c>
      <x:c r="D56" s="6" t="str">
        <x:v>17,734</x:v>
      </x:c>
      <x:c r="E56" s="176" t="n">
        <x:f ca="1">=SUM(D56 - C56)</x:f>
      </x:c>
      <x:c r="F56" s="6" t="n">
        <x:v>0</x:v>
      </x:c>
      <x:c r="G56" s="176" t="n">
        <x:f ca="1">=SUM(E56 - F56)</x:f>
      </x:c>
      <x:c r="H56" s="201" t="n">
        <x:v>0.085000</x:v>
      </x:c>
      <x:c r="I56" s="212" t="str">
        <x:f ca="1">=IF(SUM(G56 * H56) &lt; 0, 0,SUM(G56 * H56))</x:f>
      </x:c>
    </x:row>
    <x:row r="57" spans="1:10" x14ac:dyDescent="0.25">
      <x:c r="B57" s="58" t="str">
        <x:v>Color Laser Prints</x:v>
      </x:c>
      <x:c r="C57" s="6" t="str">
        <x:v>27,000</x:v>
      </x:c>
      <x:c r="D57" s="6" t="str">
        <x:v>21,122</x:v>
      </x:c>
      <x:c r="E57" s="176" t="n">
        <x:f ca="1">=SUM(D57 - C57)</x:f>
      </x:c>
      <x:c r="F57" s="6" t="n">
        <x:v>16232</x:v>
      </x:c>
      <x:c r="G57" s="176" t="n">
        <x:f ca="1">=SUM(E57 - F57)</x:f>
      </x:c>
      <x:c r="H57" s="201" t="n">
        <x:v>0.100000</x:v>
      </x:c>
      <x:c r="I57" s="212" t="str">
        <x:f ca="1">=IF(SUM(G57 * H57) &lt; 0, 0,SUM(G57 * H57))</x:f>
      </x:c>
    </x:row>
    <x:row r="58" spans="1:10" ht="15.5" customHeight="1" x14ac:dyDescent="0.25">
      <x:c r="A58" s="19"/>
      <x:c r="B58" s="209"/>
      <x:c r="C58" s="209"/>
      <x:c r="D58" s="209"/>
      <x:c r="E58" s="209"/>
      <x:c r="F58" s="209"/>
      <x:c r="G58" s="209"/>
      <x:c r="H58" s="209">
        <x:v>Total Overage Expense:</x:v>
      </x:c>
      <x:c r="I58" s="209">
        <x:f ca="1">=SUM(I52:I57)</x:f>
      </x:c>
    </x:row>
    <x:row r="59" spans="1:10" ht="25.5" customHeight="1" x14ac:dyDescent="0.25">
      <x:c r="A59" s="19"/>
      <x:c r="B59" s="14">
        <x:v>July 2017 - September 2017</x:v>
      </x:c>
      <x:c r="C59" s="19"/>
      <x:c r="D59" s="19"/>
      <x:c r="E59" s="19"/>
      <x:c r="F59" s="19"/>
      <x:c r="G59" s="19"/>
      <x:c r="H59" s="19"/>
      <x:c r="I59" s="19"/>
    </x:row>
    <x:row r="60" spans="1:10" ht="35.75" customHeight="1" x14ac:dyDescent="0.25">
      <x:c r="B60" s="47" t="str">
        <x:v>Meter Group</x:v>
      </x:c>
      <x:c r="C60" s="45" t="str">
        <x:v>Quarterly Contracted Volume</x:v>
      </x:c>
      <x:c r="D60" s="45" t="str">
        <x:v>Actual Volume For Period</x:v>
      </x:c>
      <x:c r="E60" s="45" t="str">
        <x:v>Overage/(Underage) For Period</x:v>
      </x:c>
      <x:c r="F60" s="45" t="str">
        <x:v>Accrued Rollover Pages</x:v>
      </x:c>
      <x:c r="G60" s="45" t="str">
        <x:v>Net Overage (Underage)</x:v>
      </x:c>
      <x:c r="H60" s="45" t="str">
        <x:v>Excess CPP</x:v>
      </x:c>
      <x:c r="I60" s="46" t="str">
        <x:v>Overage Expense</x:v>
      </x:c>
    </x:row>
    <x:row r="61" spans="1:10" x14ac:dyDescent="0.25">
      <x:c r="B61" s="60" t="str">
        <x:v>B/W Copies - (Group 1)</x:v>
      </x:c>
      <x:c r="C61" s="73" t="str">
        <x:v>210,000</x:v>
      </x:c>
      <x:c r="D61" s="73" t="str">
        <x:v>220,365</x:v>
      </x:c>
      <x:c r="E61" s="177" t="n">
        <x:f ca="1">=SUM(D61 - C61)</x:f>
      </x:c>
      <x:c r="F61" s="73" t="n">
        <x:v>158732</x:v>
      </x:c>
      <x:c r="G61" s="177" t="n">
        <x:f ca="1">=SUM(E61 - F61)</x:f>
      </x:c>
      <x:c r="H61" s="200" t="n">
        <x:v>0.007500</x:v>
      </x:c>
      <x:c r="I61" s="213" t="n">
        <x:f ca="1">=IF(SUM(G61 * H61) &lt; 0, 0,SUM(G61 * H61))</x:f>
      </x:c>
    </x:row>
    <x:row r="62" spans="1:10" x14ac:dyDescent="0.25">
      <x:c r="B62" s="60" t="str">
        <x:v>B/W Copies - (Group 2)</x:v>
      </x:c>
      <x:c r="C62" s="73" t="str">
        <x:v>170,000</x:v>
      </x:c>
      <x:c r="D62" s="73" t="str">
        <x:v>298,922</x:v>
      </x:c>
      <x:c r="E62" s="177" t="n">
        <x:f ca="1">=SUM(D62 - C62)</x:f>
      </x:c>
      <x:c r="F62" s="73" t="n">
        <x:v>319942</x:v>
      </x:c>
      <x:c r="G62" s="177" t="n">
        <x:f ca="1">=SUM(E62 - F62)</x:f>
      </x:c>
      <x:c r="H62" s="200" t="n">
        <x:v>0.012500</x:v>
      </x:c>
      <x:c r="I62" s="213" t="n">
        <x:f ca="1">=IF(SUM(G62 * H62) &lt; 0, 0,SUM(G62 * H62))</x:f>
      </x:c>
    </x:row>
    <x:row r="63" spans="1:10" x14ac:dyDescent="0.25">
      <x:c r="B63" s="58" t="str">
        <x:v>B/W Copies - (Group 3)</x:v>
      </x:c>
      <x:c r="C63" s="6" t="str">
        <x:v>170,000</x:v>
      </x:c>
      <x:c r="D63" s="6" t="str">
        <x:v>296,907</x:v>
      </x:c>
      <x:c r="E63" s="176" t="n">
        <x:f ca="1">=SUM(D63 - C63)</x:f>
      </x:c>
      <x:c r="F63" s="6" t="n">
        <x:v>768671</x:v>
      </x:c>
      <x:c r="G63" s="176" t="n">
        <x:f ca="1">=SUM(E63 - F63)</x:f>
      </x:c>
      <x:c r="H63" s="201" t="n">
        <x:v>0.016500</x:v>
      </x:c>
      <x:c r="I63" s="212" t="str">
        <x:f ca="1">=IF(SUM(G63 * H63) &lt; 0, 0,SUM(G63 * H63))</x:f>
      </x:c>
    </x:row>
    <x:row r="64" spans="1:10" x14ac:dyDescent="0.25">
      <x:c r="B64" s="58" t="str">
        <x:v>B/W Laser Prints</x:v>
      </x:c>
      <x:c r="C64" s="6" t="str">
        <x:v>77,000</x:v>
      </x:c>
      <x:c r="D64" s="6" t="str">
        <x:v>77,186</x:v>
      </x:c>
      <x:c r="E64" s="176" t="n">
        <x:f ca="1">=SUM(D64 - C64)</x:f>
      </x:c>
      <x:c r="F64" s="6" t="n">
        <x:v>20801</x:v>
      </x:c>
      <x:c r="G64" s="176" t="n">
        <x:f ca="1">=SUM(E64 - F64)</x:f>
      </x:c>
      <x:c r="H64" s="201" t="n">
        <x:v>0.020000</x:v>
      </x:c>
      <x:c r="I64" s="212" t="str">
        <x:f ca="1">=IF(SUM(G64 * H64) &lt; 0, 0,SUM(G64 * H64))</x:f>
      </x:c>
    </x:row>
    <x:row r="65" spans="1:10" x14ac:dyDescent="0.25">
      <x:c r="B65" s="60" t="str">
        <x:v>Color Copier (Color Pages)</x:v>
      </x:c>
      <x:c r="C65" s="73" t="str">
        <x:v>15,000</x:v>
      </x:c>
      <x:c r="D65" s="73" t="str">
        <x:v>25,019</x:v>
      </x:c>
      <x:c r="E65" s="177" t="n">
        <x:f ca="1">=SUM(D65 - C65)</x:f>
      </x:c>
      <x:c r="F65" s="73" t="n">
        <x:v>0</x:v>
      </x:c>
      <x:c r="G65" s="177" t="n">
        <x:f ca="1">=SUM(E65 - F65)</x:f>
      </x:c>
      <x:c r="H65" s="200" t="n">
        <x:v>0.085000</x:v>
      </x:c>
      <x:c r="I65" s="213" t="n">
        <x:f ca="1">=IF(SUM(G65 * H65) &lt; 0, 0,SUM(G65 * H65))</x:f>
      </x:c>
    </x:row>
    <x:row r="66" spans="1:10" x14ac:dyDescent="0.25">
      <x:c r="B66" s="60" t="str">
        <x:v>Color Laser Prints</x:v>
      </x:c>
      <x:c r="C66" s="73" t="str">
        <x:v>28,000</x:v>
      </x:c>
      <x:c r="D66" s="73" t="str">
        <x:v>23,017</x:v>
      </x:c>
      <x:c r="E66" s="177" t="n">
        <x:f ca="1">=SUM(D66 - C66)</x:f>
      </x:c>
      <x:c r="F66" s="73" t="n">
        <x:v>11249</x:v>
      </x:c>
      <x:c r="G66" s="177" t="n">
        <x:f ca="1">=SUM(E66 - F66)</x:f>
      </x:c>
      <x:c r="H66" s="200" t="n">
        <x:v>0.100000</x:v>
      </x:c>
      <x:c r="I66" s="213" t="n">
        <x:f ca="1">=IF(SUM(G66 * H66) &lt; 0, 0,SUM(G66 * H66))</x:f>
      </x:c>
    </x:row>
    <x:row r="67" spans="1:10" ht="15.5" customHeight="1" x14ac:dyDescent="0.25">
      <x:c r="A67" s="19"/>
      <x:c r="B67" s="209"/>
      <x:c r="C67" s="209"/>
      <x:c r="D67" s="209"/>
      <x:c r="E67" s="209"/>
      <x:c r="F67" s="209"/>
      <x:c r="G67" s="209"/>
      <x:c r="H67" s="209">
        <x:v>Total Overage Expense:</x:v>
      </x:c>
      <x:c r="I67" s="209">
        <x:f ca="1">=SUM(I61:I66)</x:f>
      </x:c>
    </x:row>
    <x:row r="68" spans="1:10" ht="25.5" customHeight="1" x14ac:dyDescent="0.25">
      <x:c r="A68" s="19"/>
      <x:c r="B68" s="14">
        <x:v>April 2017 - June 2017</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58" t="str">
        <x:v>B/W Copies - (Group 1)</x:v>
      </x:c>
      <x:c r="C70" s="6" t="str">
        <x:v>330,000</x:v>
      </x:c>
      <x:c r="D70" s="6" t="str">
        <x:v>264,583</x:v>
      </x:c>
      <x:c r="E70" s="176" t="n">
        <x:f ca="1">=SUM(D70 - C70)</x:f>
      </x:c>
      <x:c r="F70" s="6" t="n">
        <x:v>93306</x:v>
      </x:c>
      <x:c r="G70" s="176" t="n">
        <x:f ca="1">=SUM(E70 - F70)</x:f>
      </x:c>
      <x:c r="H70" s="201" t="n">
        <x:v>0.007500</x:v>
      </x:c>
      <x:c r="I70" s="212" t="str">
        <x:f ca="1">=IF(SUM(G70 * H70) &lt; 0, 0,SUM(G70 * H70))</x:f>
      </x:c>
    </x:row>
    <x:row r="71" spans="1:10" x14ac:dyDescent="0.25">
      <x:c r="B71" s="58" t="str">
        <x:v>B/W Copies - (Group 2)</x:v>
      </x:c>
      <x:c r="C71" s="6" t="str">
        <x:v>330,000</x:v>
      </x:c>
      <x:c r="D71" s="6" t="str">
        <x:v>240,960</x:v>
      </x:c>
      <x:c r="E71" s="176" t="n">
        <x:f ca="1">=SUM(D71 - C71)</x:f>
      </x:c>
      <x:c r="F71" s="6" t="n">
        <x:v>230902</x:v>
      </x:c>
      <x:c r="G71" s="176" t="n">
        <x:f ca="1">=SUM(E71 - F71)</x:f>
      </x:c>
      <x:c r="H71" s="201" t="n">
        <x:v>0.012500</x:v>
      </x:c>
      <x:c r="I71" s="212" t="str">
        <x:f ca="1">=IF(SUM(G71 * H71) &lt; 0, 0,SUM(G71 * H71))</x:f>
      </x:c>
    </x:row>
    <x:row r="72" spans="1:10" x14ac:dyDescent="0.25">
      <x:c r="B72" s="60" t="str">
        <x:v>B/W Copies - (Group 3)</x:v>
      </x:c>
      <x:c r="C72" s="73" t="str">
        <x:v>330,000</x:v>
      </x:c>
      <x:c r="D72" s="73" t="str">
        <x:v>260,092</x:v>
      </x:c>
      <x:c r="E72" s="177" t="n">
        <x:f ca="1">=SUM(D72 - C72)</x:f>
      </x:c>
      <x:c r="F72" s="73" t="n">
        <x:v>698763</x:v>
      </x:c>
      <x:c r="G72" s="177" t="n">
        <x:f ca="1">=SUM(E72 - F72)</x:f>
      </x:c>
      <x:c r="H72" s="200" t="n">
        <x:v>0.016500</x:v>
      </x:c>
      <x:c r="I72" s="213" t="n">
        <x:f ca="1">=IF(SUM(G72 * H72) &lt; 0, 0,SUM(G72 * H72))</x:f>
      </x:c>
    </x:row>
    <x:row r="73" spans="1:10" x14ac:dyDescent="0.25">
      <x:c r="B73" s="60" t="str">
        <x:v>B/W Laser Prints</x:v>
      </x:c>
      <x:c r="C73" s="73" t="str">
        <x:v>81,000</x:v>
      </x:c>
      <x:c r="D73" s="73" t="str">
        <x:v>73,468</x:v>
      </x:c>
      <x:c r="E73" s="177" t="n">
        <x:f ca="1">=SUM(D73 - C73)</x:f>
      </x:c>
      <x:c r="F73" s="73" t="n">
        <x:v>13269</x:v>
      </x:c>
      <x:c r="G73" s="177" t="n">
        <x:f ca="1">=SUM(E73 - F73)</x:f>
      </x:c>
      <x:c r="H73" s="200" t="n">
        <x:v>0.020000</x:v>
      </x:c>
      <x:c r="I73" s="213" t="n">
        <x:f ca="1">=IF(SUM(G73 * H73) &lt; 0, 0,SUM(G73 * H73))</x:f>
      </x:c>
    </x:row>
    <x:row r="74" spans="1:10" x14ac:dyDescent="0.25">
      <x:c r="B74" s="58" t="str">
        <x:v>Color Copier (Color Pages)</x:v>
      </x:c>
      <x:c r="C74" s="6" t="str">
        <x:v>15,000</x:v>
      </x:c>
      <x:c r="D74" s="6" t="str">
        <x:v>21,779</x:v>
      </x:c>
      <x:c r="E74" s="176" t="n">
        <x:f ca="1">=SUM(D74 - C74)</x:f>
      </x:c>
      <x:c r="F74" s="6" t="n">
        <x:v>1698</x:v>
      </x:c>
      <x:c r="G74" s="176" t="n">
        <x:f ca="1">=SUM(E74 - F74)</x:f>
      </x:c>
      <x:c r="H74" s="201" t="n">
        <x:v>0.085000</x:v>
      </x:c>
      <x:c r="I74" s="212" t="str">
        <x:f ca="1">=IF(SUM(G74 * H74) &lt; 0, 0,SUM(G74 * H74))</x:f>
      </x:c>
    </x:row>
    <x:row r="75" spans="1:10" x14ac:dyDescent="0.25">
      <x:c r="B75" s="58" t="str">
        <x:v>Color Laser Prints</x:v>
      </x:c>
      <x:c r="C75" s="6" t="str">
        <x:v>30,000</x:v>
      </x:c>
      <x:c r="D75" s="6" t="str">
        <x:v>24,662</x:v>
      </x:c>
      <x:c r="E75" s="176" t="n">
        <x:f ca="1">=SUM(D75 - C75)</x:f>
      </x:c>
      <x:c r="F75" s="6" t="n">
        <x:v>5911</x:v>
      </x:c>
      <x:c r="G75" s="176" t="n">
        <x:f ca="1">=SUM(E75 - F75)</x:f>
      </x:c>
      <x:c r="H75" s="201" t="n">
        <x:v>0.100000</x:v>
      </x:c>
      <x:c r="I75" s="212" t="str">
        <x:f ca="1">=IF(SUM(G75 * H75) &lt; 0, 0,SUM(G75 * H75))</x:f>
      </x:c>
    </x:row>
    <x:row r="76" spans="1:10" ht="15.5" customHeight="1" x14ac:dyDescent="0.25">
      <x:c r="A76" s="19"/>
      <x:c r="B76" s="209"/>
      <x:c r="C76" s="209"/>
      <x:c r="D76" s="209"/>
      <x:c r="E76" s="209"/>
      <x:c r="F76" s="209"/>
      <x:c r="G76" s="209"/>
      <x:c r="H76" s="209">
        <x:v>Total Overage Expense:</x:v>
      </x:c>
      <x:c r="I76" s="209">
        <x:f ca="1">=SUM(I70:I75)</x:f>
      </x:c>
    </x:row>
    <x:row r="77" spans="1:10" ht="25.5" customHeight="1" x14ac:dyDescent="0.25">
      <x:c r="A77" s="19"/>
      <x:c r="B77" s="14">
        <x:v>January 2017 - March 2017</x:v>
      </x:c>
      <x:c r="C77" s="19"/>
      <x:c r="D77" s="19"/>
      <x:c r="E77" s="19"/>
      <x:c r="F77" s="19"/>
      <x:c r="G77" s="19"/>
      <x:c r="H77" s="19"/>
      <x:c r="I77" s="19"/>
    </x:row>
    <x:row r="78" spans="1:10" ht="35.75" customHeight="1" x14ac:dyDescent="0.25">
      <x:c r="B78" s="47" t="str">
        <x:v>Meter Group</x:v>
      </x:c>
      <x:c r="C78" s="45" t="str">
        <x:v>Quarterly Contracted Volume</x:v>
      </x:c>
      <x:c r="D78" s="45" t="str">
        <x:v>Actual Volume For Period</x:v>
      </x:c>
      <x:c r="E78" s="45" t="str">
        <x:v>Overage/(Underage) For Period</x:v>
      </x:c>
      <x:c r="F78" s="45" t="str">
        <x:v>Accrued Rollover Pages</x:v>
      </x:c>
      <x:c r="G78" s="45" t="str">
        <x:v>Net Overage (Underage)</x:v>
      </x:c>
      <x:c r="H78" s="45" t="str">
        <x:v>Excess CPP</x:v>
      </x:c>
      <x:c r="I78" s="46" t="str">
        <x:v>Overage Expense</x:v>
      </x:c>
    </x:row>
    <x:row r="79" spans="1:10" x14ac:dyDescent="0.25">
      <x:c r="B79" s="60" t="str">
        <x:v>B/W Copies - (Group 1)</x:v>
      </x:c>
      <x:c r="C79" s="73" t="str">
        <x:v>330,000</x:v>
      </x:c>
      <x:c r="D79" s="73" t="str">
        <x:v>297,906</x:v>
      </x:c>
      <x:c r="E79" s="177" t="n">
        <x:f ca="1">=SUM(D79 - C79)</x:f>
      </x:c>
      <x:c r="F79" s="73" t="n">
        <x:v>61212</x:v>
      </x:c>
      <x:c r="G79" s="177" t="n">
        <x:f ca="1">=SUM(E79 - F79)</x:f>
      </x:c>
      <x:c r="H79" s="200" t="n">
        <x:v>0.007500</x:v>
      </x:c>
      <x:c r="I79" s="213" t="n">
        <x:f ca="1">=IF(SUM(G79 * H79) &lt; 0, 0,SUM(G79 * H79))</x:f>
      </x:c>
    </x:row>
    <x:row r="80" spans="1:10" x14ac:dyDescent="0.25">
      <x:c r="B80" s="60" t="str">
        <x:v>B/W Copies - (Group 2)</x:v>
      </x:c>
      <x:c r="C80" s="73" t="str">
        <x:v>330,000</x:v>
      </x:c>
      <x:c r="D80" s="73" t="str">
        <x:v>185,604</x:v>
      </x:c>
      <x:c r="E80" s="177" t="n">
        <x:f ca="1">=SUM(D80 - C80)</x:f>
      </x:c>
      <x:c r="F80" s="73" t="n">
        <x:v>86506</x:v>
      </x:c>
      <x:c r="G80" s="177" t="n">
        <x:f ca="1">=SUM(E80 - F80)</x:f>
      </x:c>
      <x:c r="H80" s="200" t="n">
        <x:v>0.012500</x:v>
      </x:c>
      <x:c r="I80" s="213" t="n">
        <x:f ca="1">=IF(SUM(G80 * H80) &lt; 0, 0,SUM(G80 * H80))</x:f>
      </x:c>
    </x:row>
    <x:row r="81" spans="1:10" x14ac:dyDescent="0.25">
      <x:c r="B81" s="58" t="str">
        <x:v>B/W Copies - (Group 3)</x:v>
      </x:c>
      <x:c r="C81" s="6" t="str">
        <x:v>330,000</x:v>
      </x:c>
      <x:c r="D81" s="6" t="str">
        <x:v>223,272</x:v>
      </x:c>
      <x:c r="E81" s="176" t="n">
        <x:f ca="1">=SUM(D81 - C81)</x:f>
      </x:c>
      <x:c r="F81" s="6" t="n">
        <x:v>592035</x:v>
      </x:c>
      <x:c r="G81" s="176" t="n">
        <x:f ca="1">=SUM(E81 - F81)</x:f>
      </x:c>
      <x:c r="H81" s="201" t="n">
        <x:v>0.016500</x:v>
      </x:c>
      <x:c r="I81" s="212" t="str">
        <x:f ca="1">=IF(SUM(G81 * H81) &lt; 0, 0,SUM(G81 * H81))</x:f>
      </x:c>
    </x:row>
    <x:row r="82" spans="1:10" x14ac:dyDescent="0.25">
      <x:c r="B82" s="58" t="str">
        <x:v>B/W Laser Prints</x:v>
      </x:c>
      <x:c r="C82" s="6" t="str">
        <x:v>81,000</x:v>
      </x:c>
      <x:c r="D82" s="6" t="str">
        <x:v>86,663</x:v>
      </x:c>
      <x:c r="E82" s="176" t="n">
        <x:f ca="1">=SUM(D82 - C82)</x:f>
      </x:c>
      <x:c r="F82" s="6" t="n">
        <x:v>18932</x:v>
      </x:c>
      <x:c r="G82" s="176" t="n">
        <x:f ca="1">=SUM(E82 - F82)</x:f>
      </x:c>
      <x:c r="H82" s="201" t="n">
        <x:v>0.020000</x:v>
      </x:c>
      <x:c r="I82" s="212" t="str">
        <x:f ca="1">=IF(SUM(G82 * H82) &lt; 0, 0,SUM(G82 * H82))</x:f>
      </x:c>
    </x:row>
    <x:row r="83" spans="1:10" x14ac:dyDescent="0.25">
      <x:c r="B83" s="60" t="str">
        <x:v>Color Copier (Color Pages)</x:v>
      </x:c>
      <x:c r="C83" s="73" t="str">
        <x:v>15,000</x:v>
      </x:c>
      <x:c r="D83" s="73" t="str">
        <x:v>13,302</x:v>
      </x:c>
      <x:c r="E83" s="177" t="n">
        <x:f ca="1">=SUM(D83 - C83)</x:f>
      </x:c>
      <x:c r="F83" s="73" t="n">
        <x:v>0</x:v>
      </x:c>
      <x:c r="G83" s="177" t="n">
        <x:f ca="1">=SUM(E83 - F83)</x:f>
      </x:c>
      <x:c r="H83" s="200" t="n">
        <x:v>0.085000</x:v>
      </x:c>
      <x:c r="I83" s="213" t="n">
        <x:f ca="1">=IF(SUM(G83 * H83) &lt; 0, 0,SUM(G83 * H83))</x:f>
      </x:c>
    </x:row>
    <x:row r="84" spans="1:10" x14ac:dyDescent="0.25">
      <x:c r="B84" s="60" t="str">
        <x:v>Color Laser Prints</x:v>
      </x:c>
      <x:c r="C84" s="73" t="str">
        <x:v>30,000</x:v>
      </x:c>
      <x:c r="D84" s="73" t="str">
        <x:v>31,487</x:v>
      </x:c>
      <x:c r="E84" s="177" t="n">
        <x:f ca="1">=SUM(D84 - C84)</x:f>
      </x:c>
      <x:c r="F84" s="73" t="n">
        <x:v>7398</x:v>
      </x:c>
      <x:c r="G84" s="177" t="n">
        <x:f ca="1">=SUM(E84 - F84)</x:f>
      </x:c>
      <x:c r="H84" s="200" t="n">
        <x:v>0.100000</x:v>
      </x:c>
      <x:c r="I84" s="213" t="n">
        <x:f ca="1">=IF(SUM(G84 * H84) &lt; 0, 0,SUM(G84 * H84))</x:f>
      </x:c>
    </x:row>
    <x:row r="85" spans="1:10" ht="15.5" customHeight="1" x14ac:dyDescent="0.25">
      <x:c r="A85" s="19"/>
      <x:c r="B85" s="209"/>
      <x:c r="C85" s="209"/>
      <x:c r="D85" s="209"/>
      <x:c r="E85" s="209"/>
      <x:c r="F85" s="209"/>
      <x:c r="G85" s="209"/>
      <x:c r="H85" s="209">
        <x:v>Total Overage Expense:</x:v>
      </x:c>
      <x:c r="I85" s="209">
        <x:f ca="1">=SUM(I79:I84)</x:f>
      </x:c>
    </x:row>
    <x:row r="86" spans="1:10" ht="25.5" customHeight="1" x14ac:dyDescent="0.25">
      <x:c r="A86" s="19"/>
      <x:c r="B86" s="14">
        <x:v>November 2016 - December 2016</x:v>
      </x:c>
      <x:c r="C86" s="19"/>
      <x:c r="D86" s="19"/>
      <x:c r="E86" s="19"/>
      <x:c r="F86" s="19"/>
      <x:c r="G86" s="19"/>
      <x:c r="H86" s="19"/>
      <x:c r="I86" s="19"/>
    </x:row>
    <x:row r="87" spans="1:10" ht="35.75" customHeight="1" x14ac:dyDescent="0.25">
      <x:c r="B87" s="47" t="str">
        <x:v>Meter Group</x:v>
      </x:c>
      <x:c r="C87" s="45" t="str">
        <x:v>Quarterly Contracted Volume</x:v>
      </x:c>
      <x:c r="D87" s="45" t="str">
        <x:v>Actual Volume For Period</x:v>
      </x:c>
      <x:c r="E87" s="45" t="str">
        <x:v>Overage/(Underage) For Period</x:v>
      </x:c>
      <x:c r="F87" s="45" t="str">
        <x:v>Accrued Rollover Pages</x:v>
      </x:c>
      <x:c r="G87" s="45" t="str">
        <x:v>Net Overage (Underage)</x:v>
      </x:c>
      <x:c r="H87" s="45" t="str">
        <x:v>Excess CPP</x:v>
      </x:c>
      <x:c r="I87" s="46" t="str">
        <x:v>Overage Expense</x:v>
      </x:c>
    </x:row>
    <x:row r="88" spans="1:10" x14ac:dyDescent="0.25">
      <x:c r="B88" s="58" t="str">
        <x:v>B/W Copies - (Group 1)</x:v>
      </x:c>
      <x:c r="C88" s="6" t="str">
        <x:v>220,000</x:v>
      </x:c>
      <x:c r="D88" s="6" t="str">
        <x:v>158,788</x:v>
      </x:c>
      <x:c r="E88" s="176" t="n">
        <x:f ca="1">=SUM(D88 - C88)</x:f>
      </x:c>
      <x:c r="F88" s="6" t="n">
        <x:v>0</x:v>
      </x:c>
      <x:c r="G88" s="176" t="n">
        <x:f ca="1">=SUM(E88 - F88)</x:f>
      </x:c>
      <x:c r="H88" s="201" t="n">
        <x:v>0.007500</x:v>
      </x:c>
      <x:c r="I88" s="212" t="str">
        <x:f ca="1">=IF(SUM(G88 * H88) &lt; 0, 0,SUM(G88 * H88))</x:f>
      </x:c>
    </x:row>
    <x:row r="89" spans="1:10" x14ac:dyDescent="0.25">
      <x:c r="B89" s="58" t="str">
        <x:v>B/W Copies - (Group 2)</x:v>
      </x:c>
      <x:c r="C89" s="6" t="str">
        <x:v>220,000</x:v>
      </x:c>
      <x:c r="D89" s="6" t="str">
        <x:v>133,494</x:v>
      </x:c>
      <x:c r="E89" s="176" t="n">
        <x:f ca="1">=SUM(D89 - C89)</x:f>
      </x:c>
      <x:c r="F89" s="6" t="n">
        <x:v>0</x:v>
      </x:c>
      <x:c r="G89" s="176" t="n">
        <x:f ca="1">=SUM(E89 - F89)</x:f>
      </x:c>
      <x:c r="H89" s="201" t="n">
        <x:v>0.012500</x:v>
      </x:c>
      <x:c r="I89" s="212" t="str">
        <x:f ca="1">=IF(SUM(G89 * H89) &lt; 0, 0,SUM(G89 * H89))</x:f>
      </x:c>
    </x:row>
    <x:row r="90" spans="1:10" x14ac:dyDescent="0.25">
      <x:c r="B90" s="60" t="str">
        <x:v>B/W Copies - (Group 3)</x:v>
      </x:c>
      <x:c r="C90" s="73" t="str">
        <x:v>220,000</x:v>
      </x:c>
      <x:c r="D90" s="73" t="str">
        <x:v>127,965</x:v>
      </x:c>
      <x:c r="E90" s="177" t="n">
        <x:f ca="1">=SUM(D90 - C90)</x:f>
      </x:c>
      <x:c r="F90" s="73" t="n">
        <x:v>500000</x:v>
      </x:c>
      <x:c r="G90" s="177" t="n">
        <x:f ca="1">=SUM(E90 - F90)</x:f>
      </x:c>
      <x:c r="H90" s="200" t="n">
        <x:v>0.016500</x:v>
      </x:c>
      <x:c r="I90" s="213" t="n">
        <x:f ca="1">=IF(SUM(G90 * H90) &lt; 0, 0,SUM(G90 * H90))</x:f>
      </x:c>
    </x:row>
    <x:row r="91" spans="1:10" x14ac:dyDescent="0.25">
      <x:c r="B91" s="60" t="str">
        <x:v>B/W Laser Prints</x:v>
      </x:c>
      <x:c r="C91" s="73" t="str">
        <x:v>54,000</x:v>
      </x:c>
      <x:c r="D91" s="73" t="str">
        <x:v>35,068</x:v>
      </x:c>
      <x:c r="E91" s="177" t="n">
        <x:f ca="1">=SUM(D91 - C91)</x:f>
      </x:c>
      <x:c r="F91" s="73" t="n">
        <x:v>0</x:v>
      </x:c>
      <x:c r="G91" s="177" t="n">
        <x:f ca="1">=SUM(E91 - F91)</x:f>
      </x:c>
      <x:c r="H91" s="200" t="n">
        <x:v>0.020000</x:v>
      </x:c>
      <x:c r="I91" s="213" t="n">
        <x:f ca="1">=IF(SUM(G91 * H91) &lt; 0, 0,SUM(G91 * H91))</x:f>
      </x:c>
    </x:row>
    <x:row r="92" spans="1:10" x14ac:dyDescent="0.25">
      <x:c r="B92" s="58" t="str">
        <x:v>Color Copier (Color Pages)</x:v>
      </x:c>
      <x:c r="C92" s="6" t="str">
        <x:v>10,000</x:v>
      </x:c>
      <x:c r="D92" s="6" t="str">
        <x:v>12,558</x:v>
      </x:c>
      <x:c r="E92" s="176" t="n">
        <x:f ca="1">=SUM(D92 - C92)</x:f>
      </x:c>
      <x:c r="F92" s="6" t="n">
        <x:v>0</x:v>
      </x:c>
      <x:c r="G92" s="176" t="n">
        <x:f ca="1">=SUM(E92 - F92)</x:f>
      </x:c>
      <x:c r="H92" s="201" t="n">
        <x:v>0.085000</x:v>
      </x:c>
      <x:c r="I92" s="212" t="str">
        <x:f ca="1">=IF(SUM(G92 * H92) &lt; 0, 0,SUM(G92 * H92))</x:f>
      </x:c>
    </x:row>
    <x:row r="93" spans="1:10" x14ac:dyDescent="0.25">
      <x:c r="B93" s="58" t="str">
        <x:v>Color Laser Prints</x:v>
      </x:c>
      <x:c r="C93" s="6" t="str">
        <x:v>20,000</x:v>
      </x:c>
      <x:c r="D93" s="6" t="str">
        <x:v>12,602</x:v>
      </x:c>
      <x:c r="E93" s="176" t="n">
        <x:f ca="1">=SUM(D93 - C93)</x:f>
      </x:c>
      <x:c r="F93" s="6" t="n">
        <x:v>0</x:v>
      </x:c>
      <x:c r="G93" s="176" t="n">
        <x:f ca="1">=SUM(E93 - F93)</x:f>
      </x:c>
      <x:c r="H93" s="201" t="n">
        <x:v>0.100000</x:v>
      </x:c>
      <x:c r="I93" s="212" t="str">
        <x:f ca="1">=IF(SUM(G93 * H93) &lt; 0, 0,SUM(G93 * H93))</x:f>
      </x:c>
    </x:row>
    <x:row r="94" spans="1:7" x14ac:dyDescent="0.25">
      <x:c r="B94" s="92"/>
      <x:c r="C94" s="119"/>
      <x:c r="D94" s="120"/>
      <x:c r="E94" s="120"/>
      <x:c r="F94" s="120"/>
      <x:c r="G94" s="120"/>
      <x:c r="H94" s="120"/>
      <x:c r="I94" s="121"/>
    </x:row>
    <x:row r="95" spans="1:10" ht="15.5" customHeight="1" x14ac:dyDescent="0.25">
      <x:c r="A95" s="19"/>
      <x:c r="B95" s="19"/>
      <x:c r="C95" s="19"/>
      <x:c r="D95" s="19"/>
      <x:c r="E95" s="19"/>
      <x:c r="F95" s="19"/>
      <x:c r="G95" s="19"/>
      <x:c r="H95" s="209">
        <x:v>Total Overage Expense:</x:v>
      </x:c>
      <x:c r="I95" s="209">
        <x:f ca="1">=SUM(I88:I94)</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0"/>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January 2019 - March 2019</x:v>
      </x:c>
      <x:c r="C4" s="164"/>
      <x:c r="D4" s="164"/>
      <x:c r="E4" s="164"/>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 - (Group 1)</x:v>
      </x:c>
      <x:c r="C6" s="73" t="str">
        <x:v>58,927</x:v>
      </x:c>
      <x:c r="D6" s="73" t="str">
        <x:v>$ .0075</x:v>
      </x:c>
      <x:c r="E6" s="61" t="n">
        <x:f>=SUM(C6* D6)</x:f>
      </x:c>
    </x:row>
    <x:row r="7" spans="1:10" x14ac:dyDescent="0.25">
      <x:c r="B7" s="60" t="str">
        <x:v>B/W Copies - (Group 2)</x:v>
      </x:c>
      <x:c r="C7" s="73" t="str">
        <x:v>0</x:v>
      </x:c>
      <x:c r="D7" s="73" t="str">
        <x:v>$ .0125</x:v>
      </x:c>
      <x:c r="E7" s="61" t="n">
        <x:f>=SUM(C7* D7)</x:f>
      </x:c>
    </x:row>
    <x:row r="8" spans="1:10" x14ac:dyDescent="0.25">
      <x:c r="B8" s="58" t="str">
        <x:v>B/W Copies - (Group 3)</x:v>
      </x:c>
      <x:c r="C8" s="6" t="str">
        <x:v>0</x:v>
      </x:c>
      <x:c r="D8" s="6" t="str">
        <x:v>$ .0165</x:v>
      </x:c>
      <x:c r="E8" s="59" t="str">
        <x:f>=SUM(C8* D8)</x:f>
      </x:c>
    </x:row>
    <x:row r="9" spans="1:10" x14ac:dyDescent="0.25">
      <x:c r="B9" s="58" t="str">
        <x:v>B/W Laser Prints</x:v>
      </x:c>
      <x:c r="C9" s="6" t="str">
        <x:v>0</x:v>
      </x:c>
      <x:c r="D9" s="6" t="str">
        <x:v>$ .0200</x:v>
      </x:c>
      <x:c r="E9" s="59" t="str">
        <x:f>=SUM(C9* D9)</x:f>
      </x:c>
    </x:row>
    <x:row r="10" spans="1:10" x14ac:dyDescent="0.25">
      <x:c r="B10" s="60" t="str">
        <x:v>Color Copier (Color Pages)</x:v>
      </x:c>
      <x:c r="C10" s="73" t="str">
        <x:v>0</x:v>
      </x:c>
      <x:c r="D10" s="73" t="str">
        <x:v>$ .0850</x:v>
      </x:c>
      <x:c r="E10" s="61" t="n">
        <x:f>=SUM(C10* D10)</x:f>
      </x:c>
    </x:row>
    <x:row r="11" spans="1:10" x14ac:dyDescent="0.25">
      <x:c r="B11" s="60" t="str">
        <x:v>Color Laser Prints</x:v>
      </x:c>
      <x:c r="C11" s="73" t="str">
        <x:v>2,605</x:v>
      </x:c>
      <x:c r="D11" s="73" t="str">
        <x:v>$ .1000</x:v>
      </x:c>
      <x:c r="E11" s="61" t="n">
        <x:f>=SUM(C11* D11)</x:f>
      </x:c>
    </x:row>
    <x:row r="12" spans="1:10" x14ac:dyDescent="0.25">
      <x:c r="A12" s="19"/>
      <x:c r="B12" s="174"/>
      <x:c r="C12" s="174"/>
      <x:c r="D12" s="174">
        <x:v>Rollover Savings: </x:v>
      </x:c>
      <x:c r="E12" s="174">
        <x:f ca="1">SUM(E5:E11)</x:f>
      </x:c>
    </x:row>
    <x:row r="14" spans="1:10" ht="15.5" customHeight="1" x14ac:dyDescent="0.25">
      <x:c r="A14"/>
      <x:c r="B14" s="194" t="str">
        <x:v>October 2018 - December 2018</x:v>
      </x:c>
      <x:c r="C14" s="164"/>
      <x:c r="D14" s="164"/>
      <x:c r="E14" s="164"/>
    </x:row>
    <x:row r="15" spans="1:10" ht="27.75" customHeight="1" x14ac:dyDescent="0.25">
      <x:c r="B15" s="47" t="str">
        <x:v>Meter Group</x:v>
      </x:c>
      <x:c r="C15" s="45" t="str">
        <x:v>Rollover Pages For Period</x:v>
      </x:c>
      <x:c r="D15" s="45" t="str">
        <x:v>Pre-FPR CPP</x:v>
      </x:c>
      <x:c r="E15" s="46" t="str">
        <x:v>Rollover Savings</x:v>
      </x:c>
    </x:row>
    <x:row r="16" spans="1:10" x14ac:dyDescent="0.25">
      <x:c r="B16" s="58" t="str">
        <x:v>B/W Copies - (Group 1)</x:v>
      </x:c>
      <x:c r="C16" s="6" t="str">
        <x:v>73,654</x:v>
      </x:c>
      <x:c r="D16" s="6" t="str">
        <x:v>$ .0075</x:v>
      </x:c>
      <x:c r="E16" s="59" t="str">
        <x:f>=SUM(C16* D16)</x:f>
      </x:c>
    </x:row>
    <x:row r="17" spans="1:10" x14ac:dyDescent="0.25">
      <x:c r="B17" s="58" t="str">
        <x:v>B/W Copies - (Group 2)</x:v>
      </x:c>
      <x:c r="C17" s="6" t="str">
        <x:v>0</x:v>
      </x:c>
      <x:c r="D17" s="6" t="str">
        <x:v>$ .0125</x:v>
      </x:c>
      <x:c r="E17" s="59" t="str">
        <x:f>=SUM(C17* D17)</x:f>
      </x:c>
    </x:row>
    <x:row r="18" spans="1:10" x14ac:dyDescent="0.25">
      <x:c r="B18" s="60" t="str">
        <x:v>B/W Copies - (Group 3)</x:v>
      </x:c>
      <x:c r="C18" s="73" t="str">
        <x:v>0</x:v>
      </x:c>
      <x:c r="D18" s="73" t="str">
        <x:v>$ .0165</x:v>
      </x:c>
      <x:c r="E18" s="61" t="n">
        <x:f>=SUM(C18* D18)</x:f>
      </x:c>
    </x:row>
    <x:row r="19" spans="1:10" x14ac:dyDescent="0.25">
      <x:c r="B19" s="60" t="str">
        <x:v>B/W Laser Prints</x:v>
      </x:c>
      <x:c r="C19" s="73" t="str">
        <x:v>0</x:v>
      </x:c>
      <x:c r="D19" s="73" t="str">
        <x:v>$ .0200</x:v>
      </x:c>
      <x:c r="E19" s="61" t="n">
        <x:f>=SUM(C19* D19)</x:f>
      </x:c>
    </x:row>
    <x:row r="20" spans="1:10" x14ac:dyDescent="0.25">
      <x:c r="B20" s="58" t="str">
        <x:v>Color Copier (Color Pages)</x:v>
      </x:c>
      <x:c r="C20" s="6" t="str">
        <x:v>0</x:v>
      </x:c>
      <x:c r="D20" s="6" t="str">
        <x:v>$ .0850</x:v>
      </x:c>
      <x:c r="E20" s="59" t="str">
        <x:f>=SUM(C20* D20)</x:f>
      </x:c>
    </x:row>
    <x:row r="21" spans="1:10" x14ac:dyDescent="0.25">
      <x:c r="B21" s="58" t="str">
        <x:v>Color Laser Prints</x:v>
      </x:c>
      <x:c r="C21" s="6" t="str">
        <x:v>10,444</x:v>
      </x:c>
      <x:c r="D21" s="6" t="str">
        <x:v>$ .1000</x:v>
      </x:c>
      <x:c r="E21" s="59" t="str">
        <x:f>=SUM(C21* D21)</x:f>
      </x:c>
    </x:row>
    <x:row r="22" spans="1:10" x14ac:dyDescent="0.25">
      <x:c r="A22" s="19"/>
      <x:c r="B22" s="174"/>
      <x:c r="C22" s="174"/>
      <x:c r="D22" s="174">
        <x:v>Rollover Savings: </x:v>
      </x:c>
      <x:c r="E22" s="174">
        <x:f ca="1">SUM(E15:E21)</x:f>
      </x:c>
    </x:row>
    <x:row r="24" spans="1:10" ht="15.5" customHeight="1" x14ac:dyDescent="0.25">
      <x:c r="A24"/>
      <x:c r="B24" s="194" t="str">
        <x:v>July 2018 - September 2018</x:v>
      </x:c>
      <x:c r="C24" s="164"/>
      <x:c r="D24" s="164"/>
      <x:c r="E24" s="164"/>
    </x:row>
    <x:row r="25" spans="1:10" ht="27.75" customHeight="1" x14ac:dyDescent="0.25">
      <x:c r="B25" s="47" t="str">
        <x:v>Meter Group</x:v>
      </x:c>
      <x:c r="C25" s="45" t="str">
        <x:v>Rollover Pages For Period</x:v>
      </x:c>
      <x:c r="D25" s="45" t="str">
        <x:v>Pre-FPR CPP</x:v>
      </x:c>
      <x:c r="E25" s="46" t="str">
        <x:v>Rollover Savings</x:v>
      </x:c>
    </x:row>
    <x:row r="26" spans="1:10" x14ac:dyDescent="0.25">
      <x:c r="B26" s="60" t="str">
        <x:v>B/W Copies - (Group 1)</x:v>
      </x:c>
      <x:c r="C26" s="73" t="str">
        <x:v>38,020</x:v>
      </x:c>
      <x:c r="D26" s="73" t="str">
        <x:v>$ .0075</x:v>
      </x:c>
      <x:c r="E26" s="61" t="n">
        <x:f>=SUM(C26* D26)</x:f>
      </x:c>
    </x:row>
    <x:row r="27" spans="1:10" x14ac:dyDescent="0.25">
      <x:c r="B27" s="60" t="str">
        <x:v>B/W Copies - (Group 2)</x:v>
      </x:c>
      <x:c r="C27" s="73" t="str">
        <x:v>0</x:v>
      </x:c>
      <x:c r="D27" s="73" t="str">
        <x:v>$ .0125</x:v>
      </x:c>
      <x:c r="E27" s="61" t="n">
        <x:f>=SUM(C27* D27)</x:f>
      </x:c>
    </x:row>
    <x:row r="28" spans="1:10" x14ac:dyDescent="0.25">
      <x:c r="B28" s="58" t="str">
        <x:v>B/W Copies - (Group 3)</x:v>
      </x:c>
      <x:c r="C28" s="6" t="str">
        <x:v>0</x:v>
      </x:c>
      <x:c r="D28" s="6" t="str">
        <x:v>$ .0165</x:v>
      </x:c>
      <x:c r="E28" s="59" t="str">
        <x:f>=SUM(C28* D28)</x:f>
      </x:c>
    </x:row>
    <x:row r="29" spans="1:10" x14ac:dyDescent="0.25">
      <x:c r="B29" s="58" t="str">
        <x:v>B/W Laser Prints</x:v>
      </x:c>
      <x:c r="C29" s="6" t="str">
        <x:v>0</x:v>
      </x:c>
      <x:c r="D29" s="6" t="str">
        <x:v>$ .0200</x:v>
      </x:c>
      <x:c r="E29" s="59" t="str">
        <x:f>=SUM(C29* D29)</x:f>
      </x:c>
    </x:row>
    <x:row r="30" spans="1:10" x14ac:dyDescent="0.25">
      <x:c r="B30" s="60" t="str">
        <x:v>Color Copier (Color Pages)</x:v>
      </x:c>
      <x:c r="C30" s="73" t="str">
        <x:v>0</x:v>
      </x:c>
      <x:c r="D30" s="73" t="str">
        <x:v>$ .0850</x:v>
      </x:c>
      <x:c r="E30" s="61" t="n">
        <x:f>=SUM(C30* D30)</x:f>
      </x:c>
    </x:row>
    <x:row r="31" spans="1:10" x14ac:dyDescent="0.25">
      <x:c r="B31" s="60" t="str">
        <x:v>Color Laser Prints</x:v>
      </x:c>
      <x:c r="C31" s="73" t="str">
        <x:v>523</x:v>
      </x:c>
      <x:c r="D31" s="73" t="str">
        <x:v>$ .1000</x:v>
      </x:c>
      <x:c r="E31" s="61" t="n">
        <x:f>=SUM(C31* D31)</x:f>
      </x:c>
    </x:row>
    <x:row r="32" spans="1:10" x14ac:dyDescent="0.25">
      <x:c r="A32" s="19"/>
      <x:c r="B32" s="174"/>
      <x:c r="C32" s="174"/>
      <x:c r="D32" s="174">
        <x:v>Rollover Savings: </x:v>
      </x:c>
      <x:c r="E32" s="174">
        <x:f ca="1">SUM(E25:E31)</x:f>
      </x:c>
    </x:row>
    <x:row r="34" spans="1:10" ht="15.5" customHeight="1" x14ac:dyDescent="0.25">
      <x:c r="A34"/>
      <x:c r="B34" s="194" t="str">
        <x:v>April 2018 - June 2018</x:v>
      </x:c>
      <x:c r="C34" s="164"/>
      <x:c r="D34" s="164"/>
      <x:c r="E34" s="164"/>
    </x:row>
    <x:row r="35" spans="1:10" ht="27.75" customHeight="1" x14ac:dyDescent="0.25">
      <x:c r="B35" s="47" t="str">
        <x:v>Meter Group</x:v>
      </x:c>
      <x:c r="C35" s="45" t="str">
        <x:v>Rollover Pages For Period</x:v>
      </x:c>
      <x:c r="D35" s="45" t="str">
        <x:v>Pre-FPR CPP</x:v>
      </x:c>
      <x:c r="E35" s="46" t="str">
        <x:v>Rollover Savings</x:v>
      </x:c>
    </x:row>
    <x:row r="36" spans="1:10" x14ac:dyDescent="0.25">
      <x:c r="B36" s="58" t="str">
        <x:v>B/W Copies - (Group 1)</x:v>
      </x:c>
      <x:c r="C36" s="6" t="str">
        <x:v>38,846</x:v>
      </x:c>
      <x:c r="D36" s="6" t="str">
        <x:v>$ .0075</x:v>
      </x:c>
      <x:c r="E36" s="59" t="str">
        <x:f>=SUM(C36* D36)</x:f>
      </x:c>
    </x:row>
    <x:row r="37" spans="1:10" x14ac:dyDescent="0.25">
      <x:c r="B37" s="58" t="str">
        <x:v>B/W Copies - (Group 2)</x:v>
      </x:c>
      <x:c r="C37" s="6" t="str">
        <x:v>0</x:v>
      </x:c>
      <x:c r="D37" s="6" t="str">
        <x:v>$ .0125</x:v>
      </x:c>
      <x:c r="E37" s="59" t="str">
        <x:f>=SUM(C37* D37)</x:f>
      </x:c>
    </x:row>
    <x:row r="38" spans="1:10" x14ac:dyDescent="0.25">
      <x:c r="B38" s="60" t="str">
        <x:v>B/W Copies - (Group 3)</x:v>
      </x:c>
      <x:c r="C38" s="73" t="str">
        <x:v>0</x:v>
      </x:c>
      <x:c r="D38" s="73" t="str">
        <x:v>$ .0165</x:v>
      </x:c>
      <x:c r="E38" s="61" t="n">
        <x:f>=SUM(C38* D38)</x:f>
      </x:c>
    </x:row>
    <x:row r="39" spans="1:10" x14ac:dyDescent="0.25">
      <x:c r="B39" s="60" t="str">
        <x:v>B/W Laser Prints</x:v>
      </x:c>
      <x:c r="C39" s="73" t="str">
        <x:v>0</x:v>
      </x:c>
      <x:c r="D39" s="73" t="str">
        <x:v>$ .0200</x:v>
      </x:c>
      <x:c r="E39" s="61" t="n">
        <x:f>=SUM(C39* D39)</x:f>
      </x:c>
    </x:row>
    <x:row r="40" spans="1:10" x14ac:dyDescent="0.25">
      <x:c r="B40" s="58" t="str">
        <x:v>Color Copier (Color Pages)</x:v>
      </x:c>
      <x:c r="C40" s="6" t="str">
        <x:v>0</x:v>
      </x:c>
      <x:c r="D40" s="6" t="str">
        <x:v>$ .0850</x:v>
      </x:c>
      <x:c r="E40" s="59" t="str">
        <x:f>=SUM(C40* D40)</x:f>
      </x:c>
    </x:row>
    <x:row r="41" spans="1:10" x14ac:dyDescent="0.25">
      <x:c r="B41" s="58" t="str">
        <x:v>Color Laser Prints</x:v>
      </x:c>
      <x:c r="C41" s="6" t="str">
        <x:v>2,544</x:v>
      </x:c>
      <x:c r="D41" s="6" t="str">
        <x:v>$ .1000</x:v>
      </x:c>
      <x:c r="E41" s="59" t="str">
        <x:f>=SUM(C41* D41)</x:f>
      </x:c>
    </x:row>
    <x:row r="42" spans="1:10" x14ac:dyDescent="0.25">
      <x:c r="A42" s="19"/>
      <x:c r="B42" s="174"/>
      <x:c r="C42" s="174"/>
      <x:c r="D42" s="174">
        <x:v>Rollover Savings: </x:v>
      </x:c>
      <x:c r="E42" s="174">
        <x:f ca="1">SUM(E35:E41)</x:f>
      </x:c>
    </x:row>
    <x:row r="44" spans="1:10" ht="15.5" customHeight="1" x14ac:dyDescent="0.25">
      <x:c r="A44"/>
      <x:c r="B44" s="194" t="str">
        <x:v>January 2018 - March 2018</x:v>
      </x:c>
      <x:c r="C44" s="164"/>
      <x:c r="D44" s="164"/>
      <x:c r="E44" s="164"/>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 - (Group 1)</x:v>
      </x:c>
      <x:c r="C46" s="73" t="str">
        <x:v>0</x:v>
      </x:c>
      <x:c r="D46" s="73" t="str">
        <x:v>$ .0075</x:v>
      </x:c>
      <x:c r="E46" s="61" t="n">
        <x:f>=SUM(C46* D46)</x:f>
      </x:c>
    </x:row>
    <x:row r="47" spans="1:10" x14ac:dyDescent="0.25">
      <x:c r="B47" s="60" t="str">
        <x:v>B/W Copies - (Group 2)</x:v>
      </x:c>
      <x:c r="C47" s="73" t="str">
        <x:v>0</x:v>
      </x:c>
      <x:c r="D47" s="73" t="str">
        <x:v>$ .0125</x:v>
      </x:c>
      <x:c r="E47" s="61" t="n">
        <x:f>=SUM(C47* D47)</x:f>
      </x:c>
    </x:row>
    <x:row r="48" spans="1:10" x14ac:dyDescent="0.25">
      <x:c r="B48" s="58" t="str">
        <x:v>B/W Copies - (Group 3)</x:v>
      </x:c>
      <x:c r="C48" s="6" t="str">
        <x:v>0</x:v>
      </x:c>
      <x:c r="D48" s="6" t="str">
        <x:v>$ .0165</x:v>
      </x:c>
      <x:c r="E48" s="59" t="str">
        <x:f>=SUM(C48* D48)</x:f>
      </x:c>
    </x:row>
    <x:row r="49" spans="1:10" x14ac:dyDescent="0.25">
      <x:c r="B49" s="58" t="str">
        <x:v>B/W Laser Prints</x:v>
      </x:c>
      <x:c r="C49" s="6" t="str">
        <x:v>3,960</x:v>
      </x:c>
      <x:c r="D49" s="6" t="str">
        <x:v>$ .0200</x:v>
      </x:c>
      <x:c r="E49" s="59" t="str">
        <x:f>=SUM(C49* D49)</x:f>
      </x:c>
    </x:row>
    <x:row r="50" spans="1:10" x14ac:dyDescent="0.25">
      <x:c r="B50" s="60" t="str">
        <x:v>Color Copier (Color Pages)</x:v>
      </x:c>
      <x:c r="C50" s="73" t="str">
        <x:v>0</x:v>
      </x:c>
      <x:c r="D50" s="73" t="str">
        <x:v>$ .0850</x:v>
      </x:c>
      <x:c r="E50" s="61" t="n">
        <x:f>=SUM(C50* D50)</x:f>
      </x:c>
    </x:row>
    <x:row r="51" spans="1:10" x14ac:dyDescent="0.25">
      <x:c r="B51" s="60" t="str">
        <x:v>Color Laser Prints</x:v>
      </x:c>
      <x:c r="C51" s="73" t="str">
        <x:v>0</x:v>
      </x:c>
      <x:c r="D51" s="73" t="str">
        <x:v>$ .1000</x:v>
      </x:c>
      <x:c r="E51" s="61" t="n">
        <x:f>=SUM(C51* D51)</x:f>
      </x:c>
    </x:row>
    <x:row r="52" spans="1:10" x14ac:dyDescent="0.25">
      <x:c r="A52" s="19"/>
      <x:c r="B52" s="174"/>
      <x:c r="C52" s="174"/>
      <x:c r="D52" s="174">
        <x:v>Rollover Savings: </x:v>
      </x:c>
      <x:c r="E52" s="174">
        <x:f ca="1">SUM(E45:E51)</x:f>
      </x:c>
    </x:row>
    <x:row r="54" spans="1:10" ht="15.5" customHeight="1" x14ac:dyDescent="0.25">
      <x:c r="A54"/>
      <x:c r="B54" s="194" t="str">
        <x:v>October 2017 - December 2017</x:v>
      </x:c>
      <x:c r="C54" s="164"/>
      <x:c r="D54" s="164"/>
      <x:c r="E54" s="164"/>
    </x:row>
    <x:row r="55" spans="1:10" ht="27.75" customHeight="1" x14ac:dyDescent="0.25">
      <x:c r="B55" s="47" t="str">
        <x:v>Meter Group</x:v>
      </x:c>
      <x:c r="C55" s="45" t="str">
        <x:v>Rollover Pages For Period</x:v>
      </x:c>
      <x:c r="D55" s="45" t="str">
        <x:v>Pre-FPR CPP</x:v>
      </x:c>
      <x:c r="E55" s="46" t="str">
        <x:v>Rollover Savings</x:v>
      </x:c>
    </x:row>
    <x:row r="56" spans="1:10" x14ac:dyDescent="0.25">
      <x:c r="B56" s="58" t="str">
        <x:v>B/W Copies - (Group 1)</x:v>
      </x:c>
      <x:c r="C56" s="6" t="str">
        <x:v>0</x:v>
      </x:c>
      <x:c r="D56" s="6" t="str">
        <x:v>$ .0075</x:v>
      </x:c>
      <x:c r="E56" s="59" t="str">
        <x:f>=SUM(C56* D56)</x:f>
      </x:c>
    </x:row>
    <x:row r="57" spans="1:10" x14ac:dyDescent="0.25">
      <x:c r="B57" s="58" t="str">
        <x:v>B/W Copies - (Group 2)</x:v>
      </x:c>
      <x:c r="C57" s="6" t="str">
        <x:v>0</x:v>
      </x:c>
      <x:c r="D57" s="6" t="str">
        <x:v>$ .0125</x:v>
      </x:c>
      <x:c r="E57" s="59" t="str">
        <x:f>=SUM(C57* D57)</x:f>
      </x:c>
    </x:row>
    <x:row r="58" spans="1:10" x14ac:dyDescent="0.25">
      <x:c r="B58" s="60" t="str">
        <x:v>B/W Copies - (Group 3)</x:v>
      </x:c>
      <x:c r="C58" s="73" t="str">
        <x:v>0</x:v>
      </x:c>
      <x:c r="D58" s="73" t="str">
        <x:v>$ .0165</x:v>
      </x:c>
      <x:c r="E58" s="61" t="n">
        <x:f>=SUM(C58* D58)</x:f>
      </x:c>
    </x:row>
    <x:row r="59" spans="1:10" x14ac:dyDescent="0.25">
      <x:c r="B59" s="60" t="str">
        <x:v>B/W Laser Prints</x:v>
      </x:c>
      <x:c r="C59" s="73" t="str">
        <x:v>7,310</x:v>
      </x:c>
      <x:c r="D59" s="73" t="str">
        <x:v>$ .0200</x:v>
      </x:c>
      <x:c r="E59" s="61" t="n">
        <x:f>=SUM(C59* D59)</x:f>
      </x:c>
    </x:row>
    <x:row r="60" spans="1:10" x14ac:dyDescent="0.25">
      <x:c r="B60" s="58" t="str">
        <x:v>Color Copier (Color Pages)</x:v>
      </x:c>
      <x:c r="C60" s="6" t="str">
        <x:v>0</x:v>
      </x:c>
      <x:c r="D60" s="6" t="str">
        <x:v>$ .0850</x:v>
      </x:c>
      <x:c r="E60" s="59" t="str">
        <x:f>=SUM(C60* D60)</x:f>
      </x:c>
    </x:row>
    <x:row r="61" spans="1:10" x14ac:dyDescent="0.25">
      <x:c r="B61" s="58" t="str">
        <x:v>Color Laser Prints</x:v>
      </x:c>
      <x:c r="C61" s="6" t="str">
        <x:v>5,878</x:v>
      </x:c>
      <x:c r="D61" s="6" t="str">
        <x:v>$ .1000</x:v>
      </x:c>
      <x:c r="E61" s="59" t="str">
        <x:f>=SUM(C61* D61)</x:f>
      </x:c>
    </x:row>
    <x:row r="62" spans="1:10" x14ac:dyDescent="0.25">
      <x:c r="A62" s="19"/>
      <x:c r="B62" s="174"/>
      <x:c r="C62" s="174"/>
      <x:c r="D62" s="174">
        <x:v>Rollover Savings: </x:v>
      </x:c>
      <x:c r="E62" s="174">
        <x:f ca="1">SUM(E55:E61)</x:f>
      </x:c>
    </x:row>
    <x:row r="64" spans="1:10" ht="15.5" customHeight="1" x14ac:dyDescent="0.25">
      <x:c r="A64"/>
      <x:c r="B64" s="194" t="str">
        <x:v>July 2017 - September 2017</x:v>
      </x:c>
      <x:c r="C64" s="164"/>
      <x:c r="D64" s="164"/>
      <x:c r="E64" s="164"/>
    </x:row>
    <x:row r="65" spans="1:10" ht="27.75" customHeight="1" x14ac:dyDescent="0.25">
      <x:c r="B65" s="47" t="str">
        <x:v>Meter Group</x:v>
      </x:c>
      <x:c r="C65" s="45" t="str">
        <x:v>Rollover Pages For Period</x:v>
      </x:c>
      <x:c r="D65" s="45" t="str">
        <x:v>Pre-FPR CPP</x:v>
      </x:c>
      <x:c r="E65" s="46" t="str">
        <x:v>Rollover Savings</x:v>
      </x:c>
    </x:row>
    <x:row r="66" spans="1:10" x14ac:dyDescent="0.25">
      <x:c r="B66" s="60" t="str">
        <x:v>B/W Copies - (Group 1)</x:v>
      </x:c>
      <x:c r="C66" s="73" t="str">
        <x:v>0</x:v>
      </x:c>
      <x:c r="D66" s="73" t="str">
        <x:v>$ .0075</x:v>
      </x:c>
      <x:c r="E66" s="61" t="n">
        <x:f>=SUM(C66* D66)</x:f>
      </x:c>
    </x:row>
    <x:row r="67" spans="1:10" x14ac:dyDescent="0.25">
      <x:c r="B67" s="60" t="str">
        <x:v>B/W Copies - (Group 2)</x:v>
      </x:c>
      <x:c r="C67" s="73" t="str">
        <x:v>0</x:v>
      </x:c>
      <x:c r="D67" s="73" t="str">
        <x:v>$ .0125</x:v>
      </x:c>
      <x:c r="E67" s="61" t="n">
        <x:f>=SUM(C67* D67)</x:f>
      </x:c>
    </x:row>
    <x:row r="68" spans="1:10" x14ac:dyDescent="0.25">
      <x:c r="B68" s="58" t="str">
        <x:v>B/W Copies - (Group 3)</x:v>
      </x:c>
      <x:c r="C68" s="6" t="str">
        <x:v>0</x:v>
      </x:c>
      <x:c r="D68" s="6" t="str">
        <x:v>$ .0165</x:v>
      </x:c>
      <x:c r="E68" s="59" t="str">
        <x:f>=SUM(C68* D68)</x:f>
      </x:c>
    </x:row>
    <x:row r="69" spans="1:10" x14ac:dyDescent="0.25">
      <x:c r="B69" s="58" t="str">
        <x:v>B/W Laser Prints</x:v>
      </x:c>
      <x:c r="C69" s="6" t="str">
        <x:v>0</x:v>
      </x:c>
      <x:c r="D69" s="6" t="str">
        <x:v>$ .0200</x:v>
      </x:c>
      <x:c r="E69" s="59" t="str">
        <x:f>=SUM(C69* D69)</x:f>
      </x:c>
    </x:row>
    <x:row r="70" spans="1:10" x14ac:dyDescent="0.25">
      <x:c r="B70" s="60" t="str">
        <x:v>Color Copier (Color Pages)</x:v>
      </x:c>
      <x:c r="C70" s="73" t="str">
        <x:v>0</x:v>
      </x:c>
      <x:c r="D70" s="73" t="str">
        <x:v>$ .0850</x:v>
      </x:c>
      <x:c r="E70" s="61" t="n">
        <x:f>=SUM(C70* D70)</x:f>
      </x:c>
    </x:row>
    <x:row r="71" spans="1:10" x14ac:dyDescent="0.25">
      <x:c r="B71" s="60" t="str">
        <x:v>Color Laser Prints</x:v>
      </x:c>
      <x:c r="C71" s="73" t="str">
        <x:v>4,983</x:v>
      </x:c>
      <x:c r="D71" s="73" t="str">
        <x:v>$ .1000</x:v>
      </x:c>
      <x:c r="E71" s="61" t="n">
        <x:f>=SUM(C71* D71)</x:f>
      </x:c>
    </x:row>
    <x:row r="72" spans="1:10" x14ac:dyDescent="0.25">
      <x:c r="A72" s="19"/>
      <x:c r="B72" s="174"/>
      <x:c r="C72" s="174"/>
      <x:c r="D72" s="174">
        <x:v>Rollover Savings: </x:v>
      </x:c>
      <x:c r="E72" s="174">
        <x:f ca="1">SUM(E65:E71)</x:f>
      </x:c>
    </x:row>
    <x:row r="74" spans="1:10" ht="15.5" customHeight="1" x14ac:dyDescent="0.25">
      <x:c r="A74"/>
      <x:c r="B74" s="194" t="str">
        <x:v>April 2017 - June 2017</x:v>
      </x:c>
      <x:c r="C74" s="164"/>
      <x:c r="D74" s="164"/>
      <x:c r="E74" s="164"/>
    </x:row>
    <x:row r="75" spans="1:10" ht="27.75" customHeight="1" x14ac:dyDescent="0.25">
      <x:c r="B75" s="47" t="str">
        <x:v>Meter Group</x:v>
      </x:c>
      <x:c r="C75" s="45" t="str">
        <x:v>Rollover Pages For Period</x:v>
      </x:c>
      <x:c r="D75" s="45" t="str">
        <x:v>Pre-FPR CPP</x:v>
      </x:c>
      <x:c r="E75" s="46" t="str">
        <x:v>Rollover Savings</x:v>
      </x:c>
    </x:row>
    <x:row r="76" spans="1:10" x14ac:dyDescent="0.25">
      <x:c r="B76" s="58" t="str">
        <x:v>B/W Copies - (Group 1)</x:v>
      </x:c>
      <x:c r="C76" s="6" t="str">
        <x:v>65,417</x:v>
      </x:c>
      <x:c r="D76" s="6" t="str">
        <x:v>$ .0075</x:v>
      </x:c>
      <x:c r="E76" s="59" t="str">
        <x:f>=SUM(C76* D76)</x:f>
      </x:c>
    </x:row>
    <x:row r="77" spans="1:10" x14ac:dyDescent="0.25">
      <x:c r="B77" s="58" t="str">
        <x:v>B/W Copies - (Group 2)</x:v>
      </x:c>
      <x:c r="C77" s="6" t="str">
        <x:v>89,040</x:v>
      </x:c>
      <x:c r="D77" s="6" t="str">
        <x:v>$ .0125</x:v>
      </x:c>
      <x:c r="E77" s="59" t="str">
        <x:f>=SUM(C77* D77)</x:f>
      </x:c>
    </x:row>
    <x:row r="78" spans="1:10" x14ac:dyDescent="0.25">
      <x:c r="B78" s="60" t="str">
        <x:v>B/W Copies - (Group 3)</x:v>
      </x:c>
      <x:c r="C78" s="73" t="str">
        <x:v>69,908</x:v>
      </x:c>
      <x:c r="D78" s="73" t="str">
        <x:v>$ .0165</x:v>
      </x:c>
      <x:c r="E78" s="61" t="n">
        <x:f>=SUM(C78* D78)</x:f>
      </x:c>
    </x:row>
    <x:row r="79" spans="1:10" x14ac:dyDescent="0.25">
      <x:c r="B79" s="60" t="str">
        <x:v>B/W Laser Prints</x:v>
      </x:c>
      <x:c r="C79" s="73" t="str">
        <x:v>7,532</x:v>
      </x:c>
      <x:c r="D79" s="73" t="str">
        <x:v>$ .0200</x:v>
      </x:c>
      <x:c r="E79" s="61" t="n">
        <x:f>=SUM(C79* D79)</x:f>
      </x:c>
    </x:row>
    <x:row r="80" spans="1:10" x14ac:dyDescent="0.25">
      <x:c r="B80" s="58" t="str">
        <x:v>Color Copier (Color Pages)</x:v>
      </x:c>
      <x:c r="C80" s="6" t="str">
        <x:v>0</x:v>
      </x:c>
      <x:c r="D80" s="6" t="str">
        <x:v>$ .0850</x:v>
      </x:c>
      <x:c r="E80" s="59" t="str">
        <x:f>=SUM(C80* D80)</x:f>
      </x:c>
    </x:row>
    <x:row r="81" spans="1:10" x14ac:dyDescent="0.25">
      <x:c r="B81" s="58" t="str">
        <x:v>Color Laser Prints</x:v>
      </x:c>
      <x:c r="C81" s="6" t="str">
        <x:v>5,338</x:v>
      </x:c>
      <x:c r="D81" s="6" t="str">
        <x:v>$ .1000</x:v>
      </x:c>
      <x:c r="E81" s="59" t="str">
        <x:f>=SUM(C81* D81)</x:f>
      </x:c>
    </x:row>
    <x:row r="82" spans="1:10" x14ac:dyDescent="0.25">
      <x:c r="A82" s="19"/>
      <x:c r="B82" s="174"/>
      <x:c r="C82" s="174"/>
      <x:c r="D82" s="174">
        <x:v>Rollover Savings: </x:v>
      </x:c>
      <x:c r="E82" s="174">
        <x:f ca="1">SUM(E75:E81)</x:f>
      </x:c>
    </x:row>
    <x:row r="84" spans="1:10" ht="15.5" customHeight="1" x14ac:dyDescent="0.25">
      <x:c r="A84"/>
      <x:c r="B84" s="194" t="str">
        <x:v>January 2017 - March 2017</x:v>
      </x:c>
      <x:c r="C84" s="164"/>
      <x:c r="D84" s="164"/>
      <x:c r="E84" s="164"/>
    </x:row>
    <x:row r="85" spans="1:10" ht="27.75" customHeight="1" x14ac:dyDescent="0.25">
      <x:c r="B85" s="47" t="str">
        <x:v>Meter Group</x:v>
      </x:c>
      <x:c r="C85" s="45" t="str">
        <x:v>Rollover Pages For Period</x:v>
      </x:c>
      <x:c r="D85" s="45" t="str">
        <x:v>Pre-FPR CPP</x:v>
      </x:c>
      <x:c r="E85" s="46" t="str">
        <x:v>Rollover Savings</x:v>
      </x:c>
    </x:row>
    <x:row r="86" spans="1:10" x14ac:dyDescent="0.25">
      <x:c r="B86" s="60" t="str">
        <x:v>B/W Copies - (Group 1)</x:v>
      </x:c>
      <x:c r="C86" s="73" t="str">
        <x:v>32,094</x:v>
      </x:c>
      <x:c r="D86" s="73" t="str">
        <x:v>$ .0075</x:v>
      </x:c>
      <x:c r="E86" s="61" t="n">
        <x:f>=SUM(C86* D86)</x:f>
      </x:c>
    </x:row>
    <x:row r="87" spans="1:10" x14ac:dyDescent="0.25">
      <x:c r="B87" s="60" t="str">
        <x:v>B/W Copies - (Group 2)</x:v>
      </x:c>
      <x:c r="C87" s="73" t="str">
        <x:v>144,396</x:v>
      </x:c>
      <x:c r="D87" s="73" t="str">
        <x:v>$ .0125</x:v>
      </x:c>
      <x:c r="E87" s="61" t="n">
        <x:f>=SUM(C87* D87)</x:f>
      </x:c>
    </x:row>
    <x:row r="88" spans="1:10" x14ac:dyDescent="0.25">
      <x:c r="B88" s="58" t="str">
        <x:v>B/W Copies - (Group 3)</x:v>
      </x:c>
      <x:c r="C88" s="6" t="str">
        <x:v>106,728</x:v>
      </x:c>
      <x:c r="D88" s="6" t="str">
        <x:v>$ .0165</x:v>
      </x:c>
      <x:c r="E88" s="59" t="str">
        <x:f>=SUM(C88* D88)</x:f>
      </x:c>
    </x:row>
    <x:row r="89" spans="1:10" x14ac:dyDescent="0.25">
      <x:c r="B89" s="58" t="str">
        <x:v>B/W Laser Prints</x:v>
      </x:c>
      <x:c r="C89" s="6" t="str">
        <x:v>0</x:v>
      </x:c>
      <x:c r="D89" s="6" t="str">
        <x:v>$ .0200</x:v>
      </x:c>
      <x:c r="E89" s="59" t="str">
        <x:f>=SUM(C89* D89)</x:f>
      </x:c>
    </x:row>
    <x:row r="90" spans="1:10" x14ac:dyDescent="0.25">
      <x:c r="B90" s="60" t="str">
        <x:v>Color Copier (Color Pages)</x:v>
      </x:c>
      <x:c r="C90" s="73" t="str">
        <x:v>1,698</x:v>
      </x:c>
      <x:c r="D90" s="73" t="str">
        <x:v>$ .0850</x:v>
      </x:c>
      <x:c r="E90" s="61" t="n">
        <x:f>=SUM(C90* D90)</x:f>
      </x:c>
    </x:row>
    <x:row r="91" spans="1:10" x14ac:dyDescent="0.25">
      <x:c r="B91" s="60" t="str">
        <x:v>Color Laser Prints</x:v>
      </x:c>
      <x:c r="C91" s="73" t="str">
        <x:v>0</x:v>
      </x:c>
      <x:c r="D91" s="73" t="str">
        <x:v>$ .1000</x:v>
      </x:c>
      <x:c r="E91" s="61" t="n">
        <x:f>=SUM(C91* D91)</x:f>
      </x:c>
    </x:row>
    <x:row r="92" spans="1:10" x14ac:dyDescent="0.25">
      <x:c r="A92" s="19"/>
      <x:c r="B92" s="174"/>
      <x:c r="C92" s="174"/>
      <x:c r="D92" s="174">
        <x:v>Rollover Savings: </x:v>
      </x:c>
      <x:c r="E92" s="174">
        <x:f ca="1">SUM(E85:E91)</x:f>
      </x:c>
    </x:row>
    <x:row r="94" spans="1:10" ht="15.5" customHeight="1" x14ac:dyDescent="0.25">
      <x:c r="A94"/>
      <x:c r="B94" s="194" t="str">
        <x:v>November 2016 - December 2016</x:v>
      </x:c>
      <x:c r="C94" s="164"/>
      <x:c r="D94" s="164"/>
      <x:c r="E94" s="164"/>
    </x:row>
    <x:row r="95" spans="1:10" ht="27.75" customHeight="1" x14ac:dyDescent="0.25">
      <x:c r="B95" s="47" t="str">
        <x:v>Meter Group</x:v>
      </x:c>
      <x:c r="C95" s="45" t="str">
        <x:v>Rollover Pages For Period</x:v>
      </x:c>
      <x:c r="D95" s="45" t="str">
        <x:v>Pre-FPR CPP</x:v>
      </x:c>
      <x:c r="E95" s="46" t="str">
        <x:v>Rollover Savings</x:v>
      </x:c>
    </x:row>
    <x:row r="96" spans="1:10" x14ac:dyDescent="0.25">
      <x:c r="B96" s="58" t="str">
        <x:v>B/W Copies - (Group 1)</x:v>
      </x:c>
      <x:c r="C96" s="6" t="str">
        <x:v>61,212</x:v>
      </x:c>
      <x:c r="D96" s="6" t="str">
        <x:v>$ .0075</x:v>
      </x:c>
      <x:c r="E96" s="59" t="str">
        <x:f>=SUM(C96* D96)</x:f>
      </x:c>
    </x:row>
    <x:row r="97" spans="1:10" x14ac:dyDescent="0.25">
      <x:c r="B97" s="58" t="str">
        <x:v>B/W Copies - (Group 2)</x:v>
      </x:c>
      <x:c r="C97" s="6" t="str">
        <x:v>86,506</x:v>
      </x:c>
      <x:c r="D97" s="6" t="str">
        <x:v>$ .0125</x:v>
      </x:c>
      <x:c r="E97" s="59" t="str">
        <x:f>=SUM(C97* D97)</x:f>
      </x:c>
    </x:row>
    <x:row r="98" spans="1:10" x14ac:dyDescent="0.25">
      <x:c r="B98" s="60" t="str">
        <x:v>B/W Copies - (Group 3)</x:v>
      </x:c>
      <x:c r="C98" s="73" t="str">
        <x:v>92,035</x:v>
      </x:c>
      <x:c r="D98" s="73" t="str">
        <x:v>$ .0165</x:v>
      </x:c>
      <x:c r="E98" s="61" t="n">
        <x:f>=SUM(C98* D98)</x:f>
      </x:c>
    </x:row>
    <x:row r="99" spans="1:10" x14ac:dyDescent="0.25">
      <x:c r="B99" s="60" t="str">
        <x:v>B/W Laser Prints</x:v>
      </x:c>
      <x:c r="C99" s="73" t="str">
        <x:v>18,932</x:v>
      </x:c>
      <x:c r="D99" s="73" t="str">
        <x:v>$ .0200</x:v>
      </x:c>
      <x:c r="E99" s="61" t="n">
        <x:f>=SUM(C99* D99)</x:f>
      </x:c>
    </x:row>
    <x:row r="100" spans="1:10" x14ac:dyDescent="0.25">
      <x:c r="B100" s="58" t="str">
        <x:v>Color Copier (Color Pages)</x:v>
      </x:c>
      <x:c r="C100" s="6" t="str">
        <x:v>0</x:v>
      </x:c>
      <x:c r="D100" s="6" t="str">
        <x:v>$ .0850</x:v>
      </x:c>
      <x:c r="E100" s="59" t="str">
        <x:f>=SUM(C100* D100)</x:f>
      </x:c>
    </x:row>
    <x:row r="101" spans="1:10" x14ac:dyDescent="0.25">
      <x:c r="B101" s="58" t="str">
        <x:v>Color Laser Prints</x:v>
      </x:c>
      <x:c r="C101" s="6" t="str">
        <x:v>7,398</x:v>
      </x:c>
      <x:c r="D101" s="6" t="str">
        <x:v>$ .1000</x:v>
      </x:c>
      <x:c r="E101" s="59" t="str">
        <x:f>=SUM(C101* D101)</x:f>
      </x:c>
    </x:row>
    <x:row r="102" spans="1:10" x14ac:dyDescent="0.25">
      <x:c r="A102" s="19"/>
      <x:c r="B102" s="174"/>
      <x:c r="C102" s="174"/>
      <x:c r="D102" s="174">
        <x:v>Rollover Savings: </x:v>
      </x:c>
      <x:c r="E102" s="174">
        <x:f ca="1">SUM(E95:E101)</x:f>
      </x:c>
    </x:row>
    <x:row r="104" spans="1:10" x14ac:dyDescent="0.25">
      <x:c r="B104" s="6"/>
      <x:c r="C104" s="6"/>
      <x:c r="D104" s="174">
        <x:v>Total Rollover Savings: </x:v>
      </x:c>
      <x:c r="E104" s="174">
        <x:v>16063.93150000000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2"/>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Text(Sum(E6:E38),"###,###") &amp; ") 
 Quantity by Model "</x:f>
      </x:c>
      <x:c r="F5" s="46" t="str">
        <x:f ca="1">="(" &amp; Text(Sum(F6:F38),"###,###") &amp; ")
 Volume by Model "</x:f>
      </x:c>
    </x:row>
    <x:row r="6" spans="1:10" x14ac:dyDescent="0.25">
      <x:c r="B6" s="60" t="str">
        <x:v>1</x:v>
      </x:c>
      <x:c r="C6" s="73" t="str">
        <x:v>B/W Copier</x:v>
      </x:c>
      <x:c r="D6" s="73" t="str">
        <x:v>Lanier MP9002sp</x:v>
      </x:c>
      <x:c r="E6" s="73" t="n">
        <x:v>4</x:v>
      </x:c>
      <x:c r="F6" s="98" t="n">
        <x:v>24308.000000</x:v>
      </x:c>
    </x:row>
    <x:row r="7" spans="1:10" x14ac:dyDescent="0.25">
      <x:c r="B7" s="60" t="str">
        <x:v>2</x:v>
      </x:c>
      <x:c r="C7" s="73" t="str">
        <x:v>B/W Copier</x:v>
      </x:c>
      <x:c r="D7" s="73" t="str">
        <x:v>Ricoh 171 </x:v>
      </x:c>
      <x:c r="E7" s="73" t="n">
        <x:v>1</x:v>
      </x:c>
      <x:c r="F7" s="98" t="n">
        <x:v>5733.000000</x:v>
      </x:c>
    </x:row>
    <x:row r="8" spans="1:10" x14ac:dyDescent="0.25">
      <x:c r="B8" s="58" t="str">
        <x:v>3</x:v>
      </x:c>
      <x:c r="C8" s="6" t="str">
        <x:v>B/W Copier</x:v>
      </x:c>
      <x:c r="D8" s="6" t="str">
        <x:v>Ricoh 2550</x:v>
      </x:c>
      <x:c r="E8" s="6" t="n">
        <x:v>1</x:v>
      </x:c>
      <x:c r="F8" s="91" t="n">
        <x:v>0.000000</x:v>
      </x:c>
    </x:row>
    <x:row r="9" spans="1:10" x14ac:dyDescent="0.25">
      <x:c r="B9" s="58" t="str">
        <x:v>4</x:v>
      </x:c>
      <x:c r="C9" s="6" t="str">
        <x:v>B/W Copier</x:v>
      </x:c>
      <x:c r="D9" s="6" t="str">
        <x:v>Ricoh MP 3354</x:v>
      </x:c>
      <x:c r="E9" s="6" t="n">
        <x:v>1</x:v>
      </x:c>
      <x:c r="F9" s="91" t="n">
        <x:v>1979.000000</x:v>
      </x:c>
    </x:row>
    <x:row r="10" spans="1:10" x14ac:dyDescent="0.25">
      <x:c r="B10" s="60" t="str">
        <x:v>5</x:v>
      </x:c>
      <x:c r="C10" s="73" t="str">
        <x:v>B/W Copier</x:v>
      </x:c>
      <x:c r="D10" s="73" t="str">
        <x:v>Ricoh MP 6001</x:v>
      </x:c>
      <x:c r="E10" s="73" t="n">
        <x:v>1</x:v>
      </x:c>
      <x:c r="F10" s="98" t="n">
        <x:v>21437.000000</x:v>
      </x:c>
    </x:row>
    <x:row r="11" spans="1:10" x14ac:dyDescent="0.25">
      <x:c r="B11" s="60" t="str">
        <x:v>6</x:v>
      </x:c>
      <x:c r="C11" s="73" t="str">
        <x:v>B/W Copier</x:v>
      </x:c>
      <x:c r="D11" s="73" t="str">
        <x:v>Ricoh MP 6503</x:v>
      </x:c>
      <x:c r="E11" s="73" t="n">
        <x:v>2</x:v>
      </x:c>
      <x:c r="F11" s="98" t="n">
        <x:v>10055.000000</x:v>
      </x:c>
    </x:row>
    <x:row r="12" spans="1:10" x14ac:dyDescent="0.25">
      <x:c r="B12" s="58" t="str">
        <x:v>7</x:v>
      </x:c>
      <x:c r="C12" s="6" t="str">
        <x:v>B/W Copier</x:v>
      </x:c>
      <x:c r="D12" s="6" t="str">
        <x:v>Ricoh MP201 SPF</x:v>
      </x:c>
      <x:c r="E12" s="6" t="n">
        <x:v>8</x:v>
      </x:c>
      <x:c r="F12" s="91" t="n">
        <x:v>16720.000000</x:v>
      </x:c>
    </x:row>
    <x:row r="13" spans="1:10" x14ac:dyDescent="0.25">
      <x:c r="B13" s="58" t="str">
        <x:v>8</x:v>
      </x:c>
      <x:c r="C13" s="6" t="str">
        <x:v>B/W Copier</x:v>
      </x:c>
      <x:c r="D13" s="6" t="str">
        <x:v>Ricoh MP3554</x:v>
      </x:c>
      <x:c r="E13" s="6" t="n">
        <x:v>1</x:v>
      </x:c>
      <x:c r="F13" s="91" t="n">
        <x:v>3324.000000</x:v>
      </x:c>
    </x:row>
    <x:row r="14" spans="1:10" x14ac:dyDescent="0.25">
      <x:c r="B14" s="60" t="str">
        <x:v>9</x:v>
      </x:c>
      <x:c r="C14" s="73" t="str">
        <x:v>B/W Copier</x:v>
      </x:c>
      <x:c r="D14" s="73" t="str">
        <x:v>Ricoh MP3555</x:v>
      </x:c>
      <x:c r="E14" s="73" t="n">
        <x:v>9</x:v>
      </x:c>
      <x:c r="F14" s="98" t="n">
        <x:v>63742.000000</x:v>
      </x:c>
    </x:row>
    <x:row r="15" spans="1:10" x14ac:dyDescent="0.25">
      <x:c r="B15" s="60" t="str">
        <x:v>10</x:v>
      </x:c>
      <x:c r="C15" s="73" t="str">
        <x:v>B/W Copier</x:v>
      </x:c>
      <x:c r="D15" s="73" t="str">
        <x:v>Ricoh MP6002</x:v>
      </x:c>
      <x:c r="E15" s="73" t="n">
        <x:v>3</x:v>
      </x:c>
      <x:c r="F15" s="98" t="n">
        <x:v>35273.000000</x:v>
      </x:c>
    </x:row>
    <x:row r="16" spans="1:10" x14ac:dyDescent="0.25">
      <x:c r="B16" s="58" t="str">
        <x:v>11</x:v>
      </x:c>
      <x:c r="C16" s="6" t="str">
        <x:v>B/W Copier</x:v>
      </x:c>
      <x:c r="D16" s="6" t="str">
        <x:v>Ricoh SP 5210SF</x:v>
      </x:c>
      <x:c r="E16" s="6" t="n">
        <x:v>24</x:v>
      </x:c>
      <x:c r="F16" s="91" t="n">
        <x:v>70141.000000</x:v>
      </x:c>
    </x:row>
    <x:row r="17" spans="1:10" x14ac:dyDescent="0.25">
      <x:c r="B17" s="58" t="str">
        <x:v>12</x:v>
      </x:c>
      <x:c r="C17" s="6" t="str">
        <x:v>B/W MFP</x:v>
      </x:c>
      <x:c r="D17" s="6" t="str">
        <x:v>HP LJ M425</x:v>
      </x:c>
      <x:c r="E17" s="6" t="n">
        <x:v>2</x:v>
      </x:c>
      <x:c r="F17" s="91" t="n">
        <x:v>1858.000000</x:v>
      </x:c>
    </x:row>
    <x:row r="18" spans="1:10" x14ac:dyDescent="0.25">
      <x:c r="B18" s="60" t="str">
        <x:v>13</x:v>
      </x:c>
      <x:c r="C18" s="73" t="str">
        <x:v>B/W MFP</x:v>
      </x:c>
      <x:c r="D18" s="73" t="str">
        <x:v>HP LJ M426fdn</x:v>
      </x:c>
      <x:c r="E18" s="73" t="n">
        <x:v>12</x:v>
      </x:c>
      <x:c r="F18" s="98" t="n">
        <x:v>33462.000000</x:v>
      </x:c>
    </x:row>
    <x:row r="19" spans="1:10" x14ac:dyDescent="0.25">
      <x:c r="B19" s="60" t="str">
        <x:v>14</x:v>
      </x:c>
      <x:c r="C19" s="73" t="str">
        <x:v>B/W MFP</x:v>
      </x:c>
      <x:c r="D19" s="73" t="str">
        <x:v>HP LJ M426fdw</x:v>
      </x:c>
      <x:c r="E19" s="73" t="n">
        <x:v>1</x:v>
      </x:c>
      <x:c r="F19" s="98" t="n">
        <x:v>481.000000</x:v>
      </x:c>
    </x:row>
    <x:row r="20" spans="1:10" x14ac:dyDescent="0.25">
      <x:c r="B20" s="58" t="str">
        <x:v>15</x:v>
      </x:c>
      <x:c r="C20" s="6" t="str">
        <x:v>B/W MFP</x:v>
      </x:c>
      <x:c r="D20" s="6" t="str">
        <x:v>Ricoh MP 501spf</x:v>
      </x:c>
      <x:c r="E20" s="6" t="n">
        <x:v>9</x:v>
      </x:c>
      <x:c r="F20" s="91" t="n">
        <x:v>22233.000000</x:v>
      </x:c>
    </x:row>
    <x:row r="21" spans="1:10" x14ac:dyDescent="0.25">
      <x:c r="B21" s="58" t="str">
        <x:v>16</x:v>
      </x:c>
      <x:c r="C21" s="6" t="str">
        <x:v>B/W MFP</x:v>
      </x:c>
      <x:c r="D21" s="6" t="str">
        <x:v>Ricoh MP301SP</x:v>
      </x:c>
      <x:c r="E21" s="6" t="n">
        <x:v>1</x:v>
      </x:c>
      <x:c r="F21" s="91" t="n">
        <x:v>0.000000</x:v>
      </x:c>
    </x:row>
    <x:row r="22" spans="1:10" x14ac:dyDescent="0.25">
      <x:c r="B22" s="60" t="str">
        <x:v>17</x:v>
      </x:c>
      <x:c r="C22" s="73" t="str">
        <x:v>B/W MFP</x:v>
      </x:c>
      <x:c r="D22" s="73" t="str">
        <x:v>Ricoh SP 5210SR</x:v>
      </x:c>
      <x:c r="E22" s="73" t="n">
        <x:v>1</x:v>
      </x:c>
      <x:c r="F22" s="98" t="n">
        <x:v>27507.000000</x:v>
      </x:c>
    </x:row>
    <x:row r="23" spans="1:10" x14ac:dyDescent="0.25">
      <x:c r="B23" s="60" t="str">
        <x:v>18</x:v>
      </x:c>
      <x:c r="C23" s="73" t="str">
        <x:v>B/W Printer</x:v>
      </x:c>
      <x:c r="D23" s="73" t="str">
        <x:v>HP LJ 2430</x:v>
      </x:c>
      <x:c r="E23" s="73" t="n">
        <x:v>1</x:v>
      </x:c>
      <x:c r="F23" s="98" t="n">
        <x:v>1335.000000</x:v>
      </x:c>
    </x:row>
    <x:row r="24" spans="1:10" x14ac:dyDescent="0.25">
      <x:c r="B24" s="58" t="str">
        <x:v>19</x:v>
      </x:c>
      <x:c r="C24" s="6" t="str">
        <x:v>B/W Printer</x:v>
      </x:c>
      <x:c r="D24" s="6" t="str">
        <x:v>HP LJ 4250</x:v>
      </x:c>
      <x:c r="E24" s="6" t="n">
        <x:v>2</x:v>
      </x:c>
      <x:c r="F24" s="91" t="n">
        <x:v>8923.000000</x:v>
      </x:c>
    </x:row>
    <x:row r="25" spans="1:10" x14ac:dyDescent="0.25">
      <x:c r="B25" s="58" t="str">
        <x:v>20</x:v>
      </x:c>
      <x:c r="C25" s="6" t="str">
        <x:v>B/W Printer</x:v>
      </x:c>
      <x:c r="D25" s="6" t="str">
        <x:v>HP LJ 4350</x:v>
      </x:c>
      <x:c r="E25" s="6" t="n">
        <x:v>1</x:v>
      </x:c>
      <x:c r="F25" s="91" t="n">
        <x:v>2005.000000</x:v>
      </x:c>
    </x:row>
    <x:row r="26" spans="1:10" x14ac:dyDescent="0.25">
      <x:c r="B26" s="60" t="str">
        <x:v>21</x:v>
      </x:c>
      <x:c r="C26" s="73" t="str">
        <x:v>B/W Printer</x:v>
      </x:c>
      <x:c r="D26" s="73" t="str">
        <x:v>HP LJ M401dn</x:v>
      </x:c>
      <x:c r="E26" s="73" t="n">
        <x:v>17</x:v>
      </x:c>
      <x:c r="F26" s="98" t="n">
        <x:v>25117.000000</x:v>
      </x:c>
    </x:row>
    <x:row r="27" spans="1:10" x14ac:dyDescent="0.25">
      <x:c r="B27" s="60" t="str">
        <x:v>22</x:v>
      </x:c>
      <x:c r="C27" s="73" t="str">
        <x:v>B/W Printer</x:v>
      </x:c>
      <x:c r="D27" s="73" t="str">
        <x:v>HP LJ M402n</x:v>
      </x:c>
      <x:c r="E27" s="73" t="n">
        <x:v>5</x:v>
      </x:c>
      <x:c r="F27" s="98" t="n">
        <x:v>1610.000000</x:v>
      </x:c>
    </x:row>
    <x:row r="28" spans="1:10" x14ac:dyDescent="0.25">
      <x:c r="B28" s="58" t="str">
        <x:v>23</x:v>
      </x:c>
      <x:c r="C28" s="6" t="str">
        <x:v>B/W Printer</x:v>
      </x:c>
      <x:c r="D28" s="6" t="str">
        <x:v>HP LJ P3015</x:v>
      </x:c>
      <x:c r="E28" s="6" t="n">
        <x:v>1</x:v>
      </x:c>
      <x:c r="F28" s="91" t="n">
        <x:v>5076.000000</x:v>
      </x:c>
    </x:row>
    <x:row r="29" spans="1:10" x14ac:dyDescent="0.25">
      <x:c r="B29" s="58" t="str">
        <x:v>24</x:v>
      </x:c>
      <x:c r="C29" s="6" t="str">
        <x:v>B/W Printer</x:v>
      </x:c>
      <x:c r="D29" s="6" t="str">
        <x:v>Ricoh 161spf</x:v>
      </x:c>
      <x:c r="E29" s="6" t="n">
        <x:v>1</x:v>
      </x:c>
      <x:c r="F29" s="91" t="n">
        <x:v>3017.000000</x:v>
      </x:c>
    </x:row>
    <x:row r="30" spans="1:10" x14ac:dyDescent="0.25">
      <x:c r="B30" s="60" t="str">
        <x:v>25</x:v>
      </x:c>
      <x:c r="C30" s="73" t="str">
        <x:v>B/W Printer</x:v>
      </x:c>
      <x:c r="D30" s="73" t="str">
        <x:v>Ricoh MP 3352</x:v>
      </x:c>
      <x:c r="E30" s="73" t="n">
        <x:v>11</x:v>
      </x:c>
      <x:c r="F30" s="98" t="n">
        <x:v>48889.000000</x:v>
      </x:c>
    </x:row>
    <x:row r="31" spans="1:10" x14ac:dyDescent="0.25">
      <x:c r="B31" s="60" t="str">
        <x:v>26</x:v>
      </x:c>
      <x:c r="C31" s="73" t="str">
        <x:v>B/W Printer</x:v>
      </x:c>
      <x:c r="D31" s="73" t="str">
        <x:v>Ricoh SP 5200S</x:v>
      </x:c>
      <x:c r="E31" s="73" t="n">
        <x:v>3</x:v>
      </x:c>
      <x:c r="F31" s="98" t="n">
        <x:v>8028.000000</x:v>
      </x:c>
    </x:row>
    <x:row r="32" spans="1:10" x14ac:dyDescent="0.25">
      <x:c r="B32" s="58" t="str">
        <x:v>27</x:v>
      </x:c>
      <x:c r="C32" s="6" t="str">
        <x:v>Color Copier</x:v>
      </x:c>
      <x:c r="D32" s="6" t="str">
        <x:v>Ricoh MP C4504</x:v>
      </x:c>
      <x:c r="E32" s="6" t="n">
        <x:v>3</x:v>
      </x:c>
      <x:c r="F32" s="91" t="n">
        <x:v>37266.000000</x:v>
      </x:c>
    </x:row>
    <x:row r="33" spans="1:10" x14ac:dyDescent="0.25">
      <x:c r="B33" s="58" t="str">
        <x:v>28</x:v>
      </x:c>
      <x:c r="C33" s="6" t="str">
        <x:v>Color MFP</x:v>
      </x:c>
      <x:c r="D33" s="6" t="str">
        <x:v>Ricoh MP C306ZSPF</x:v>
      </x:c>
      <x:c r="E33" s="6" t="n">
        <x:v>1</x:v>
      </x:c>
      <x:c r="F33" s="91" t="n">
        <x:v>0.000000</x:v>
      </x:c>
    </x:row>
    <x:row r="34" spans="1:10" x14ac:dyDescent="0.25">
      <x:c r="B34" s="60" t="str">
        <x:v>29</x:v>
      </x:c>
      <x:c r="C34" s="73" t="str">
        <x:v>Color MFP</x:v>
      </x:c>
      <x:c r="D34" s="73" t="str">
        <x:v>Ricoh MP C307</x:v>
      </x:c>
      <x:c r="E34" s="73" t="n">
        <x:v>3</x:v>
      </x:c>
      <x:c r="F34" s="98" t="n">
        <x:v>16861.000000</x:v>
      </x:c>
    </x:row>
    <x:row r="35" spans="1:10" x14ac:dyDescent="0.25">
      <x:c r="B35" s="60" t="str">
        <x:v>30</x:v>
      </x:c>
      <x:c r="C35" s="73" t="str">
        <x:v>Color Printer</x:v>
      </x:c>
      <x:c r="D35" s="73" t="str">
        <x:v>HP CLJ M553</x:v>
      </x:c>
      <x:c r="E35" s="73" t="n">
        <x:v>1</x:v>
      </x:c>
      <x:c r="F35" s="98" t="n">
        <x:v>861.000000</x:v>
      </x:c>
    </x:row>
    <x:row r="36" spans="1:10" x14ac:dyDescent="0.25">
      <x:c r="B36" s="58" t="str">
        <x:v>31</x:v>
      </x:c>
      <x:c r="C36" s="6" t="str">
        <x:v>Color Printer</x:v>
      </x:c>
      <x:c r="D36" s="6" t="str">
        <x:v>Ricoh Aficio SP C420dn</x:v>
      </x:c>
      <x:c r="E36" s="6" t="n">
        <x:v>4</x:v>
      </x:c>
      <x:c r="F36" s="91" t="n">
        <x:v>24865.000000</x:v>
      </x:c>
    </x:row>
    <x:row r="37" spans="1:10" x14ac:dyDescent="0.25">
      <x:c r="B37" s="58" t="str">
        <x:v>32</x:v>
      </x:c>
      <x:c r="C37" s="6" t="str">
        <x:v>Color Printer</x:v>
      </x:c>
      <x:c r="D37" s="6" t="str">
        <x:v>Ricoh MP C305SPF</x:v>
      </x:c>
      <x:c r="E37" s="6" t="n">
        <x:v>1</x:v>
      </x:c>
      <x:c r="F37" s="91" t="n">
        <x:v>28.000000</x:v>
      </x:c>
    </x:row>
    <x:row r="38" spans="1:7" x14ac:dyDescent="0.25">
      <x:c r="B38" s="92"/>
      <x:c r="C38" s="120"/>
      <x:c r="D38" s="120"/>
      <x:c r="E38" s="120"/>
      <x:c r="F38"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Jan - Mar 2019</x:v>
      </x:c>
      <x:c r="C6" s="75">
        <x:v>60864.09</x:v>
      </x:c>
      <x:c r="D6" s="75" t="n">
        <x:v>2383.02550000000</x:v>
      </x:c>
      <x:c r="E6" s="75">
        <x:v>0</x:v>
      </x:c>
      <x:c r="F6" s="75">
        <x:v>46074.33</x:v>
      </x:c>
      <x:c r="G6" s="75">
        <x:v>1222.349500000000</x:v>
      </x:c>
      <x:c r="H6" s="75">
        <x:f ca="1">SUM((C6+D6)-(-E6+F6+G6))</x:f>
        <x:v/>
      </x:c>
      <x:c r="I6" s="168">
        <x:f ca="1">IF(G6 = "","",SUM((C6+D6)-(F6+G6-E6))/ (C6+D6))</x:f>
      </x:c>
    </x:row>
    <x:row r="7" spans="1:9" ht="17.2" customHeight="1" x14ac:dyDescent="0.2">
      <x:c r="B7" s="171" t="str">
        <x:v>Oct - Dec 2018</x:v>
      </x:c>
      <x:c r="C7" s="17">
        <x:v>60864.09</x:v>
      </x:c>
      <x:c r="D7" s="17" t="n">
        <x:v>1647.06600000000</x:v>
      </x:c>
      <x:c r="E7" s="17">
        <x:v>0</x:v>
      </x:c>
      <x:c r="F7" s="17">
        <x:v>46074.33</x:v>
      </x:c>
      <x:c r="G7" s="17">
        <x:v>878.310000000000</x:v>
      </x:c>
      <x:c r="H7" s="17">
        <x:f ca="1">SUM((C7+D7)-(-E7+F7+G7))</x:f>
        <x:v/>
      </x:c>
      <x:c r="I7" s="170">
        <x:f ca="1">IF(G7 = "","",SUM((C7+D7)-(F7+G7-E7))/ (C7+D7) )</x:f>
      </x:c>
    </x:row>
    <x:row r="8" spans="1:9" ht="17.2" customHeight="1" x14ac:dyDescent="0.2">
      <x:c r="B8" s="169" t="str">
        <x:v>Jul - Sep 2018</x:v>
      </x:c>
      <x:c r="C8" s="75">
        <x:v>60698.67</x:v>
      </x:c>
      <x:c r="D8" s="75" t="n">
        <x:v>5717.24700000000</x:v>
      </x:c>
      <x:c r="E8" s="75">
        <x:v>0</x:v>
      </x:c>
      <x:c r="F8" s="75">
        <x:v>45908.91</x:v>
      </x:c>
      <x:c r="G8" s="75">
        <x:v>2491.895000000000</x:v>
      </x:c>
      <x:c r="H8" s="75">
        <x:f ca="1">SUM((C8+D8)-(-E8+F8+G8))</x:f>
        <x:v/>
      </x:c>
      <x:c r="I8" s="168">
        <x:f ca="1">IF(G8 = "","",SUM((C8+D8)-(F8+G8-E8))/ (C8+D8))</x:f>
      </x:c>
    </x:row>
    <x:row r="9" spans="1:9" ht="17.2" customHeight="1" x14ac:dyDescent="0.2">
      <x:c r="B9" s="171" t="str">
        <x:v>Apr - Jun 2018</x:v>
      </x:c>
      <x:c r="C9" s="17">
        <x:v>60367.83</x:v>
      </x:c>
      <x:c r="D9" s="17" t="n">
        <x:v>4482.05050000000</x:v>
      </x:c>
      <x:c r="E9" s="17">
        <x:v>0</x:v>
      </x:c>
      <x:c r="F9" s="17">
        <x:v>45578.07</x:v>
      </x:c>
      <x:c r="G9" s="17">
        <x:v>2220.967500000000</x:v>
      </x:c>
      <x:c r="H9" s="17">
        <x:f ca="1">SUM((C9+D9)-(-E9+F9+G9))</x:f>
        <x:v/>
      </x:c>
      <x:c r="I9" s="170">
        <x:f ca="1">IF(G9 = "","",SUM((C9+D9)-(F9+G9-E9))/ (C9+D9) )</x:f>
      </x:c>
    </x:row>
    <x:row r="10" spans="1:9" ht="17.2" customHeight="1" x14ac:dyDescent="0.2">
      <x:c r="B10" s="169" t="str">
        <x:v>Jan - Mar 2018</x:v>
      </x:c>
      <x:c r="C10" s="75">
        <x:v>59675.97</x:v>
      </x:c>
      <x:c r="D10" s="75" t="n">
        <x:v>3762.50200000000</x:v>
      </x:c>
      <x:c r="E10" s="75">
        <x:v>0</x:v>
      </x:c>
      <x:c r="F10" s="75">
        <x:v>44886.21</x:v>
      </x:c>
      <x:c r="G10" s="75">
        <x:v>404.012500000000</x:v>
      </x:c>
      <x:c r="H10" s="75">
        <x:f ca="1">SUM((C10+D10)-(-E10+F10+G10))</x:f>
        <x:v/>
      </x:c>
      <x:c r="I10" s="168">
        <x:f ca="1">IF(G10 = "","",SUM((C10+D10)-(F10+G10-E10))/ (C10+D10))</x:f>
      </x:c>
    </x:row>
    <x:row r="11" spans="1:9" ht="17.2" customHeight="1" x14ac:dyDescent="0.2">
      <x:c r="B11" s="171" t="str">
        <x:v>Oct - Dec 2017</x:v>
      </x:c>
      <x:c r="C11" s="17">
        <x:v>59621.11</x:v>
      </x:c>
      <x:c r="D11" s="17" t="n">
        <x:v>3486.33450000000</x:v>
      </x:c>
      <x:c r="E11" s="17">
        <x:v>0</x:v>
      </x:c>
      <x:c r="F11" s="17">
        <x:v>44831.35</x:v>
      </x:c>
      <x:c r="G11" s="17">
        <x:v>232.390000000000</x:v>
      </x:c>
      <x:c r="H11" s="17">
        <x:f ca="1">SUM((C11+D11)-(-E11+F11+G11))</x:f>
        <x:v/>
      </x:c>
      <x:c r="I11" s="170">
        <x:f ca="1">IF(G11 = "","",SUM((C11+D11)-(F11+G11-E11))/ (C11+D11) )</x:f>
      </x:c>
    </x:row>
    <x:row r="12" spans="1:9" ht="17.2" customHeight="1" x14ac:dyDescent="0.2">
      <x:c r="B12" s="169" t="str">
        <x:v>Jul - Sep 2017</x:v>
      </x:c>
      <x:c r="C12" s="75">
        <x:v>59346.81</x:v>
      </x:c>
      <x:c r="D12" s="75" t="n">
        <x:v>4638.56300000000</x:v>
      </x:c>
      <x:c r="E12" s="75">
        <x:v>0</x:v>
      </x:c>
      <x:c r="F12" s="75">
        <x:v>46224.05</x:v>
      </x:c>
      <x:c r="G12" s="75">
        <x:v>851.615000000000</x:v>
      </x:c>
      <x:c r="H12" s="75">
        <x:f ca="1">SUM((C12+D12)-(-E12+F12+G12))</x:f>
        <x:v/>
      </x:c>
      <x:c r="I12" s="168">
        <x:f ca="1">IF(G12 = "","",SUM((C12+D12)-(F12+G12-E12))/ (C12+D12))</x:f>
      </x:c>
    </x:row>
    <x:row r="13" spans="1:9" ht="17.2" customHeight="1" x14ac:dyDescent="0.2">
      <x:c r="B13" s="171" t="str">
        <x:v>Apr - Jun 2017</x:v>
      </x:c>
      <x:c r="C13" s="17">
        <x:v>58944.81</x:v>
      </x:c>
      <x:c r="D13" s="17" t="n">
        <x:v>576.21500000000</x:v>
      </x:c>
      <x:c r="E13" s="17">
        <x:v>0</x:v>
      </x:c>
      <x:c r="F13" s="17">
        <x:v>49156.05</x:v>
      </x:c>
      <x:c r="G13" s="17">
        <x:v>431.885000000000</x:v>
      </x:c>
      <x:c r="H13" s="17">
        <x:f ca="1">SUM((C13+D13)-(-E13+F13+G13))</x:f>
        <x:v/>
      </x:c>
      <x:c r="I13" s="170">
        <x:f ca="1">IF(G13 = "","",SUM((C13+D13)-(F13+G13-E13))/ (C13+D13) )</x:f>
      </x:c>
    </x:row>
    <x:row r="14" spans="1:9" ht="17.2" customHeight="1" x14ac:dyDescent="0.2">
      <x:c r="B14" s="169" t="str">
        <x:v>Jan - Mar 2017</x:v>
      </x:c>
      <x:c r="C14" s="75">
        <x:v>58033.46</x:v>
      </x:c>
      <x:c r="D14" s="75" t="n">
        <x:v>261.96000000000</x:v>
      </x:c>
      <x:c r="E14" s="75">
        <x:v>0</x:v>
      </x:c>
      <x:c r="F14" s="75">
        <x:v>48244.70</x:v>
      </x:c>
      <x:c r="G14" s="75">
        <x:v>0.00</x:v>
      </x:c>
      <x:c r="H14" s="75">
        <x:f ca="1">SUM((C14+D14)-(-E14+F14+G14))</x:f>
        <x:v/>
      </x:c>
      <x:c r="I14" s="168">
        <x:f ca="1">IF(G14 = "","",SUM((C14+D14)-(F14+G14-E14))/ (C14+D14))</x:f>
      </x:c>
    </x:row>
    <x:row r="15" spans="1:9" ht="17.2" customHeight="1" x14ac:dyDescent="0.2">
      <x:c r="B15" s="171" t="str">
        <x:v>Nov - Dec 2016</x:v>
      </x:c>
      <x:c r="C15" s="17">
        <x:v>38513.84</x:v>
      </x:c>
      <x:c r="D15" s="17" t="n">
        <x:v>217.43000000000</x:v>
      </x:c>
      <x:c r="E15" s="17">
        <x:v>0</x:v>
      </x:c>
      <x:c r="F15" s="17">
        <x:v>31988.00</x:v>
      </x:c>
      <x:c r="G15" s="17">
        <x:v>217.430000000000</x:v>
      </x:c>
      <x:c r="H15" s="17">
        <x:f ca="1">SUM((C15+D15)-(-E15+F15+G15))</x:f>
        <x:v/>
      </x:c>
      <x:c r="I15" s="170">
        <x:f ca="1">IF(G15 = "","",SUM((C15+D15)-(F15+G15-E15))/ (C15+D15) )</x:f>
      </x:c>
    </x:row>
    <x:row r="16" spans="1:9" hidden="1" x14ac:dyDescent="0.2">
      <x:c r="B16" s="132" t="str">
        <x:v>5</x:v>
      </x:c>
      <x:c r="C16" s="132">
        <x:f ca="1">SUM(C6:C15)</x:f>
        <x:v>0.00</x:v>
      </x:c>
      <x:c r="D16" s="132">
        <x:f ca="1">SUM(D6:D15)</x:f>
        <x:v/>
      </x:c>
      <x:c r="E16" s="132">
        <x:f ca="1">SUM(E6:E15)</x:f>
        <x:v/>
      </x:c>
      <x:c r="F16" s="132">
        <x:f ca="1">SUM(F6:F15)</x:f>
        <x:v/>
      </x:c>
      <x:c r="G16" s="132">
        <x:f ca="1">SUM(G6:G15)</x:f>
        <x:v/>
      </x:c>
      <x:c r="H16" s="132">
        <x:f ca="1">SUM(H6:H15)</x:f>
        <x:v/>
      </x:c>
      <x:c r="I16" s="132"/>
    </x:row>
    <x:row r="17" spans="1:9" x14ac:dyDescent="0.2">
      <x:c r="B17" s="174"/>
      <x:c r="C17" s="174"/>
      <x:c r="D17" s="209" t="str">
        <x:v>What You Would Have Spent Without FPR:</x:v>
      </x:c>
      <x:c r="E17" s="209">
        <x:f ca="1">SUM(C16+D16)</x:f>
        <x:v>133381.19041487278</x:v>
      </x:c>
      <x:c r="F17" s="174"/>
      <x:c r="G17" s="174"/>
      <x:c r="H17" s="174"/>
      <x:c r="I17" s="174"/>
    </x:row>
    <x:row r="18" spans="1:9" x14ac:dyDescent="0.2">
      <x:c r="D18" s="164" t="str">
        <x:v>What You Did Spend With FPR:</x:v>
      </x:c>
      <x:c r="E18" s="210">
        <x:f ca="1">SUM(F16 + G16)</x:f>
        <x:v>0</x:v>
      </x:c>
    </x:row>
    <x:row r="19" spans="1:9" x14ac:dyDescent="0.2">
      <x:c r="D19" s="164" t="str">
        <x:v>What FPR Has Saved you for the Period Reviewed:</x:v>
      </x:c>
      <x:c r="E19" s="210">
        <x:f ca="1">SUM(E17-E18)</x:f>
        <x:v>0</x:v>
      </x:c>
    </x:row>
    <x:row r="20" spans="1:9" x14ac:dyDescent="0.2">
      <x:c r="D20" s="164" t="str">
        <x:v>Credits:</x:v>
      </x:c>
      <x:c r="E20" s="210">
        <x:f ca="1">=E16</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3/31/2019</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 - (Group 1)</x:v>
      </x:c>
      <x:c r="B6" s="73">
        <x:v>150,000</x:v>
      </x:c>
      <x:c r="C6" s="73">
        <x:v>91,073</x:v>
      </x:c>
      <x:c r="D6" s="165" t="str">
        <x:v>$0.0075</x:v>
      </x:c>
      <x:c r="E6" s="181">
        <x:f ca="1">IF(B6=0,"",IF(C6="","",IF(C6&lt;B6,SUM((C6-B6)/B6),SUM((C6-B6)/B6))))</x:f>
        <x:v>5</x:v>
      </x:c>
      <x:c r="F6" s="73">
        <x:f ca="1">IF(C6="","",IF(B6="","",IF(SUM(C6-B6)&lt;0,"0",SUM(C6-B6))))</x:f>
        <x:v>6</x:v>
      </x:c>
      <x:c r="G6" s="73" t="n">
        <x:v>276592</x:v>
      </x:c>
      <x:c r="H6" s="75">
        <x:f ca="1">IF(SUM(F6 - G6) &lt;0,"$0.00",SUM(F6 - G6)*D6)</x:f>
        <x:v>7</x:v>
      </x:c>
      <x:c r="I6" s="75">
        <x:v>0.00</x:v>
      </x:c>
      <x:c r="J6" s="75">
        <x:f ca="1">SUM(F6* 0.007500)</x:f>
        <x:v>8</x:v>
      </x:c>
      <x:c r="K6" s="61">
        <x:f ca="1">SUM((J6-H6)+ I6)</x:f>
        <x:v>9</x:v>
      </x:c>
    </x:row>
    <x:row r="7" spans="1:11" ht="14.25" x14ac:dyDescent="0.3">
      <x:c r="A7" s="58" t="str">
        <x:v>B/W Copies - (Group 2)</x:v>
      </x:c>
      <x:c r="B7" s="6">
        <x:v>90,000</x:v>
      </x:c>
      <x:c r="C7" s="6">
        <x:v>138,468</x:v>
      </x:c>
      <x:c r="D7" s="6">
        <x:v>$0.0125</x:v>
      </x:c>
      <x:c r="E7" s="185">
        <x:f ca="1">IF(B7=0,"",IF(C7="","",IF(C7&lt;B7,SUM((C7-B7)/B7),SUM((C7-B7)/B7))))</x:f>
        <x:v>5</x:v>
      </x:c>
      <x:c r="F7" s="6">
        <x:f ca="1">IF(C7="","",IF(B7="","",IF(SUM(C7-B7)&lt;0,"0",SUM(C7-B7))))</x:f>
        <x:v>6</x:v>
      </x:c>
      <x:c r="G7" s="6">
        <x:v>0</x:v>
      </x:c>
      <x:c r="H7" s="17">
        <x:f ca="1">IF(SUM(F7 - G7) &lt;0,"$0.00",SUM(F7 - G7)*D7)</x:f>
        <x:v>7</x:v>
      </x:c>
      <x:c r="I7" s="17">
        <x:v>0.00</x:v>
      </x:c>
      <x:c r="J7" s="17">
        <x:f ca="1">SUM(F7* 0.012500)</x:f>
        <x:v>8</x:v>
      </x:c>
      <x:c r="K7" s="59">
        <x:f ca="1">SUM((J7-H7)+ I7)</x:f>
        <x:v>9</x:v>
      </x:c>
    </x:row>
    <x:row r="8" spans="1:11" ht="14.25" x14ac:dyDescent="0.3">
      <x:c r="A8" s="169" t="str">
        <x:v>B/W Copies - (Group 3)</x:v>
      </x:c>
      <x:c r="B8" s="73">
        <x:v>90,000</x:v>
      </x:c>
      <x:c r="C8" s="73">
        <x:v>162,887</x:v>
      </x:c>
      <x:c r="D8" s="165" t="str">
        <x:v>$0.0165</x:v>
      </x:c>
      <x:c r="E8" s="181">
        <x:f ca="1">IF(B8=0,"",IF(C8="","",IF(C8&lt;B8,SUM((C8-B8)/B8),SUM((C8-B8)/B8))))</x:f>
        <x:v>5</x:v>
      </x:c>
      <x:c r="F8" s="73">
        <x:f ca="1">IF(C8="","",IF(B8="","",IF(SUM(C8-B8)&lt;0,"0",SUM(C8-B8))))</x:f>
        <x:v>6</x:v>
      </x:c>
      <x:c r="G8" s="73" t="n">
        <x:v>70344</x:v>
      </x:c>
      <x:c r="H8" s="75">
        <x:f ca="1">IF(SUM(F8 - G8) &lt;0,"$0.00",SUM(F8 - G8)*D8)</x:f>
        <x:v>7</x:v>
      </x:c>
      <x:c r="I8" s="75">
        <x:v>0.00</x:v>
      </x:c>
      <x:c r="J8" s="75">
        <x:f ca="1">SUM(F8* 0.016500)</x:f>
        <x:v>8</x:v>
      </x:c>
      <x:c r="K8" s="61">
        <x:f ca="1">SUM((J8-H8)+ I8)</x:f>
        <x:v>9</x:v>
      </x:c>
    </x:row>
    <x:row r="9" spans="1:11" ht="14.25" x14ac:dyDescent="0.3">
      <x:c r="A9" s="58" t="str">
        <x:v>B/W Laser Prints</x:v>
      </x:c>
      <x:c r="B9" s="6">
        <x:v>75,000</x:v>
      </x:c>
      <x:c r="C9" s="6">
        <x:v>86,183</x:v>
      </x:c>
      <x:c r="D9" s="6">
        <x:v>$0.02</x:v>
      </x:c>
      <x:c r="E9" s="185">
        <x:f ca="1">IF(B9=0,"",IF(C9="","",IF(C9&lt;B9,SUM((C9-B9)/B9),SUM((C9-B9)/B9))))</x:f>
        <x:v>5</x:v>
      </x:c>
      <x:c r="F9" s="6">
        <x:f ca="1">IF(C9="","",IF(B9="","",IF(SUM(C9-B9)&lt;0,"0",SUM(C9-B9))))</x:f>
        <x:v>6</x:v>
      </x:c>
      <x:c r="G9" s="6">
        <x:v>0</x:v>
      </x:c>
      <x:c r="H9" s="17">
        <x:f ca="1">IF(SUM(F9 - G9) &lt;0,"$0.00",SUM(F9 - G9)*D9)</x:f>
        <x:v>7</x:v>
      </x:c>
      <x:c r="I9" s="17">
        <x:v>0.00</x:v>
      </x:c>
      <x:c r="J9" s="17">
        <x:f ca="1">SUM(F9* 0.020000)</x:f>
        <x:v>8</x:v>
      </x:c>
      <x:c r="K9" s="59">
        <x:f ca="1">SUM((J9-H9)+ I9)</x:f>
        <x:v>9</x:v>
      </x:c>
    </x:row>
    <x:row r="10" spans="1:11" ht="14.25" x14ac:dyDescent="0.3">
      <x:c r="A10" s="169" t="str">
        <x:v>Color Copier (Color Pages)</x:v>
      </x:c>
      <x:c r="B10" s="73">
        <x:v>15,000</x:v>
      </x:c>
      <x:c r="C10" s="73">
        <x:v>19,128</x:v>
      </x:c>
      <x:c r="D10" s="165" t="str">
        <x:v>$0.085</x:v>
      </x:c>
      <x:c r="E10" s="181">
        <x:f ca="1">IF(B10=0,"",IF(C10="","",IF(C10&lt;B10,SUM((C10-B10)/B10),SUM((C10-B10)/B10))))</x:f>
        <x:v>5</x:v>
      </x:c>
      <x:c r="F10" s="73">
        <x:f ca="1">IF(C10="","",IF(B10="","",IF(SUM(C10-B10)&lt;0,"0",SUM(C10-B10))))</x:f>
        <x:v>6</x:v>
      </x:c>
      <x:c r="G10" s="73" t="n">
        <x:v>0</x:v>
      </x:c>
      <x:c r="H10" s="75">
        <x:f ca="1">IF(SUM(F10 - G10) &lt;0,"$0.00",SUM(F10 - G10)*D10)</x:f>
        <x:v>7</x:v>
      </x:c>
      <x:c r="I10" s="75">
        <x:v>0.00</x:v>
      </x:c>
      <x:c r="J10" s="75">
        <x:f ca="1">SUM(F10* 0.085000)</x:f>
        <x:v>8</x:v>
      </x:c>
      <x:c r="K10" s="61">
        <x:f ca="1">SUM((J10-H10)+ I10)</x:f>
        <x:v>9</x:v>
      </x:c>
    </x:row>
    <x:row r="11" spans="1:11" ht="14.25" x14ac:dyDescent="0.3">
      <x:c r="A11" s="58" t="str">
        <x:v>Color Laser Prints</x:v>
      </x:c>
      <x:c r="B11" s="6">
        <x:v>27,000</x:v>
      </x:c>
      <x:c r="C11" s="6">
        <x:v>24,395</x:v>
      </x:c>
      <x:c r="D11" s="6">
        <x:v>$0.1</x:v>
      </x:c>
      <x:c r="E11" s="185">
        <x:f ca="1">IF(B11=0,"",IF(C11="","",IF(C11&lt;B11,SUM((C11-B11)/B11),SUM((C11-B11)/B11))))</x:f>
        <x:v>5</x:v>
      </x:c>
      <x:c r="F11" s="6">
        <x:f ca="1">IF(C11="","",IF(B11="","",IF(SUM(C11-B11)&lt;0,"0",SUM(C11-B11))))</x:f>
        <x:v>6</x:v>
      </x:c>
      <x:c r="G11" s="6">
        <x:v>33155</x:v>
      </x:c>
      <x:c r="H11" s="17">
        <x:f ca="1">IF(SUM(F11 - G11) &lt;0,"$0.00",SUM(F11 - G11)*D11)</x:f>
        <x:v>7</x:v>
      </x:c>
      <x:c r="I11" s="17">
        <x:v>0.00</x:v>
      </x:c>
      <x:c r="J11" s="17">
        <x:f ca="1">SUM(F11* 0.100000)</x:f>
        <x:v>8</x:v>
      </x:c>
      <x:c r="K11" s="59">
        <x:f ca="1">SUM((J11-H11)+ I11)</x:f>
        <x:v>9</x:v>
      </x:c>
    </x:row>
    <x:row r="12" spans="1:10" x14ac:dyDescent="0.25">
      <x:c r="A12" s="174"/>
      <x:c r="B12" s="174"/>
      <x:c r="C12" s="174"/>
      <x:c r="D12" s="174"/>
      <x:c r="E12" s="174"/>
      <x:c r="F12" s="174"/>
      <x:c r="G12" s="174"/>
      <x:c r="H12" s="174"/>
      <x:c r="I12" s="174"/>
      <x:c r="J12" s="174">
        <x:v>Revision Savings: </x:v>
      </x:c>
      <x:c r="K12" s="174">
        <x:f ca="1">SUM(K6:K11)</x:f>
      </x:c>
    </x:row>
    <x:row r="13" spans="1:11" ht="15" x14ac:dyDescent="0.3">
      <x:c r="A13" s="194" t="str">
        <x:v>12/31/2018</x:v>
      </x:c>
      <x:c r="B13" s="194"/>
      <x:c r="C13" s="194"/>
      <x:c r="D13" s="194"/>
      <x:c r="E13" s="194"/>
      <x:c r="F13" s="194"/>
      <x:c r="G13" s="194"/>
      <x:c r="H13" s="194"/>
      <x:c r="I13" s="194"/>
      <x:c r="J13" s="194"/>
      <x:c r="K13" s="194"/>
    </x:row>
    <x:row r="14">
      <x:c r="A14" s="47" t="str">
        <x:v>Meter Type Description</x:v>
      </x:c>
      <x:c r="B14" s="45" t="str">
        <x:v>Quarterly Contracted Volume</x:v>
      </x:c>
      <x:c r="C14" s="45" t="str">
        <x:v>Actual Quarterly Volume</x:v>
      </x:c>
      <x:c r="D14" s="45" t="str">
        <x:v>FPR Overage Rate</x:v>
      </x:c>
      <x:c r="E14" s="45" t="str">
        <x:v>% Volume Increase / Decrease</x:v>
      </x:c>
      <x:c r="F14" s="45" t="str">
        <x:v>Overage Volumes</x:v>
      </x:c>
      <x:c r="G14" s="45" t="str">
        <x:v>Rollover Volume</x:v>
      </x:c>
      <x:c r="H14" s="45" t="str">
        <x:v>Current Overage Expense</x:v>
      </x:c>
      <x:c r="I14" s="45" t="str">
        <x:v>Credits</x:v>
      </x:c>
      <x:c r="J14" s="45" t="str">
        <x:v>Overage Cost W/O FPR</x:v>
      </x:c>
      <x:c r="K14" s="46" t="str">
        <x:v>Net Overage Savings / Cost Increase</x:v>
      </x:c>
    </x:row>
    <x:row r="15" spans="1:11" ht="14.25" x14ac:dyDescent="0.3">
      <x:c r="A15" s="169" t="str">
        <x:v>B/W Copies - (Group 1)</x:v>
      </x:c>
      <x:c r="B15" s="73">
        <x:v>150,000</x:v>
      </x:c>
      <x:c r="C15" s="73">
        <x:v>76,346</x:v>
      </x:c>
      <x:c r="D15" s="165" t="str">
        <x:v>$0.0075</x:v>
      </x:c>
      <x:c r="E15" s="181">
        <x:f ca="1">IF(B15=0,"",IF(C15="","",IF(C15&lt;B15,SUM((C15-B15)/B15),SUM((C15-B15)/B15))))</x:f>
        <x:v>5</x:v>
      </x:c>
      <x:c r="F15" s="73">
        <x:f ca="1">IF(C15="","",IF(B15="","",IF(SUM(C15-B15)&lt;0,"0",SUM(C15-B15))))</x:f>
        <x:v>6</x:v>
      </x:c>
      <x:c r="G15" s="73" t="n">
        <x:v>202938</x:v>
      </x:c>
      <x:c r="H15" s="75">
        <x:f ca="1">IF(SUM(F15 - G15) &lt;0,"$0.00",SUM(F15 - G15)*D15)</x:f>
        <x:v>7</x:v>
      </x:c>
      <x:c r="I15" s="75">
        <x:v>0.00</x:v>
      </x:c>
      <x:c r="J15" s="75">
        <x:f ca="1">SUM(F15* 0.007500)</x:f>
        <x:v>8</x:v>
      </x:c>
      <x:c r="K15" s="61">
        <x:f ca="1">SUM((J15-H15)+ I15)</x:f>
        <x:v>9</x:v>
      </x:c>
    </x:row>
    <x:row r="16" spans="1:11" ht="14.25" x14ac:dyDescent="0.3">
      <x:c r="A16" s="58" t="str">
        <x:v>B/W Copies - (Group 2)</x:v>
      </x:c>
      <x:c r="B16" s="6">
        <x:v>90,000</x:v>
      </x:c>
      <x:c r="C16" s="6">
        <x:v>125,664</x:v>
      </x:c>
      <x:c r="D16" s="6">
        <x:v>$0.0125</x:v>
      </x:c>
      <x:c r="E16" s="185">
        <x:f ca="1">IF(B16=0,"",IF(C16="","",IF(C16&lt;B16,SUM((C16-B16)/B16),SUM((C16-B16)/B16))))</x:f>
        <x:v>5</x:v>
      </x:c>
      <x:c r="F16" s="6">
        <x:f ca="1">IF(C16="","",IF(B16="","",IF(SUM(C16-B16)&lt;0,"0",SUM(C16-B16))))</x:f>
        <x:v>6</x:v>
      </x:c>
      <x:c r="G16" s="6">
        <x:v>0</x:v>
      </x:c>
      <x:c r="H16" s="17">
        <x:f ca="1">IF(SUM(F16 - G16) &lt;0,"$0.00",SUM(F16 - G16)*D16)</x:f>
        <x:v>7</x:v>
      </x:c>
      <x:c r="I16" s="17">
        <x:v>0.00</x:v>
      </x:c>
      <x:c r="J16" s="17">
        <x:f ca="1">SUM(F16* 0.012500)</x:f>
        <x:v>8</x:v>
      </x:c>
      <x:c r="K16" s="59">
        <x:f ca="1">SUM((J16-H16)+ I16)</x:f>
        <x:v>9</x:v>
      </x:c>
    </x:row>
    <x:row r="17" spans="1:11" ht="14.25" x14ac:dyDescent="0.3">
      <x:c r="A17" s="169" t="str">
        <x:v>B/W Copies - (Group 3)</x:v>
      </x:c>
      <x:c r="B17" s="73">
        <x:v>90,000</x:v>
      </x:c>
      <x:c r="C17" s="73">
        <x:v>136,104</x:v>
      </x:c>
      <x:c r="D17" s="165" t="str">
        <x:v>$0.0165</x:v>
      </x:c>
      <x:c r="E17" s="181">
        <x:f ca="1">IF(B17=0,"",IF(C17="","",IF(C17&lt;B17,SUM((C17-B17)/B17),SUM((C17-B17)/B17))))</x:f>
        <x:v>5</x:v>
      </x:c>
      <x:c r="F17" s="73">
        <x:f ca="1">IF(C17="","",IF(B17="","",IF(SUM(C17-B17)&lt;0,"0",SUM(C17-B17))))</x:f>
        <x:v>6</x:v>
      </x:c>
      <x:c r="G17" s="73" t="n">
        <x:v>116448</x:v>
      </x:c>
      <x:c r="H17" s="75">
        <x:f ca="1">IF(SUM(F17 - G17) &lt;0,"$0.00",SUM(F17 - G17)*D17)</x:f>
        <x:v>7</x:v>
      </x:c>
      <x:c r="I17" s="75">
        <x:v>0.00</x:v>
      </x:c>
      <x:c r="J17" s="75">
        <x:f ca="1">SUM(F17* 0.016500)</x:f>
        <x:v>8</x:v>
      </x:c>
      <x:c r="K17" s="61">
        <x:f ca="1">SUM((J17-H17)+ I17)</x:f>
        <x:v>9</x:v>
      </x:c>
    </x:row>
    <x:row r="18" spans="1:11" ht="14.25" x14ac:dyDescent="0.3">
      <x:c r="A18" s="58" t="str">
        <x:v>B/W Laser Prints</x:v>
      </x:c>
      <x:c r="B18" s="6">
        <x:v>75,000</x:v>
      </x:c>
      <x:c r="C18" s="6">
        <x:v>79,696</x:v>
      </x:c>
      <x:c r="D18" s="6">
        <x:v>$0.02</x:v>
      </x:c>
      <x:c r="E18" s="185">
        <x:f ca="1">IF(B18=0,"",IF(C18="","",IF(C18&lt;B18,SUM((C18-B18)/B18),SUM((C18-B18)/B18))))</x:f>
        <x:v>5</x:v>
      </x:c>
      <x:c r="F18" s="6">
        <x:f ca="1">IF(C18="","",IF(B18="","",IF(SUM(C18-B18)&lt;0,"0",SUM(C18-B18))))</x:f>
        <x:v>6</x:v>
      </x:c>
      <x:c r="G18" s="6">
        <x:v>402</x:v>
      </x:c>
      <x:c r="H18" s="17">
        <x:f ca="1">IF(SUM(F18 - G18) &lt;0,"$0.00",SUM(F18 - G18)*D18)</x:f>
        <x:v>7</x:v>
      </x:c>
      <x:c r="I18" s="17">
        <x:v>0.00</x:v>
      </x:c>
      <x:c r="J18" s="17">
        <x:f ca="1">SUM(F18* 0.020000)</x:f>
        <x:v>8</x:v>
      </x:c>
      <x:c r="K18" s="59">
        <x:f ca="1">SUM((J18-H18)+ I18)</x:f>
        <x:v>9</x:v>
      </x:c>
    </x:row>
    <x:row r="19" spans="1:11" ht="14.25" x14ac:dyDescent="0.3">
      <x:c r="A19" s="169" t="str">
        <x:v>Color Copier (Color Pages)</x:v>
      </x:c>
      <x:c r="B19" s="73">
        <x:v>15,000</x:v>
      </x:c>
      <x:c r="C19" s="73">
        <x:v>19,078</x:v>
      </x:c>
      <x:c r="D19" s="165" t="str">
        <x:v>$0.085</x:v>
      </x:c>
      <x:c r="E19" s="181">
        <x:f ca="1">IF(B19=0,"",IF(C19="","",IF(C19&lt;B19,SUM((C19-B19)/B19),SUM((C19-B19)/B19))))</x:f>
        <x:v>5</x:v>
      </x:c>
      <x:c r="F19" s="73">
        <x:f ca="1">IF(C19="","",IF(B19="","",IF(SUM(C19-B19)&lt;0,"0",SUM(C19-B19))))</x:f>
        <x:v>6</x:v>
      </x:c>
      <x:c r="G19" s="73" t="n">
        <x:v>0</x:v>
      </x:c>
      <x:c r="H19" s="75">
        <x:f ca="1">IF(SUM(F19 - G19) &lt;0,"$0.00",SUM(F19 - G19)*D19)</x:f>
        <x:v>7</x:v>
      </x:c>
      <x:c r="I19" s="75">
        <x:v>0.00</x:v>
      </x:c>
      <x:c r="J19" s="75">
        <x:f ca="1">SUM(F19* 0.085000)</x:f>
        <x:v>8</x:v>
      </x:c>
      <x:c r="K19" s="61">
        <x:f ca="1">SUM((J19-H19)+ I19)</x:f>
        <x:v>9</x:v>
      </x:c>
    </x:row>
    <x:row r="20" spans="1:11" ht="14.25" x14ac:dyDescent="0.3">
      <x:c r="A20" s="58" t="str">
        <x:v>Color Laser Prints</x:v>
      </x:c>
      <x:c r="B20" s="6">
        <x:v>27,000</x:v>
      </x:c>
      <x:c r="C20" s="6">
        <x:v>16,556</x:v>
      </x:c>
      <x:c r="D20" s="6">
        <x:v>$0.1</x:v>
      </x:c>
      <x:c r="E20" s="185">
        <x:f ca="1">IF(B20=0,"",IF(C20="","",IF(C20&lt;B20,SUM((C20-B20)/B20),SUM((C20-B20)/B20))))</x:f>
        <x:v>5</x:v>
      </x:c>
      <x:c r="F20" s="6">
        <x:f ca="1">IF(C20="","",IF(B20="","",IF(SUM(C20-B20)&lt;0,"0",SUM(C20-B20))))</x:f>
        <x:v>6</x:v>
      </x:c>
      <x:c r="G20" s="6">
        <x:v>22711</x:v>
      </x:c>
      <x:c r="H20" s="17">
        <x:f ca="1">IF(SUM(F20 - G20) &lt;0,"$0.00",SUM(F20 - G20)*D20)</x:f>
        <x:v>7</x:v>
      </x:c>
      <x:c r="I20" s="17">
        <x:v>0.00</x:v>
      </x:c>
      <x:c r="J20" s="17">
        <x:f ca="1">SUM(F20* 0.100000)</x:f>
        <x:v>8</x:v>
      </x:c>
      <x:c r="K20" s="59">
        <x:f ca="1">SUM((J20-H20)+ I20)</x:f>
        <x:v>9</x:v>
      </x:c>
    </x:row>
    <x:row r="21" spans="1:10" x14ac:dyDescent="0.25">
      <x:c r="A21" s="174"/>
      <x:c r="B21" s="174"/>
      <x:c r="C21" s="174"/>
      <x:c r="D21" s="174"/>
      <x:c r="E21" s="174"/>
      <x:c r="F21" s="174"/>
      <x:c r="G21" s="174"/>
      <x:c r="H21" s="174"/>
      <x:c r="I21" s="174"/>
      <x:c r="J21" s="174">
        <x:v>Revision Savings: </x:v>
      </x:c>
      <x:c r="K21" s="174">
        <x:f ca="1">SUM(K15:K20)</x:f>
      </x:c>
    </x:row>
    <x:row r="22" spans="1:11" ht="15" x14ac:dyDescent="0.3">
      <x:c r="A22" s="194" t="str">
        <x:v>9/30/2018</x:v>
      </x:c>
      <x:c r="B22" s="194"/>
      <x:c r="C22" s="194"/>
      <x:c r="D22" s="194"/>
      <x:c r="E22" s="194"/>
      <x:c r="F22" s="194"/>
      <x:c r="G22" s="194"/>
      <x:c r="H22" s="194"/>
      <x:c r="I22" s="194"/>
      <x:c r="J22" s="194"/>
      <x:c r="K22" s="194"/>
    </x:row>
    <x:row r="23">
      <x:c r="A23" s="47" t="str">
        <x:v>Meter Type Description</x:v>
      </x:c>
      <x:c r="B23" s="45" t="str">
        <x:v>Quarterly Contracted Volume</x:v>
      </x:c>
      <x:c r="C23" s="45" t="str">
        <x:v>Actual Quarterly Volume</x:v>
      </x:c>
      <x:c r="D23" s="45" t="str">
        <x:v>FPR Overage Rate</x:v>
      </x:c>
      <x:c r="E23" s="45" t="str">
        <x:v>% Volume Increase / Decrease</x:v>
      </x:c>
      <x:c r="F23" s="45" t="str">
        <x:v>Overage Volumes</x:v>
      </x:c>
      <x:c r="G23" s="45" t="str">
        <x:v>Rollover Volume</x:v>
      </x:c>
      <x:c r="H23" s="45" t="str">
        <x:v>Current Overage Expense</x:v>
      </x:c>
      <x:c r="I23" s="45" t="str">
        <x:v>Credits</x:v>
      </x:c>
      <x:c r="J23" s="45" t="str">
        <x:v>Overage Cost W/O FPR</x:v>
      </x:c>
      <x:c r="K23" s="46" t="str">
        <x:v>Net Overage Savings / Cost Increase</x:v>
      </x:c>
    </x:row>
    <x:row r="24" spans="1:11" ht="14.25" x14ac:dyDescent="0.3">
      <x:c r="A24" s="169" t="str">
        <x:v>B/W Copies - (Group 1)</x:v>
      </x:c>
      <x:c r="B24" s="73">
        <x:v>150,000</x:v>
      </x:c>
      <x:c r="C24" s="73">
        <x:v>111,980</x:v>
      </x:c>
      <x:c r="D24" s="165" t="str">
        <x:v>$0.0075</x:v>
      </x:c>
      <x:c r="E24" s="181">
        <x:f ca="1">IF(B24=0,"",IF(C24="","",IF(C24&lt;B24,SUM((C24-B24)/B24),SUM((C24-B24)/B24))))</x:f>
        <x:v>5</x:v>
      </x:c>
      <x:c r="F24" s="73">
        <x:f ca="1">IF(C24="","",IF(B24="","",IF(SUM(C24-B24)&lt;0,"0",SUM(C24-B24))))</x:f>
        <x:v>6</x:v>
      </x:c>
      <x:c r="G24" s="73" t="n">
        <x:v>164918</x:v>
      </x:c>
      <x:c r="H24" s="75">
        <x:f ca="1">IF(SUM(F24 - G24) &lt;0,"$0.00",SUM(F24 - G24)*D24)</x:f>
        <x:v>7</x:v>
      </x:c>
      <x:c r="I24" s="75">
        <x:v>0.00</x:v>
      </x:c>
      <x:c r="J24" s="75">
        <x:f ca="1">SUM(F24* 0.007500)</x:f>
        <x:v>8</x:v>
      </x:c>
      <x:c r="K24" s="61">
        <x:f ca="1">SUM((J24-H24)+ I24)</x:f>
        <x:v>9</x:v>
      </x:c>
    </x:row>
    <x:row r="25" spans="1:11" ht="14.25" x14ac:dyDescent="0.3">
      <x:c r="A25" s="58" t="str">
        <x:v>B/W Copies - (Group 2)</x:v>
      </x:c>
      <x:c r="B25" s="6">
        <x:v>90,000</x:v>
      </x:c>
      <x:c r="C25" s="6">
        <x:v>215,796</x:v>
      </x:c>
      <x:c r="D25" s="6">
        <x:v>$0.0125</x:v>
      </x:c>
      <x:c r="E25" s="185">
        <x:f ca="1">IF(B25=0,"",IF(C25="","",IF(C25&lt;B25,SUM((C25-B25)/B25),SUM((C25-B25)/B25))))</x:f>
        <x:v>5</x:v>
      </x:c>
      <x:c r="F25" s="6">
        <x:f ca="1">IF(C25="","",IF(B25="","",IF(SUM(C25-B25)&lt;0,"0",SUM(C25-B25))))</x:f>
        <x:v>6</x:v>
      </x:c>
      <x:c r="G25" s="6">
        <x:v>0</x:v>
      </x:c>
      <x:c r="H25" s="17">
        <x:f ca="1">IF(SUM(F25 - G25) &lt;0,"$0.00",SUM(F25 - G25)*D25)</x:f>
        <x:v>7</x:v>
      </x:c>
      <x:c r="I25" s="17">
        <x:v>0.00</x:v>
      </x:c>
      <x:c r="J25" s="17">
        <x:f ca="1">SUM(F25* 0.012500)</x:f>
        <x:v>8</x:v>
      </x:c>
      <x:c r="K25" s="59">
        <x:f ca="1">SUM((J25-H25)+ I25)</x:f>
        <x:v>9</x:v>
      </x:c>
    </x:row>
    <x:row r="26" spans="1:11" ht="14.25" x14ac:dyDescent="0.3">
      <x:c r="A26" s="169" t="str">
        <x:v>B/W Copies - (Group 3)</x:v>
      </x:c>
      <x:c r="B26" s="73">
        <x:v>90,000</x:v>
      </x:c>
      <x:c r="C26" s="73">
        <x:v>249,528</x:v>
      </x:c>
      <x:c r="D26" s="165" t="str">
        <x:v>$0.0165</x:v>
      </x:c>
      <x:c r="E26" s="181">
        <x:f ca="1">IF(B26=0,"",IF(C26="","",IF(C26&lt;B26,SUM((C26-B26)/B26),SUM((C26-B26)/B26))))</x:f>
        <x:v>5</x:v>
      </x:c>
      <x:c r="F26" s="73">
        <x:f ca="1">IF(C26="","",IF(B26="","",IF(SUM(C26-B26)&lt;0,"0",SUM(C26-B26))))</x:f>
        <x:v>6</x:v>
      </x:c>
      <x:c r="G26" s="73" t="n">
        <x:v>275976</x:v>
      </x:c>
      <x:c r="H26" s="75">
        <x:f ca="1">IF(SUM(F26 - G26) &lt;0,"$0.00",SUM(F26 - G26)*D26)</x:f>
        <x:v>7</x:v>
      </x:c>
      <x:c r="I26" s="75">
        <x:v>0.00</x:v>
      </x:c>
      <x:c r="J26" s="75">
        <x:f ca="1">SUM(F26* 0.016500)</x:f>
        <x:v>8</x:v>
      </x:c>
      <x:c r="K26" s="61">
        <x:f ca="1">SUM((J26-H26)+ I26)</x:f>
        <x:v>9</x:v>
      </x:c>
    </x:row>
    <x:row r="27" spans="1:11" ht="14.25" x14ac:dyDescent="0.3">
      <x:c r="A27" s="58" t="str">
        <x:v>B/W Laser Prints</x:v>
      </x:c>
      <x:c r="B27" s="6">
        <x:v>75,000</x:v>
      </x:c>
      <x:c r="C27" s="6">
        <x:v>104,657</x:v>
      </x:c>
      <x:c r="D27" s="6">
        <x:v>$0.02</x:v>
      </x:c>
      <x:c r="E27" s="185">
        <x:f ca="1">IF(B27=0,"",IF(C27="","",IF(C27&lt;B27,SUM((C27-B27)/B27),SUM((C27-B27)/B27))))</x:f>
        <x:v>5</x:v>
      </x:c>
      <x:c r="F27" s="6">
        <x:f ca="1">IF(C27="","",IF(B27="","",IF(SUM(C27-B27)&lt;0,"0",SUM(C27-B27))))</x:f>
        <x:v>6</x:v>
      </x:c>
      <x:c r="G27" s="6">
        <x:v>30059</x:v>
      </x:c>
      <x:c r="H27" s="17">
        <x:f ca="1">IF(SUM(F27 - G27) &lt;0,"$0.00",SUM(F27 - G27)*D27)</x:f>
        <x:v>7</x:v>
      </x:c>
      <x:c r="I27" s="17">
        <x:v>0.00</x:v>
      </x:c>
      <x:c r="J27" s="17">
        <x:f ca="1">SUM(F27* 0.020000)</x:f>
        <x:v>8</x:v>
      </x:c>
      <x:c r="K27" s="59">
        <x:f ca="1">SUM((J27-H27)+ I27)</x:f>
        <x:v>9</x:v>
      </x:c>
    </x:row>
    <x:row r="28" spans="1:11" ht="14.25" x14ac:dyDescent="0.3">
      <x:c r="A28" s="169" t="str">
        <x:v>Color Copier (Color Pages)</x:v>
      </x:c>
      <x:c r="B28" s="73">
        <x:v>15,000</x:v>
      </x:c>
      <x:c r="C28" s="73">
        <x:v>25,817</x:v>
      </x:c>
      <x:c r="D28" s="165" t="str">
        <x:v>$0.085</x:v>
      </x:c>
      <x:c r="E28" s="181">
        <x:f ca="1">IF(B28=0,"",IF(C28="","",IF(C28&lt;B28,SUM((C28-B28)/B28),SUM((C28-B28)/B28))))</x:f>
        <x:v>5</x:v>
      </x:c>
      <x:c r="F28" s="73">
        <x:f ca="1">IF(C28="","",IF(B28="","",IF(SUM(C28-B28)&lt;0,"0",SUM(C28-B28))))</x:f>
        <x:v>6</x:v>
      </x:c>
      <x:c r="G28" s="73" t="n">
        <x:v>0</x:v>
      </x:c>
      <x:c r="H28" s="75">
        <x:f ca="1">IF(SUM(F28 - G28) &lt;0,"$0.00",SUM(F28 - G28)*D28)</x:f>
        <x:v>7</x:v>
      </x:c>
      <x:c r="I28" s="75">
        <x:v>0.00</x:v>
      </x:c>
      <x:c r="J28" s="75">
        <x:f ca="1">SUM(F28* 0.085000)</x:f>
        <x:v>8</x:v>
      </x:c>
      <x:c r="K28" s="61">
        <x:f ca="1">SUM((J28-H28)+ I28)</x:f>
        <x:v>9</x:v>
      </x:c>
    </x:row>
    <x:row r="29" spans="1:11" ht="14.25" x14ac:dyDescent="0.3">
      <x:c r="A29" s="58" t="str">
        <x:v>Color Laser Prints</x:v>
      </x:c>
      <x:c r="B29" s="6">
        <x:v>27,000</x:v>
      </x:c>
      <x:c r="C29" s="6">
        <x:v>26,477</x:v>
      </x:c>
      <x:c r="D29" s="6">
        <x:v>$0.1</x:v>
      </x:c>
      <x:c r="E29" s="185">
        <x:f ca="1">IF(B29=0,"",IF(C29="","",IF(C29&lt;B29,SUM((C29-B29)/B29),SUM((C29-B29)/B29))))</x:f>
        <x:v>5</x:v>
      </x:c>
      <x:c r="F29" s="6">
        <x:f ca="1">IF(C29="","",IF(B29="","",IF(SUM(C29-B29)&lt;0,"0",SUM(C29-B29))))</x:f>
        <x:v>6</x:v>
      </x:c>
      <x:c r="G29" s="6">
        <x:v>22188</x:v>
      </x:c>
      <x:c r="H29" s="17">
        <x:f ca="1">IF(SUM(F29 - G29) &lt;0,"$0.00",SUM(F29 - G29)*D29)</x:f>
        <x:v>7</x:v>
      </x:c>
      <x:c r="I29" s="17">
        <x:v>0.00</x:v>
      </x:c>
      <x:c r="J29" s="17">
        <x:f ca="1">SUM(F29* 0.100000)</x:f>
        <x:v>8</x:v>
      </x:c>
      <x:c r="K29" s="59">
        <x:f ca="1">SUM((J29-H29)+ I29)</x:f>
        <x:v>9</x:v>
      </x:c>
    </x:row>
    <x:row r="30" spans="1:10" x14ac:dyDescent="0.25">
      <x:c r="A30" s="174"/>
      <x:c r="B30" s="174"/>
      <x:c r="C30" s="174"/>
      <x:c r="D30" s="174"/>
      <x:c r="E30" s="174"/>
      <x:c r="F30" s="174"/>
      <x:c r="G30" s="174"/>
      <x:c r="H30" s="174"/>
      <x:c r="I30" s="174"/>
      <x:c r="J30" s="174">
        <x:v>Revision Savings: </x:v>
      </x:c>
      <x:c r="K30" s="174">
        <x:f ca="1">SUM(K24:K29)</x:f>
      </x:c>
    </x:row>
    <x:row r="31" spans="1:11" ht="15" x14ac:dyDescent="0.3">
      <x:c r="A31" s="194" t="str">
        <x:v>6/30/2018</x:v>
      </x:c>
      <x:c r="B31" s="194"/>
      <x:c r="C31" s="194"/>
      <x:c r="D31" s="194"/>
      <x:c r="E31" s="194"/>
      <x:c r="F31" s="194"/>
      <x:c r="G31" s="194"/>
      <x:c r="H31" s="194"/>
      <x:c r="I31" s="194"/>
      <x:c r="J31" s="194"/>
      <x:c r="K31" s="194"/>
    </x:row>
    <x:row r="32">
      <x:c r="A32" s="47" t="str">
        <x:v>Meter Type Description</x:v>
      </x:c>
      <x:c r="B32" s="45" t="str">
        <x:v>Quarterly Contracted Volume</x:v>
      </x:c>
      <x:c r="C32" s="45" t="str">
        <x:v>Actual Quarterly Volume</x:v>
      </x:c>
      <x:c r="D32" s="45" t="str">
        <x:v>FPR Overage Rate</x:v>
      </x:c>
      <x:c r="E32" s="45" t="str">
        <x:v>% Volume Increase / Decrease</x:v>
      </x:c>
      <x:c r="F32" s="45" t="str">
        <x:v>Overage Volumes</x:v>
      </x:c>
      <x:c r="G32" s="45" t="str">
        <x:v>Rollover Volume</x:v>
      </x:c>
      <x:c r="H32" s="45" t="str">
        <x:v>Current Overage Expense</x:v>
      </x:c>
      <x:c r="I32" s="45" t="str">
        <x:v>Credits</x:v>
      </x:c>
      <x:c r="J32" s="45" t="str">
        <x:v>Overage Cost W/O FPR</x:v>
      </x:c>
      <x:c r="K32" s="46" t="str">
        <x:v>Net Overage Savings / Cost Increase</x:v>
      </x:c>
    </x:row>
    <x:row r="33" spans="1:11" ht="14.25" x14ac:dyDescent="0.3">
      <x:c r="A33" s="169" t="str">
        <x:v>B/W Copies - (Group 1)</x:v>
      </x:c>
      <x:c r="B33" s="73">
        <x:v>150,000</x:v>
      </x:c>
      <x:c r="C33" s="73">
        <x:v>111,154</x:v>
      </x:c>
      <x:c r="D33" s="165" t="str">
        <x:v>$0.0075</x:v>
      </x:c>
      <x:c r="E33" s="181">
        <x:f ca="1">IF(B33=0,"",IF(C33="","",IF(C33&lt;B33,SUM((C33-B33)/B33),SUM((C33-B33)/B33))))</x:f>
        <x:v>5</x:v>
      </x:c>
      <x:c r="F33" s="73">
        <x:f ca="1">IF(C33="","",IF(B33="","",IF(SUM(C33-B33)&lt;0,"0",SUM(C33-B33))))</x:f>
        <x:v>6</x:v>
      </x:c>
      <x:c r="G33" s="73" t="n">
        <x:v>126072</x:v>
      </x:c>
      <x:c r="H33" s="75">
        <x:f ca="1">IF(SUM(F33 - G33) &lt;0,"$0.00",SUM(F33 - G33)*D33)</x:f>
        <x:v>7</x:v>
      </x:c>
      <x:c r="I33" s="75">
        <x:v>0.00</x:v>
      </x:c>
      <x:c r="J33" s="75">
        <x:f ca="1">SUM(F33* 0.007500)</x:f>
        <x:v>8</x:v>
      </x:c>
      <x:c r="K33" s="61">
        <x:f ca="1">SUM((J33-H33)+ I33)</x:f>
        <x:v>9</x:v>
      </x:c>
    </x:row>
    <x:row r="34" spans="1:11" ht="14.25" x14ac:dyDescent="0.3">
      <x:c r="A34" s="58" t="str">
        <x:v>B/W Copies - (Group 2)</x:v>
      </x:c>
      <x:c r="B34" s="6">
        <x:v>90,000</x:v>
      </x:c>
      <x:c r="C34" s="6">
        <x:v>192,415</x:v>
      </x:c>
      <x:c r="D34" s="6">
        <x:v>$0.0125</x:v>
      </x:c>
      <x:c r="E34" s="185">
        <x:f ca="1">IF(B34=0,"",IF(C34="","",IF(C34&lt;B34,SUM((C34-B34)/B34),SUM((C34-B34)/B34))))</x:f>
        <x:v>5</x:v>
      </x:c>
      <x:c r="F34" s="6">
        <x:f ca="1">IF(C34="","",IF(B34="","",IF(SUM(C34-B34)&lt;0,"0",SUM(C34-B34))))</x:f>
        <x:v>6</x:v>
      </x:c>
      <x:c r="G34" s="6">
        <x:v>0</x:v>
      </x:c>
      <x:c r="H34" s="17">
        <x:f ca="1">IF(SUM(F34 - G34) &lt;0,"$0.00",SUM(F34 - G34)*D34)</x:f>
        <x:v>7</x:v>
      </x:c>
      <x:c r="I34" s="17">
        <x:v>0.00</x:v>
      </x:c>
      <x:c r="J34" s="17">
        <x:f ca="1">SUM(F34* 0.012500)</x:f>
        <x:v>8</x:v>
      </x:c>
      <x:c r="K34" s="59">
        <x:f ca="1">SUM((J34-H34)+ I34)</x:f>
        <x:v>9</x:v>
      </x:c>
    </x:row>
    <x:row r="35" spans="1:11" ht="14.25" x14ac:dyDescent="0.3">
      <x:c r="A35" s="169" t="str">
        <x:v>B/W Copies - (Group 3)</x:v>
      </x:c>
      <x:c r="B35" s="73">
        <x:v>90,000</x:v>
      </x:c>
      <x:c r="C35" s="73">
        <x:v>224,822</x:v>
      </x:c>
      <x:c r="D35" s="165" t="str">
        <x:v>$0.0165</x:v>
      </x:c>
      <x:c r="E35" s="181">
        <x:f ca="1">IF(B35=0,"",IF(C35="","",IF(C35&lt;B35,SUM((C35-B35)/B35),SUM((C35-B35)/B35))))</x:f>
        <x:v>5</x:v>
      </x:c>
      <x:c r="F35" s="73">
        <x:f ca="1">IF(C35="","",IF(B35="","",IF(SUM(C35-B35)&lt;0,"0",SUM(C35-B35))))</x:f>
        <x:v>6</x:v>
      </x:c>
      <x:c r="G35" s="73" t="n">
        <x:v>410798</x:v>
      </x:c>
      <x:c r="H35" s="75">
        <x:f ca="1">IF(SUM(F35 - G35) &lt;0,"$0.00",SUM(F35 - G35)*D35)</x:f>
        <x:v>7</x:v>
      </x:c>
      <x:c r="I35" s="75">
        <x:v>0.00</x:v>
      </x:c>
      <x:c r="J35" s="75">
        <x:f ca="1">SUM(F35* 0.016500)</x:f>
        <x:v>8</x:v>
      </x:c>
      <x:c r="K35" s="61">
        <x:f ca="1">SUM((J35-H35)+ I35)</x:f>
        <x:v>9</x:v>
      </x:c>
    </x:row>
    <x:row r="36" spans="1:11" ht="14.25" x14ac:dyDescent="0.3">
      <x:c r="A36" s="58" t="str">
        <x:v>B/W Laser Prints</x:v>
      </x:c>
      <x:c r="B36" s="6">
        <x:v>75,000</x:v>
      </x:c>
      <x:c r="C36" s="6">
        <x:v>76,826</x:v>
      </x:c>
      <x:c r="D36" s="6">
        <x:v>$0.02</x:v>
      </x:c>
      <x:c r="E36" s="185">
        <x:f ca="1">IF(B36=0,"",IF(C36="","",IF(C36&lt;B36,SUM((C36-B36)/B36),SUM((C36-B36)/B36))))</x:f>
        <x:v>5</x:v>
      </x:c>
      <x:c r="F36" s="6">
        <x:f ca="1">IF(C36="","",IF(B36="","",IF(SUM(C36-B36)&lt;0,"0",SUM(C36-B36))))</x:f>
        <x:v>6</x:v>
      </x:c>
      <x:c r="G36" s="6">
        <x:v>31885</x:v>
      </x:c>
      <x:c r="H36" s="17">
        <x:f ca="1">IF(SUM(F36 - G36) &lt;0,"$0.00",SUM(F36 - G36)*D36)</x:f>
        <x:v>7</x:v>
      </x:c>
      <x:c r="I36" s="17">
        <x:v>0.00</x:v>
      </x:c>
      <x:c r="J36" s="17">
        <x:f ca="1">SUM(F36* 0.020000)</x:f>
        <x:v>8</x:v>
      </x:c>
      <x:c r="K36" s="59">
        <x:f ca="1">SUM((J36-H36)+ I36)</x:f>
        <x:v>9</x:v>
      </x:c>
    </x:row>
    <x:row r="37" spans="1:11" ht="14.25" x14ac:dyDescent="0.3">
      <x:c r="A37" s="169" t="str">
        <x:v>Color Copier (Color Pages)</x:v>
      </x:c>
      <x:c r="B37" s="73">
        <x:v>15,000</x:v>
      </x:c>
      <x:c r="C37" s="73">
        <x:v>26,068</x:v>
      </x:c>
      <x:c r="D37" s="165" t="str">
        <x:v>$0.085</x:v>
      </x:c>
      <x:c r="E37" s="181">
        <x:f ca="1">IF(B37=0,"",IF(C37="","",IF(C37&lt;B37,SUM((C37-B37)/B37),SUM((C37-B37)/B37))))</x:f>
        <x:v>5</x:v>
      </x:c>
      <x:c r="F37" s="73">
        <x:f ca="1">IF(C37="","",IF(B37="","",IF(SUM(C37-B37)&lt;0,"0",SUM(C37-B37))))</x:f>
        <x:v>6</x:v>
      </x:c>
      <x:c r="G37" s="73" t="n">
        <x:v>0</x:v>
      </x:c>
      <x:c r="H37" s="75">
        <x:f ca="1">IF(SUM(F37 - G37) &lt;0,"$0.00",SUM(F37 - G37)*D37)</x:f>
        <x:v>7</x:v>
      </x:c>
      <x:c r="I37" s="75">
        <x:v>0.00</x:v>
      </x:c>
      <x:c r="J37" s="75">
        <x:f ca="1">SUM(F37* 0.085000)</x:f>
        <x:v>8</x:v>
      </x:c>
      <x:c r="K37" s="61">
        <x:f ca="1">SUM((J37-H37)+ I37)</x:f>
        <x:v>9</x:v>
      </x:c>
    </x:row>
    <x:row r="38" spans="1:11" ht="14.25" x14ac:dyDescent="0.3">
      <x:c r="A38" s="58" t="str">
        <x:v>Color Laser Prints</x:v>
      </x:c>
      <x:c r="B38" s="6">
        <x:v>27,000</x:v>
      </x:c>
      <x:c r="C38" s="6">
        <x:v>24,456</x:v>
      </x:c>
      <x:c r="D38" s="6">
        <x:v>$0.1</x:v>
      </x:c>
      <x:c r="E38" s="185">
        <x:f ca="1">IF(B38=0,"",IF(C38="","",IF(C38&lt;B38,SUM((C38-B38)/B38),SUM((C38-B38)/B38))))</x:f>
        <x:v>5</x:v>
      </x:c>
      <x:c r="F38" s="6">
        <x:f ca="1">IF(C38="","",IF(B38="","",IF(SUM(C38-B38)&lt;0,"0",SUM(C38-B38))))</x:f>
        <x:v>6</x:v>
      </x:c>
      <x:c r="G38" s="6">
        <x:v>19664</x:v>
      </x:c>
      <x:c r="H38" s="17">
        <x:f ca="1">IF(SUM(F38 - G38) &lt;0,"$0.00",SUM(F38 - G38)*D38)</x:f>
        <x:v>7</x:v>
      </x:c>
      <x:c r="I38" s="17">
        <x:v>0.00</x:v>
      </x:c>
      <x:c r="J38" s="17">
        <x:f ca="1">SUM(F38* 0.100000)</x:f>
        <x:v>8</x:v>
      </x:c>
      <x:c r="K38" s="59">
        <x:f ca="1">SUM((J38-H38)+ I38)</x:f>
        <x:v>9</x:v>
      </x:c>
    </x:row>
    <x:row r="39" spans="1:10" x14ac:dyDescent="0.25">
      <x:c r="A39" s="174"/>
      <x:c r="B39" s="174"/>
      <x:c r="C39" s="174"/>
      <x:c r="D39" s="174"/>
      <x:c r="E39" s="174"/>
      <x:c r="F39" s="174"/>
      <x:c r="G39" s="174"/>
      <x:c r="H39" s="174"/>
      <x:c r="I39" s="174"/>
      <x:c r="J39" s="174">
        <x:v>Revision Savings: </x:v>
      </x:c>
      <x:c r="K39" s="174">
        <x:f ca="1">SUM(K33:K38)</x:f>
      </x:c>
    </x:row>
    <x:row r="40" spans="1:11" ht="15" x14ac:dyDescent="0.3">
      <x:c r="A40" s="194" t="str">
        <x:v>3/31/2018</x:v>
      </x:c>
      <x:c r="B40" s="194"/>
      <x:c r="C40" s="194"/>
      <x:c r="D40" s="194"/>
      <x:c r="E40" s="194"/>
      <x:c r="F40" s="194"/>
      <x:c r="G40" s="194"/>
      <x:c r="H40" s="194"/>
      <x:c r="I40" s="194"/>
      <x:c r="J40" s="194"/>
      <x:c r="K40" s="194"/>
    </x:row>
    <x:row r="41">
      <x:c r="A41" s="47" t="str">
        <x:v>Meter Type Description</x:v>
      </x:c>
      <x:c r="B41" s="45" t="str">
        <x:v>Quarterly Contracted Volume</x:v>
      </x:c>
      <x:c r="C41" s="45" t="str">
        <x:v>Actual Quarterly Volume</x:v>
      </x:c>
      <x:c r="D41" s="45" t="str">
        <x:v>FPR Overage Rate</x:v>
      </x:c>
      <x:c r="E41" s="45" t="str">
        <x:v>% Volume Increase / Decrease</x:v>
      </x:c>
      <x:c r="F41" s="45" t="str">
        <x:v>Overage Volumes</x:v>
      </x:c>
      <x:c r="G41" s="45" t="str">
        <x:v>Rollover Volume</x:v>
      </x:c>
      <x:c r="H41" s="45" t="str">
        <x:v>Current Overage Expense</x:v>
      </x:c>
      <x:c r="I41" s="45" t="str">
        <x:v>Credits</x:v>
      </x:c>
      <x:c r="J41" s="45" t="str">
        <x:v>Overage Cost W/O FPR</x:v>
      </x:c>
      <x:c r="K41" s="46" t="str">
        <x:v>Net Overage Savings / Cost Increase</x:v>
      </x:c>
    </x:row>
    <x:row r="42" spans="1:11" ht="14.25" x14ac:dyDescent="0.3">
      <x:c r="A42" s="169" t="str">
        <x:v>B/W Copies - (Group 1)</x:v>
      </x:c>
      <x:c r="B42" s="73">
        <x:v>150,000</x:v>
      </x:c>
      <x:c r="C42" s="73">
        <x:v>159,527</x:v>
      </x:c>
      <x:c r="D42" s="165" t="str">
        <x:v>$0.0075</x:v>
      </x:c>
      <x:c r="E42" s="181">
        <x:f ca="1">IF(B42=0,"",IF(C42="","",IF(C42&lt;B42,SUM((C42-B42)/B42),SUM((C42-B42)/B42))))</x:f>
        <x:v>5</x:v>
      </x:c>
      <x:c r="F42" s="73">
        <x:f ca="1">IF(C42="","",IF(B42="","",IF(SUM(C42-B42)&lt;0,"0",SUM(C42-B42))))</x:f>
        <x:v>6</x:v>
      </x:c>
      <x:c r="G42" s="73" t="n">
        <x:v>135599</x:v>
      </x:c>
      <x:c r="H42" s="75">
        <x:f ca="1">IF(SUM(F42 - G42) &lt;0,"$0.00",SUM(F42 - G42)*D42)</x:f>
        <x:v>7</x:v>
      </x:c>
      <x:c r="I42" s="75">
        <x:v>0.00</x:v>
      </x:c>
      <x:c r="J42" s="75">
        <x:f ca="1">SUM(F42* 0.007500)</x:f>
        <x:v>8</x:v>
      </x:c>
      <x:c r="K42" s="61">
        <x:f ca="1">SUM((J42-H42)+ I42)</x:f>
        <x:v>9</x:v>
      </x:c>
    </x:row>
    <x:row r="43" spans="1:11" ht="14.25" x14ac:dyDescent="0.3">
      <x:c r="A43" s="58" t="str">
        <x:v>B/W Copies - (Group 2)</x:v>
      </x:c>
      <x:c r="B43" s="6">
        <x:v>90,000</x:v>
      </x:c>
      <x:c r="C43" s="6">
        <x:v>182,547</x:v>
      </x:c>
      <x:c r="D43" s="6">
        <x:v>$0.0125</x:v>
      </x:c>
      <x:c r="E43" s="185">
        <x:f ca="1">IF(B43=0,"",IF(C43="","",IF(C43&lt;B43,SUM((C43-B43)/B43),SUM((C43-B43)/B43))))</x:f>
        <x:v>5</x:v>
      </x:c>
      <x:c r="F43" s="6">
        <x:f ca="1">IF(C43="","",IF(B43="","",IF(SUM(C43-B43)&lt;0,"0",SUM(C43-B43))))</x:f>
        <x:v>6</x:v>
      </x:c>
      <x:c r="G43" s="6">
        <x:v>84468</x:v>
      </x:c>
      <x:c r="H43" s="17">
        <x:f ca="1">IF(SUM(F43 - G43) &lt;0,"$0.00",SUM(F43 - G43)*D43)</x:f>
        <x:v>7</x:v>
      </x:c>
      <x:c r="I43" s="17">
        <x:v>0.00</x:v>
      </x:c>
      <x:c r="J43" s="17">
        <x:f ca="1">SUM(F43* 0.012500)</x:f>
        <x:v>8</x:v>
      </x:c>
      <x:c r="K43" s="59">
        <x:f ca="1">SUM((J43-H43)+ I43)</x:f>
        <x:v>9</x:v>
      </x:c>
    </x:row>
    <x:row r="44" spans="1:11" ht="14.25" x14ac:dyDescent="0.3">
      <x:c r="A44" s="169" t="str">
        <x:v>B/W Copies - (Group 3)</x:v>
      </x:c>
      <x:c r="B44" s="73">
        <x:v>90,000</x:v>
      </x:c>
      <x:c r="C44" s="73">
        <x:v>210,278</x:v>
      </x:c>
      <x:c r="D44" s="165" t="str">
        <x:v>$0.0165</x:v>
      </x:c>
      <x:c r="E44" s="181">
        <x:f ca="1">IF(B44=0,"",IF(C44="","",IF(C44&lt;B44,SUM((C44-B44)/B44),SUM((C44-B44)/B44))))</x:f>
        <x:v>5</x:v>
      </x:c>
      <x:c r="F44" s="73">
        <x:f ca="1">IF(C44="","",IF(B44="","",IF(SUM(C44-B44)&lt;0,"0",SUM(C44-B44))))</x:f>
        <x:v>6</x:v>
      </x:c>
      <x:c r="G44" s="73" t="n">
        <x:v>531076</x:v>
      </x:c>
      <x:c r="H44" s="75">
        <x:f ca="1">IF(SUM(F44 - G44) &lt;0,"$0.00",SUM(F44 - G44)*D44)</x:f>
        <x:v>7</x:v>
      </x:c>
      <x:c r="I44" s="75">
        <x:v>0.00</x:v>
      </x:c>
      <x:c r="J44" s="75">
        <x:f ca="1">SUM(F44* 0.016500)</x:f>
        <x:v>8</x:v>
      </x:c>
      <x:c r="K44" s="61">
        <x:f ca="1">SUM((J44-H44)+ I44)</x:f>
        <x:v>9</x:v>
      </x:c>
    </x:row>
    <x:row r="45" spans="1:11" ht="14.25" x14ac:dyDescent="0.3">
      <x:c r="A45" s="58" t="str">
        <x:v>B/W Laser Prints</x:v>
      </x:c>
      <x:c r="B45" s="6">
        <x:v>75,000</x:v>
      </x:c>
      <x:c r="C45" s="6">
        <x:v>71,040</x:v>
      </x:c>
      <x:c r="D45" s="6">
        <x:v>$0.02</x:v>
      </x:c>
      <x:c r="E45" s="185">
        <x:f ca="1">IF(B45=0,"",IF(C45="","",IF(C45&lt;B45,SUM((C45-B45)/B45),SUM((C45-B45)/B45))))</x:f>
        <x:v>5</x:v>
      </x:c>
      <x:c r="F45" s="6">
        <x:f ca="1">IF(C45="","",IF(B45="","",IF(SUM(C45-B45)&lt;0,"0",SUM(C45-B45))))</x:f>
        <x:v>6</x:v>
      </x:c>
      <x:c r="G45" s="6">
        <x:v>27925</x:v>
      </x:c>
      <x:c r="H45" s="17">
        <x:f ca="1">IF(SUM(F45 - G45) &lt;0,"$0.00",SUM(F45 - G45)*D45)</x:f>
        <x:v>7</x:v>
      </x:c>
      <x:c r="I45" s="17">
        <x:v>0.00</x:v>
      </x:c>
      <x:c r="J45" s="17">
        <x:f ca="1">SUM(F45* 0.020000)</x:f>
        <x:v>8</x:v>
      </x:c>
      <x:c r="K45" s="59">
        <x:f ca="1">SUM((J45-H45)+ I45)</x:f>
        <x:v>9</x:v>
      </x:c>
    </x:row>
    <x:row r="46" spans="1:11" ht="14.25" x14ac:dyDescent="0.3">
      <x:c r="A46" s="169" t="str">
        <x:v>Color Copier (Color Pages)</x:v>
      </x:c>
      <x:c r="B46" s="73">
        <x:v>15,000</x:v>
      </x:c>
      <x:c r="C46" s="73">
        <x:v>18,565</x:v>
      </x:c>
      <x:c r="D46" s="165" t="str">
        <x:v>$0.085</x:v>
      </x:c>
      <x:c r="E46" s="181">
        <x:f ca="1">IF(B46=0,"",IF(C46="","",IF(C46&lt;B46,SUM((C46-B46)/B46),SUM((C46-B46)/B46))))</x:f>
        <x:v>5</x:v>
      </x:c>
      <x:c r="F46" s="73">
        <x:f ca="1">IF(C46="","",IF(B46="","",IF(SUM(C46-B46)&lt;0,"0",SUM(C46-B46))))</x:f>
        <x:v>6</x:v>
      </x:c>
      <x:c r="G46" s="73" t="n">
        <x:v>0</x:v>
      </x:c>
      <x:c r="H46" s="75">
        <x:f ca="1">IF(SUM(F46 - G46) &lt;0,"$0.00",SUM(F46 - G46)*D46)</x:f>
        <x:v>7</x:v>
      </x:c>
      <x:c r="I46" s="75">
        <x:v>0.00</x:v>
      </x:c>
      <x:c r="J46" s="75">
        <x:f ca="1">SUM(F46* 0.085000)</x:f>
        <x:v>8</x:v>
      </x:c>
      <x:c r="K46" s="61">
        <x:f ca="1">SUM((J46-H46)+ I46)</x:f>
        <x:v>9</x:v>
      </x:c>
    </x:row>
    <x:row r="47" spans="1:11" ht="14.25" x14ac:dyDescent="0.3">
      <x:c r="A47" s="58" t="str">
        <x:v>Color Laser Prints</x:v>
      </x:c>
      <x:c r="B47" s="6">
        <x:v>27,000</x:v>
      </x:c>
      <x:c r="C47" s="6">
        <x:v>29,466</x:v>
      </x:c>
      <x:c r="D47" s="6">
        <x:v>$0.1</x:v>
      </x:c>
      <x:c r="E47" s="185">
        <x:f ca="1">IF(B47=0,"",IF(C47="","",IF(C47&lt;B47,SUM((C47-B47)/B47),SUM((C47-B47)/B47))))</x:f>
        <x:v>5</x:v>
      </x:c>
      <x:c r="F47" s="6">
        <x:f ca="1">IF(C47="","",IF(B47="","",IF(SUM(C47-B47)&lt;0,"0",SUM(C47-B47))))</x:f>
        <x:v>6</x:v>
      </x:c>
      <x:c r="G47" s="6">
        <x:v>22110</x:v>
      </x:c>
      <x:c r="H47" s="17">
        <x:f ca="1">IF(SUM(F47 - G47) &lt;0,"$0.00",SUM(F47 - G47)*D47)</x:f>
        <x:v>7</x:v>
      </x:c>
      <x:c r="I47" s="17">
        <x:v>0.00</x:v>
      </x:c>
      <x:c r="J47" s="17">
        <x:f ca="1">SUM(F47* 0.100000)</x:f>
        <x:v>8</x:v>
      </x:c>
      <x:c r="K47" s="59">
        <x:f ca="1">SUM((J47-H47)+ I47)</x:f>
        <x:v>9</x:v>
      </x:c>
    </x:row>
    <x:row r="48" spans="1:10" x14ac:dyDescent="0.25">
      <x:c r="A48" s="174"/>
      <x:c r="B48" s="174"/>
      <x:c r="C48" s="174"/>
      <x:c r="D48" s="174"/>
      <x:c r="E48" s="174"/>
      <x:c r="F48" s="174"/>
      <x:c r="G48" s="174"/>
      <x:c r="H48" s="174"/>
      <x:c r="I48" s="174"/>
      <x:c r="J48" s="174">
        <x:v>Revision Savings: </x:v>
      </x:c>
      <x:c r="K48" s="174">
        <x:f ca="1">SUM(K42:K47)</x:f>
      </x:c>
    </x:row>
    <x:row r="49" spans="1:11" ht="15" x14ac:dyDescent="0.3">
      <x:c r="A49" s="194" t="str">
        <x:v>12/31/2017</x:v>
      </x:c>
      <x:c r="B49" s="194"/>
      <x:c r="C49" s="194"/>
      <x:c r="D49" s="194"/>
      <x:c r="E49" s="194"/>
      <x:c r="F49" s="194"/>
      <x:c r="G49" s="194"/>
      <x:c r="H49" s="194"/>
      <x:c r="I49" s="194"/>
      <x:c r="J49" s="194"/>
      <x:c r="K49" s="194"/>
    </x:row>
    <x:row r="50">
      <x:c r="A50" s="47" t="str">
        <x:v>Meter Type Description</x:v>
      </x:c>
      <x:c r="B50" s="45" t="str">
        <x:v>Quarterly Contracted Volume</x:v>
      </x:c>
      <x:c r="C50" s="45" t="str">
        <x:v>Actual Quarterly Volume</x:v>
      </x:c>
      <x:c r="D50" s="45" t="str">
        <x:v>FPR Overage Rate</x:v>
      </x:c>
      <x:c r="E50" s="45" t="str">
        <x:v>% Volume Increase / Decrease</x:v>
      </x:c>
      <x:c r="F50" s="45" t="str">
        <x:v>Overage Volumes</x:v>
      </x:c>
      <x:c r="G50" s="45" t="str">
        <x:v>Rollover Volume</x:v>
      </x:c>
      <x:c r="H50" s="45" t="str">
        <x:v>Current Overage Expense</x:v>
      </x:c>
      <x:c r="I50" s="45" t="str">
        <x:v>Credits</x:v>
      </x:c>
      <x:c r="J50" s="45" t="str">
        <x:v>Overage Cost W/O FPR</x:v>
      </x:c>
      <x:c r="K50" s="46" t="str">
        <x:v>Net Overage Savings / Cost Increase</x:v>
      </x:c>
    </x:row>
    <x:row r="51" spans="1:11" ht="14.25" x14ac:dyDescent="0.3">
      <x:c r="A51" s="169" t="str">
        <x:v>B/W Copies - (Group 1)</x:v>
      </x:c>
      <x:c r="B51" s="73">
        <x:v>150,000</x:v>
      </x:c>
      <x:c r="C51" s="73">
        <x:v>162,759</x:v>
      </x:c>
      <x:c r="D51" s="165" t="str">
        <x:v>$0.0075</x:v>
      </x:c>
      <x:c r="E51" s="181">
        <x:f ca="1">IF(B51=0,"",IF(C51="","",IF(C51&lt;B51,SUM((C51-B51)/B51),SUM((C51-B51)/B51))))</x:f>
        <x:v>5</x:v>
      </x:c>
      <x:c r="F51" s="73">
        <x:f ca="1">IF(C51="","",IF(B51="","",IF(SUM(C51-B51)&lt;0,"0",SUM(C51-B51))))</x:f>
        <x:v>6</x:v>
      </x:c>
      <x:c r="G51" s="73" t="n">
        <x:v>148358</x:v>
      </x:c>
      <x:c r="H51" s="75">
        <x:f ca="1">IF(SUM(F51 - G51) &lt;0,"$0.00",SUM(F51 - G51)*D51)</x:f>
        <x:v>7</x:v>
      </x:c>
      <x:c r="I51" s="75">
        <x:v>0.00</x:v>
      </x:c>
      <x:c r="J51" s="75">
        <x:f ca="1">SUM(F51* 0.007500)</x:f>
        <x:v>8</x:v>
      </x:c>
      <x:c r="K51" s="61">
        <x:f ca="1">SUM((J51-H51)+ I51)</x:f>
        <x:v>9</x:v>
      </x:c>
    </x:row>
    <x:row r="52" spans="1:11" ht="14.25" x14ac:dyDescent="0.3">
      <x:c r="A52" s="58" t="str">
        <x:v>B/W Copies - (Group 2)</x:v>
      </x:c>
      <x:c r="B52" s="6">
        <x:v>90,000</x:v>
      </x:c>
      <x:c r="C52" s="6">
        <x:v>196,552</x:v>
      </x:c>
      <x:c r="D52" s="6">
        <x:v>$0.0125</x:v>
      </x:c>
      <x:c r="E52" s="185">
        <x:f ca="1">IF(B52=0,"",IF(C52="","",IF(C52&lt;B52,SUM((C52-B52)/B52),SUM((C52-B52)/B52))))</x:f>
        <x:v>5</x:v>
      </x:c>
      <x:c r="F52" s="6">
        <x:f ca="1">IF(C52="","",IF(B52="","",IF(SUM(C52-B52)&lt;0,"0",SUM(C52-B52))))</x:f>
        <x:v>6</x:v>
      </x:c>
      <x:c r="G52" s="6">
        <x:v>191020</x:v>
      </x:c>
      <x:c r="H52" s="17">
        <x:f ca="1">IF(SUM(F52 - G52) &lt;0,"$0.00",SUM(F52 - G52)*D52)</x:f>
        <x:v>7</x:v>
      </x:c>
      <x:c r="I52" s="17">
        <x:v>0.00</x:v>
      </x:c>
      <x:c r="J52" s="17">
        <x:f ca="1">SUM(F52* 0.012500)</x:f>
        <x:v>8</x:v>
      </x:c>
      <x:c r="K52" s="59">
        <x:f ca="1">SUM((J52-H52)+ I52)</x:f>
        <x:v>9</x:v>
      </x:c>
    </x:row>
    <x:row r="53" spans="1:11" ht="14.25" x14ac:dyDescent="0.3">
      <x:c r="A53" s="169" t="str">
        <x:v>B/W Copies - (Group 3)</x:v>
      </x:c>
      <x:c r="B53" s="73">
        <x:v>90,000</x:v>
      </x:c>
      <x:c r="C53" s="73">
        <x:v>200,688</x:v>
      </x:c>
      <x:c r="D53" s="165" t="str">
        <x:v>$0.0165</x:v>
      </x:c>
      <x:c r="E53" s="181">
        <x:f ca="1">IF(B53=0,"",IF(C53="","",IF(C53&lt;B53,SUM((C53-B53)/B53),SUM((C53-B53)/B53))))</x:f>
        <x:v>5</x:v>
      </x:c>
      <x:c r="F53" s="73">
        <x:f ca="1">IF(C53="","",IF(B53="","",IF(SUM(C53-B53)&lt;0,"0",SUM(C53-B53))))</x:f>
        <x:v>6</x:v>
      </x:c>
      <x:c r="G53" s="73" t="n">
        <x:v>641764</x:v>
      </x:c>
      <x:c r="H53" s="75">
        <x:f ca="1">IF(SUM(F53 - G53) &lt;0,"$0.00",SUM(F53 - G53)*D53)</x:f>
        <x:v>7</x:v>
      </x:c>
      <x:c r="I53" s="75">
        <x:v>0.00</x:v>
      </x:c>
      <x:c r="J53" s="75">
        <x:f ca="1">SUM(F53* 0.016500)</x:f>
        <x:v>8</x:v>
      </x:c>
      <x:c r="K53" s="61">
        <x:f ca="1">SUM((J53-H53)+ I53)</x:f>
        <x:v>9</x:v>
      </x:c>
    </x:row>
    <x:row r="54" spans="1:11" ht="14.25" x14ac:dyDescent="0.3">
      <x:c r="A54" s="58" t="str">
        <x:v>B/W Laser Prints</x:v>
      </x:c>
      <x:c r="B54" s="6">
        <x:v>75,000</x:v>
      </x:c>
      <x:c r="C54" s="6">
        <x:v>67,690</x:v>
      </x:c>
      <x:c r="D54" s="6">
        <x:v>$0.02</x:v>
      </x:c>
      <x:c r="E54" s="185">
        <x:f ca="1">IF(B54=0,"",IF(C54="","",IF(C54&lt;B54,SUM((C54-B54)/B54),SUM((C54-B54)/B54))))</x:f>
        <x:v>5</x:v>
      </x:c>
      <x:c r="F54" s="6">
        <x:f ca="1">IF(C54="","",IF(B54="","",IF(SUM(C54-B54)&lt;0,"0",SUM(C54-B54))))</x:f>
        <x:v>6</x:v>
      </x:c>
      <x:c r="G54" s="6">
        <x:v>20615</x:v>
      </x:c>
      <x:c r="H54" s="17">
        <x:f ca="1">IF(SUM(F54 - G54) &lt;0,"$0.00",SUM(F54 - G54)*D54)</x:f>
        <x:v>7</x:v>
      </x:c>
      <x:c r="I54" s="17">
        <x:v>0.00</x:v>
      </x:c>
      <x:c r="J54" s="17">
        <x:f ca="1">SUM(F54* 0.020000)</x:f>
        <x:v>8</x:v>
      </x:c>
      <x:c r="K54" s="59">
        <x:f ca="1">SUM((J54-H54)+ I54)</x:f>
        <x:v>9</x:v>
      </x:c>
    </x:row>
    <x:row r="55" spans="1:11" ht="14.25" x14ac:dyDescent="0.3">
      <x:c r="A55" s="169" t="str">
        <x:v>Color Copier (Color Pages)</x:v>
      </x:c>
      <x:c r="B55" s="73">
        <x:v>15,000</x:v>
      </x:c>
      <x:c r="C55" s="73">
        <x:v>17,734</x:v>
      </x:c>
      <x:c r="D55" s="165" t="str">
        <x:v>$0.085</x:v>
      </x:c>
      <x:c r="E55" s="181">
        <x:f ca="1">IF(B55=0,"",IF(C55="","",IF(C55&lt;B55,SUM((C55-B55)/B55),SUM((C55-B55)/B55))))</x:f>
        <x:v>5</x:v>
      </x:c>
      <x:c r="F55" s="73">
        <x:f ca="1">IF(C55="","",IF(B55="","",IF(SUM(C55-B55)&lt;0,"0",SUM(C55-B55))))</x:f>
        <x:v>6</x:v>
      </x:c>
      <x:c r="G55" s="73" t="n">
        <x:v>0</x:v>
      </x:c>
      <x:c r="H55" s="75">
        <x:f ca="1">IF(SUM(F55 - G55) &lt;0,"$0.00",SUM(F55 - G55)*D55)</x:f>
        <x:v>7</x:v>
      </x:c>
      <x:c r="I55" s="75">
        <x:v>0.00</x:v>
      </x:c>
      <x:c r="J55" s="75">
        <x:f ca="1">SUM(F55* 0.085000)</x:f>
        <x:v>8</x:v>
      </x:c>
      <x:c r="K55" s="61">
        <x:f ca="1">SUM((J55-H55)+ I55)</x:f>
        <x:v>9</x:v>
      </x:c>
    </x:row>
    <x:row r="56" spans="1:11" ht="14.25" x14ac:dyDescent="0.3">
      <x:c r="A56" s="58" t="str">
        <x:v>Color Laser Prints</x:v>
      </x:c>
      <x:c r="B56" s="6">
        <x:v>27,000</x:v>
      </x:c>
      <x:c r="C56" s="6">
        <x:v>21,122</x:v>
      </x:c>
      <x:c r="D56" s="6">
        <x:v>$0.1</x:v>
      </x:c>
      <x:c r="E56" s="185">
        <x:f ca="1">IF(B56=0,"",IF(C56="","",IF(C56&lt;B56,SUM((C56-B56)/B56),SUM((C56-B56)/B56))))</x:f>
        <x:v>5</x:v>
      </x:c>
      <x:c r="F56" s="6">
        <x:f ca="1">IF(C56="","",IF(B56="","",IF(SUM(C56-B56)&lt;0,"0",SUM(C56-B56))))</x:f>
        <x:v>6</x:v>
      </x:c>
      <x:c r="G56" s="6">
        <x:v>16232</x:v>
      </x:c>
      <x:c r="H56" s="17">
        <x:f ca="1">IF(SUM(F56 - G56) &lt;0,"$0.00",SUM(F56 - G56)*D56)</x:f>
        <x:v>7</x:v>
      </x:c>
      <x:c r="I56" s="17">
        <x:v>0.00</x:v>
      </x:c>
      <x:c r="J56" s="17">
        <x:f ca="1">SUM(F56* 0.100000)</x:f>
        <x:v>8</x:v>
      </x:c>
      <x:c r="K56" s="59">
        <x:f ca="1">SUM((J56-H56)+ I56)</x:f>
        <x:v>9</x:v>
      </x:c>
    </x:row>
    <x:row r="57" spans="1:10" x14ac:dyDescent="0.25">
      <x:c r="A57" s="174"/>
      <x:c r="B57" s="174"/>
      <x:c r="C57" s="174"/>
      <x:c r="D57" s="174"/>
      <x:c r="E57" s="174"/>
      <x:c r="F57" s="174"/>
      <x:c r="G57" s="174"/>
      <x:c r="H57" s="174"/>
      <x:c r="I57" s="174"/>
      <x:c r="J57" s="174">
        <x:v>Revision Savings: </x:v>
      </x:c>
      <x:c r="K57" s="174">
        <x:f ca="1">SUM(K51:K56)</x:f>
      </x:c>
    </x:row>
    <x:row r="58" spans="1:11" ht="15" x14ac:dyDescent="0.3">
      <x:c r="A58" s="194" t="str">
        <x:v>9/30/2017</x:v>
      </x:c>
      <x:c r="B58" s="194"/>
      <x:c r="C58" s="194"/>
      <x:c r="D58" s="194"/>
      <x:c r="E58" s="194"/>
      <x:c r="F58" s="194"/>
      <x:c r="G58" s="194"/>
      <x:c r="H58" s="194"/>
      <x:c r="I58" s="194"/>
      <x:c r="J58" s="194"/>
      <x:c r="K58" s="194"/>
    </x:row>
    <x:row r="59">
      <x:c r="A59" s="47" t="str">
        <x:v>Meter Type Description</x:v>
      </x:c>
      <x:c r="B59" s="45" t="str">
        <x:v>Quarterly Contracted Volume</x:v>
      </x:c>
      <x:c r="C59" s="45" t="str">
        <x:v>Actual Quarterly Volume</x:v>
      </x:c>
      <x:c r="D59" s="45" t="str">
        <x:v>FPR Overage Rate</x:v>
      </x:c>
      <x:c r="E59" s="45" t="str">
        <x:v>% Volume Increase / Decrease</x:v>
      </x:c>
      <x:c r="F59" s="45" t="str">
        <x:v>Overage Volumes</x:v>
      </x:c>
      <x:c r="G59" s="45" t="str">
        <x:v>Rollover Volume</x:v>
      </x:c>
      <x:c r="H59" s="45" t="str">
        <x:v>Current Overage Expense</x:v>
      </x:c>
      <x:c r="I59" s="45" t="str">
        <x:v>Credits</x:v>
      </x:c>
      <x:c r="J59" s="45" t="str">
        <x:v>Overage Cost W/O FPR</x:v>
      </x:c>
      <x:c r="K59" s="46" t="str">
        <x:v>Net Overage Savings / Cost Increase</x:v>
      </x:c>
    </x:row>
    <x:row r="60" spans="1:11" ht="14.25" x14ac:dyDescent="0.3">
      <x:c r="A60" s="169" t="str">
        <x:v>B/W Copies - (Group 1)</x:v>
      </x:c>
      <x:c r="B60" s="73">
        <x:v>210,000</x:v>
      </x:c>
      <x:c r="C60" s="73">
        <x:v>220,365</x:v>
      </x:c>
      <x:c r="D60" s="165" t="str">
        <x:v>$0.0075</x:v>
      </x:c>
      <x:c r="E60" s="181">
        <x:f ca="1">IF(B60=0,"",IF(C60="","",IF(C60&lt;B60,SUM((C60-B60)/B60),SUM((C60-B60)/B60))))</x:f>
        <x:v>5</x:v>
      </x:c>
      <x:c r="F60" s="73">
        <x:f ca="1">IF(C60="","",IF(B60="","",IF(SUM(C60-B60)&lt;0,"0",SUM(C60-B60))))</x:f>
        <x:v>6</x:v>
      </x:c>
      <x:c r="G60" s="73" t="n">
        <x:v>158732</x:v>
      </x:c>
      <x:c r="H60" s="75">
        <x:f ca="1">IF(SUM(F60 - G60) &lt;0,"$0.00",SUM(F60 - G60)*D60)</x:f>
        <x:v>7</x:v>
      </x:c>
      <x:c r="I60" s="75">
        <x:v>0.00</x:v>
      </x:c>
      <x:c r="J60" s="75">
        <x:f ca="1">SUM(F60* 0.007500)</x:f>
        <x:v>8</x:v>
      </x:c>
      <x:c r="K60" s="61">
        <x:f ca="1">SUM((J60-H60)+ I60)</x:f>
        <x:v>9</x:v>
      </x:c>
    </x:row>
    <x:row r="61" spans="1:11" ht="14.25" x14ac:dyDescent="0.3">
      <x:c r="A61" s="58" t="str">
        <x:v>B/W Copies - (Group 2)</x:v>
      </x:c>
      <x:c r="B61" s="6">
        <x:v>170,000</x:v>
      </x:c>
      <x:c r="C61" s="6">
        <x:v>298,922</x:v>
      </x:c>
      <x:c r="D61" s="6">
        <x:v>$0.0125</x:v>
      </x:c>
      <x:c r="E61" s="185">
        <x:f ca="1">IF(B61=0,"",IF(C61="","",IF(C61&lt;B61,SUM((C61-B61)/B61),SUM((C61-B61)/B61))))</x:f>
        <x:v>5</x:v>
      </x:c>
      <x:c r="F61" s="6">
        <x:f ca="1">IF(C61="","",IF(B61="","",IF(SUM(C61-B61)&lt;0,"0",SUM(C61-B61))))</x:f>
        <x:v>6</x:v>
      </x:c>
      <x:c r="G61" s="6">
        <x:v>319942</x:v>
      </x:c>
      <x:c r="H61" s="17">
        <x:f ca="1">IF(SUM(F61 - G61) &lt;0,"$0.00",SUM(F61 - G61)*D61)</x:f>
        <x:v>7</x:v>
      </x:c>
      <x:c r="I61" s="17">
        <x:v>0.00</x:v>
      </x:c>
      <x:c r="J61" s="17">
        <x:f ca="1">SUM(F61* 0.012500)</x:f>
        <x:v>8</x:v>
      </x:c>
      <x:c r="K61" s="59">
        <x:f ca="1">SUM((J61-H61)+ I61)</x:f>
        <x:v>9</x:v>
      </x:c>
    </x:row>
    <x:row r="62" spans="1:11" ht="14.25" x14ac:dyDescent="0.3">
      <x:c r="A62" s="169" t="str">
        <x:v>B/W Copies - (Group 3)</x:v>
      </x:c>
      <x:c r="B62" s="73">
        <x:v>170,000</x:v>
      </x:c>
      <x:c r="C62" s="73">
        <x:v>296,907</x:v>
      </x:c>
      <x:c r="D62" s="165" t="str">
        <x:v>$0.0165</x:v>
      </x:c>
      <x:c r="E62" s="181">
        <x:f ca="1">IF(B62=0,"",IF(C62="","",IF(C62&lt;B62,SUM((C62-B62)/B62),SUM((C62-B62)/B62))))</x:f>
        <x:v>5</x:v>
      </x:c>
      <x:c r="F62" s="73">
        <x:f ca="1">IF(C62="","",IF(B62="","",IF(SUM(C62-B62)&lt;0,"0",SUM(C62-B62))))</x:f>
        <x:v>6</x:v>
      </x:c>
      <x:c r="G62" s="73" t="n">
        <x:v>768671</x:v>
      </x:c>
      <x:c r="H62" s="75">
        <x:f ca="1">IF(SUM(F62 - G62) &lt;0,"$0.00",SUM(F62 - G62)*D62)</x:f>
        <x:v>7</x:v>
      </x:c>
      <x:c r="I62" s="75">
        <x:v>0.00</x:v>
      </x:c>
      <x:c r="J62" s="75">
        <x:f ca="1">SUM(F62* 0.016500)</x:f>
        <x:v>8</x:v>
      </x:c>
      <x:c r="K62" s="61">
        <x:f ca="1">SUM((J62-H62)+ I62)</x:f>
        <x:v>9</x:v>
      </x:c>
    </x:row>
    <x:row r="63" spans="1:11" ht="14.25" x14ac:dyDescent="0.3">
      <x:c r="A63" s="58" t="str">
        <x:v>B/W Laser Prints</x:v>
      </x:c>
      <x:c r="B63" s="6">
        <x:v>77,000</x:v>
      </x:c>
      <x:c r="C63" s="6">
        <x:v>77,186</x:v>
      </x:c>
      <x:c r="D63" s="6">
        <x:v>$0.02</x:v>
      </x:c>
      <x:c r="E63" s="185">
        <x:f ca="1">IF(B63=0,"",IF(C63="","",IF(C63&lt;B63,SUM((C63-B63)/B63),SUM((C63-B63)/B63))))</x:f>
        <x:v>5</x:v>
      </x:c>
      <x:c r="F63" s="6">
        <x:f ca="1">IF(C63="","",IF(B63="","",IF(SUM(C63-B63)&lt;0,"0",SUM(C63-B63))))</x:f>
        <x:v>6</x:v>
      </x:c>
      <x:c r="G63" s="6">
        <x:v>20801</x:v>
      </x:c>
      <x:c r="H63" s="17">
        <x:f ca="1">IF(SUM(F63 - G63) &lt;0,"$0.00",SUM(F63 - G63)*D63)</x:f>
        <x:v>7</x:v>
      </x:c>
      <x:c r="I63" s="17">
        <x:v>0.00</x:v>
      </x:c>
      <x:c r="J63" s="17">
        <x:f ca="1">SUM(F63* 0.020000)</x:f>
        <x:v>8</x:v>
      </x:c>
      <x:c r="K63" s="59">
        <x:f ca="1">SUM((J63-H63)+ I63)</x:f>
        <x:v>9</x:v>
      </x:c>
    </x:row>
    <x:row r="64" spans="1:11" ht="14.25" x14ac:dyDescent="0.3">
      <x:c r="A64" s="169" t="str">
        <x:v>Color Copier (Color Pages)</x:v>
      </x:c>
      <x:c r="B64" s="73">
        <x:v>15,000</x:v>
      </x:c>
      <x:c r="C64" s="73">
        <x:v>25,019</x:v>
      </x:c>
      <x:c r="D64" s="165" t="str">
        <x:v>$0.085</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0.085000)</x:f>
        <x:v>8</x:v>
      </x:c>
      <x:c r="K64" s="61">
        <x:f ca="1">SUM((J64-H64)+ I64)</x:f>
        <x:v>9</x:v>
      </x:c>
    </x:row>
    <x:row r="65" spans="1:11" ht="14.25" x14ac:dyDescent="0.3">
      <x:c r="A65" s="58" t="str">
        <x:v>Color Laser Prints</x:v>
      </x:c>
      <x:c r="B65" s="6">
        <x:v>28,000</x:v>
      </x:c>
      <x:c r="C65" s="6">
        <x:v>23,017</x:v>
      </x:c>
      <x:c r="D65" s="6">
        <x:v>$0.1</x:v>
      </x:c>
      <x:c r="E65" s="185">
        <x:f ca="1">IF(B65=0,"",IF(C65="","",IF(C65&lt;B65,SUM((C65-B65)/B65),SUM((C65-B65)/B65))))</x:f>
        <x:v>5</x:v>
      </x:c>
      <x:c r="F65" s="6">
        <x:f ca="1">IF(C65="","",IF(B65="","",IF(SUM(C65-B65)&lt;0,"0",SUM(C65-B65))))</x:f>
        <x:v>6</x:v>
      </x:c>
      <x:c r="G65" s="6">
        <x:v>11249</x:v>
      </x:c>
      <x:c r="H65" s="17">
        <x:f ca="1">IF(SUM(F65 - G65) &lt;0,"$0.00",SUM(F65 - G65)*D65)</x:f>
        <x:v>7</x:v>
      </x:c>
      <x:c r="I65" s="17">
        <x:v>0.00</x:v>
      </x:c>
      <x:c r="J65" s="17">
        <x:f ca="1">SUM(F65* 0.100000)</x:f>
        <x:v>8</x:v>
      </x:c>
      <x:c r="K65" s="59">
        <x:f ca="1">SUM((J65-H65)+ I65)</x:f>
        <x:v>9</x:v>
      </x:c>
    </x:row>
    <x:row r="66" spans="1:10" x14ac:dyDescent="0.25">
      <x:c r="A66" s="174"/>
      <x:c r="B66" s="174"/>
      <x:c r="C66" s="174"/>
      <x:c r="D66" s="174"/>
      <x:c r="E66" s="174"/>
      <x:c r="F66" s="174"/>
      <x:c r="G66" s="174"/>
      <x:c r="H66" s="174"/>
      <x:c r="I66" s="174"/>
      <x:c r="J66" s="174">
        <x:v>Revision Savings: </x:v>
      </x:c>
      <x:c r="K66" s="174">
        <x:f ca="1">SUM(K60:K65)</x:f>
      </x:c>
    </x:row>
    <x:row r="67" spans="1:11" ht="15" x14ac:dyDescent="0.3">
      <x:c r="A67" s="194" t="str">
        <x:v>6/30/2017</x:v>
      </x:c>
      <x:c r="B67" s="194"/>
      <x:c r="C67" s="194"/>
      <x:c r="D67" s="194"/>
      <x:c r="E67" s="194"/>
      <x:c r="F67" s="194"/>
      <x:c r="G67" s="194"/>
      <x:c r="H67" s="194"/>
      <x:c r="I67" s="194"/>
      <x:c r="J67" s="194"/>
      <x:c r="K67" s="194"/>
    </x:row>
    <x:row r="68">
      <x:c r="A68" s="47" t="str">
        <x:v>Meter Type Description</x:v>
      </x:c>
      <x:c r="B68" s="45" t="str">
        <x:v>Quarterly Contracted Volume</x:v>
      </x:c>
      <x:c r="C68" s="45" t="str">
        <x:v>Actual Quarterly Volume</x:v>
      </x:c>
      <x:c r="D68" s="45" t="str">
        <x:v>FPR Overage Rate</x:v>
      </x:c>
      <x:c r="E68" s="45" t="str">
        <x:v>% Volume Increase / Decrease</x:v>
      </x:c>
      <x:c r="F68" s="45" t="str">
        <x:v>Overage Volumes</x:v>
      </x:c>
      <x:c r="G68" s="45" t="str">
        <x:v>Rollover Volume</x:v>
      </x:c>
      <x:c r="H68" s="45" t="str">
        <x:v>Current Overage Expense</x:v>
      </x:c>
      <x:c r="I68" s="45" t="str">
        <x:v>Credits</x:v>
      </x:c>
      <x:c r="J68" s="45" t="str">
        <x:v>Overage Cost W/O FPR</x:v>
      </x:c>
      <x:c r="K68" s="46" t="str">
        <x:v>Net Overage Savings / Cost Increase</x:v>
      </x:c>
    </x:row>
    <x:row r="69" spans="1:11" ht="14.25" x14ac:dyDescent="0.3">
      <x:c r="A69" s="169" t="str">
        <x:v>B/W Copies - (Group 1)</x:v>
      </x:c>
      <x:c r="B69" s="73">
        <x:v>330,000</x:v>
      </x:c>
      <x:c r="C69" s="73">
        <x:v>264,583</x:v>
      </x:c>
      <x:c r="D69" s="165" t="str">
        <x:v>$0.0075</x:v>
      </x:c>
      <x:c r="E69" s="181">
        <x:f ca="1">IF(B69=0,"",IF(C69="","",IF(C69&lt;B69,SUM((C69-B69)/B69),SUM((C69-B69)/B69))))</x:f>
        <x:v>5</x:v>
      </x:c>
      <x:c r="F69" s="73">
        <x:f ca="1">IF(C69="","",IF(B69="","",IF(SUM(C69-B69)&lt;0,"0",SUM(C69-B69))))</x:f>
        <x:v>6</x:v>
      </x:c>
      <x:c r="G69" s="73" t="n">
        <x:v>93306</x:v>
      </x:c>
      <x:c r="H69" s="75">
        <x:f ca="1">IF(SUM(F69 - G69) &lt;0,"$0.00",SUM(F69 - G69)*D69)</x:f>
        <x:v>7</x:v>
      </x:c>
      <x:c r="I69" s="75">
        <x:v>0.00</x:v>
      </x:c>
      <x:c r="J69" s="75">
        <x:f ca="1">SUM(F69* 0.007500)</x:f>
        <x:v>8</x:v>
      </x:c>
      <x:c r="K69" s="61">
        <x:f ca="1">SUM((J69-H69)+ I69)</x:f>
        <x:v>9</x:v>
      </x:c>
    </x:row>
    <x:row r="70" spans="1:11" ht="14.25" x14ac:dyDescent="0.3">
      <x:c r="A70" s="58" t="str">
        <x:v>B/W Copies - (Group 2)</x:v>
      </x:c>
      <x:c r="B70" s="6">
        <x:v>330,000</x:v>
      </x:c>
      <x:c r="C70" s="6">
        <x:v>240,960</x:v>
      </x:c>
      <x:c r="D70" s="6">
        <x:v>$0.0125</x:v>
      </x:c>
      <x:c r="E70" s="185">
        <x:f ca="1">IF(B70=0,"",IF(C70="","",IF(C70&lt;B70,SUM((C70-B70)/B70),SUM((C70-B70)/B70))))</x:f>
        <x:v>5</x:v>
      </x:c>
      <x:c r="F70" s="6">
        <x:f ca="1">IF(C70="","",IF(B70="","",IF(SUM(C70-B70)&lt;0,"0",SUM(C70-B70))))</x:f>
        <x:v>6</x:v>
      </x:c>
      <x:c r="G70" s="6">
        <x:v>230902</x:v>
      </x:c>
      <x:c r="H70" s="17">
        <x:f ca="1">IF(SUM(F70 - G70) &lt;0,"$0.00",SUM(F70 - G70)*D70)</x:f>
        <x:v>7</x:v>
      </x:c>
      <x:c r="I70" s="17">
        <x:v>0.00</x:v>
      </x:c>
      <x:c r="J70" s="17">
        <x:f ca="1">SUM(F70* 0.012500)</x:f>
        <x:v>8</x:v>
      </x:c>
      <x:c r="K70" s="59">
        <x:f ca="1">SUM((J70-H70)+ I70)</x:f>
        <x:v>9</x:v>
      </x:c>
    </x:row>
    <x:row r="71" spans="1:11" ht="14.25" x14ac:dyDescent="0.3">
      <x:c r="A71" s="169" t="str">
        <x:v>B/W Copies - (Group 3)</x:v>
      </x:c>
      <x:c r="B71" s="73">
        <x:v>330,000</x:v>
      </x:c>
      <x:c r="C71" s="73">
        <x:v>260,092</x:v>
      </x:c>
      <x:c r="D71" s="165" t="str">
        <x:v>$0.0165</x:v>
      </x:c>
      <x:c r="E71" s="181">
        <x:f ca="1">IF(B71=0,"",IF(C71="","",IF(C71&lt;B71,SUM((C71-B71)/B71),SUM((C71-B71)/B71))))</x:f>
        <x:v>5</x:v>
      </x:c>
      <x:c r="F71" s="73">
        <x:f ca="1">IF(C71="","",IF(B71="","",IF(SUM(C71-B71)&lt;0,"0",SUM(C71-B71))))</x:f>
        <x:v>6</x:v>
      </x:c>
      <x:c r="G71" s="73" t="n">
        <x:v>698763</x:v>
      </x:c>
      <x:c r="H71" s="75">
        <x:f ca="1">IF(SUM(F71 - G71) &lt;0,"$0.00",SUM(F71 - G71)*D71)</x:f>
        <x:v>7</x:v>
      </x:c>
      <x:c r="I71" s="75">
        <x:v>0.00</x:v>
      </x:c>
      <x:c r="J71" s="75">
        <x:f ca="1">SUM(F71* 0.016500)</x:f>
        <x:v>8</x:v>
      </x:c>
      <x:c r="K71" s="61">
        <x:f ca="1">SUM((J71-H71)+ I71)</x:f>
        <x:v>9</x:v>
      </x:c>
    </x:row>
    <x:row r="72" spans="1:11" ht="14.25" x14ac:dyDescent="0.3">
      <x:c r="A72" s="58" t="str">
        <x:v>B/W Laser Prints</x:v>
      </x:c>
      <x:c r="B72" s="6">
        <x:v>81,000</x:v>
      </x:c>
      <x:c r="C72" s="6">
        <x:v>73,468</x:v>
      </x:c>
      <x:c r="D72" s="6">
        <x:v>$0.02</x:v>
      </x:c>
      <x:c r="E72" s="185">
        <x:f ca="1">IF(B72=0,"",IF(C72="","",IF(C72&lt;B72,SUM((C72-B72)/B72),SUM((C72-B72)/B72))))</x:f>
        <x:v>5</x:v>
      </x:c>
      <x:c r="F72" s="6">
        <x:f ca="1">IF(C72="","",IF(B72="","",IF(SUM(C72-B72)&lt;0,"0",SUM(C72-B72))))</x:f>
        <x:v>6</x:v>
      </x:c>
      <x:c r="G72" s="6">
        <x:v>13269</x:v>
      </x:c>
      <x:c r="H72" s="17">
        <x:f ca="1">IF(SUM(F72 - G72) &lt;0,"$0.00",SUM(F72 - G72)*D72)</x:f>
        <x:v>7</x:v>
      </x:c>
      <x:c r="I72" s="17">
        <x:v>0.00</x:v>
      </x:c>
      <x:c r="J72" s="17">
        <x:f ca="1">SUM(F72* 0.020000)</x:f>
        <x:v>8</x:v>
      </x:c>
      <x:c r="K72" s="59">
        <x:f ca="1">SUM((J72-H72)+ I72)</x:f>
        <x:v>9</x:v>
      </x:c>
    </x:row>
    <x:row r="73" spans="1:11" ht="14.25" x14ac:dyDescent="0.3">
      <x:c r="A73" s="169" t="str">
        <x:v>Color Copier (Color Pages)</x:v>
      </x:c>
      <x:c r="B73" s="73">
        <x:v>15,000</x:v>
      </x:c>
      <x:c r="C73" s="73">
        <x:v>21,779</x:v>
      </x:c>
      <x:c r="D73" s="165" t="str">
        <x:v>$0.085</x:v>
      </x:c>
      <x:c r="E73" s="181">
        <x:f ca="1">IF(B73=0,"",IF(C73="","",IF(C73&lt;B73,SUM((C73-B73)/B73),SUM((C73-B73)/B73))))</x:f>
        <x:v>5</x:v>
      </x:c>
      <x:c r="F73" s="73">
        <x:f ca="1">IF(C73="","",IF(B73="","",IF(SUM(C73-B73)&lt;0,"0",SUM(C73-B73))))</x:f>
        <x:v>6</x:v>
      </x:c>
      <x:c r="G73" s="73" t="n">
        <x:v>1698</x:v>
      </x:c>
      <x:c r="H73" s="75">
        <x:f ca="1">IF(SUM(F73 - G73) &lt;0,"$0.00",SUM(F73 - G73)*D73)</x:f>
        <x:v>7</x:v>
      </x:c>
      <x:c r="I73" s="75">
        <x:v>0.00</x:v>
      </x:c>
      <x:c r="J73" s="75">
        <x:f ca="1">SUM(F73* 0.085000)</x:f>
        <x:v>8</x:v>
      </x:c>
      <x:c r="K73" s="61">
        <x:f ca="1">SUM((J73-H73)+ I73)</x:f>
        <x:v>9</x:v>
      </x:c>
    </x:row>
    <x:row r="74" spans="1:11" ht="14.25" x14ac:dyDescent="0.3">
      <x:c r="A74" s="58" t="str">
        <x:v>Color Laser Prints</x:v>
      </x:c>
      <x:c r="B74" s="6">
        <x:v>30,000</x:v>
      </x:c>
      <x:c r="C74" s="6">
        <x:v>24,662</x:v>
      </x:c>
      <x:c r="D74" s="6">
        <x:v>$0.1</x:v>
      </x:c>
      <x:c r="E74" s="185">
        <x:f ca="1">IF(B74=0,"",IF(C74="","",IF(C74&lt;B74,SUM((C74-B74)/B74),SUM((C74-B74)/B74))))</x:f>
        <x:v>5</x:v>
      </x:c>
      <x:c r="F74" s="6">
        <x:f ca="1">IF(C74="","",IF(B74="","",IF(SUM(C74-B74)&lt;0,"0",SUM(C74-B74))))</x:f>
        <x:v>6</x:v>
      </x:c>
      <x:c r="G74" s="6">
        <x:v>5911</x:v>
      </x:c>
      <x:c r="H74" s="17">
        <x:f ca="1">IF(SUM(F74 - G74) &lt;0,"$0.00",SUM(F74 - G74)*D74)</x:f>
        <x:v>7</x:v>
      </x:c>
      <x:c r="I74" s="17">
        <x:v>0.00</x:v>
      </x:c>
      <x:c r="J74" s="17">
        <x:f ca="1">SUM(F74* 0.100000)</x:f>
        <x:v>8</x:v>
      </x:c>
      <x:c r="K74" s="59">
        <x:f ca="1">SUM((J74-H74)+ I74)</x:f>
        <x:v>9</x:v>
      </x:c>
    </x:row>
    <x:row r="75" spans="1:10" x14ac:dyDescent="0.25">
      <x:c r="A75" s="174"/>
      <x:c r="B75" s="174"/>
      <x:c r="C75" s="174"/>
      <x:c r="D75" s="174"/>
      <x:c r="E75" s="174"/>
      <x:c r="F75" s="174"/>
      <x:c r="G75" s="174"/>
      <x:c r="H75" s="174"/>
      <x:c r="I75" s="174"/>
      <x:c r="J75" s="174">
        <x:v>Revision Savings: </x:v>
      </x:c>
      <x:c r="K75" s="174">
        <x:f ca="1">SUM(K69:K74)</x:f>
      </x:c>
    </x:row>
    <x:row r="76" spans="1:11" ht="15" x14ac:dyDescent="0.3">
      <x:c r="A76" s="194" t="str">
        <x:v>3/31/2017</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Copies - (Group 1)</x:v>
      </x:c>
      <x:c r="B78" s="73">
        <x:v>330,000</x:v>
      </x:c>
      <x:c r="C78" s="73">
        <x:v>297,906</x:v>
      </x:c>
      <x:c r="D78" s="165" t="str">
        <x:v>$0.0075</x:v>
      </x:c>
      <x:c r="E78" s="181">
        <x:f ca="1">IF(B78=0,"",IF(C78="","",IF(C78&lt;B78,SUM((C78-B78)/B78),SUM((C78-B78)/B78))))</x:f>
        <x:v>5</x:v>
      </x:c>
      <x:c r="F78" s="73">
        <x:f ca="1">IF(C78="","",IF(B78="","",IF(SUM(C78-B78)&lt;0,"0",SUM(C78-B78))))</x:f>
        <x:v>6</x:v>
      </x:c>
      <x:c r="G78" s="73" t="n">
        <x:v>61212</x:v>
      </x:c>
      <x:c r="H78" s="75">
        <x:f ca="1">IF(SUM(F78 - G78) &lt;0,"$0.00",SUM(F78 - G78)*D78)</x:f>
        <x:v>7</x:v>
      </x:c>
      <x:c r="I78" s="75">
        <x:v>0.00</x:v>
      </x:c>
      <x:c r="J78" s="75">
        <x:f ca="1">SUM(F78* 0.007500)</x:f>
        <x:v>8</x:v>
      </x:c>
      <x:c r="K78" s="61">
        <x:f ca="1">SUM((J78-H78)+ I78)</x:f>
        <x:v>9</x:v>
      </x:c>
    </x:row>
    <x:row r="79" spans="1:11" ht="14.25" x14ac:dyDescent="0.3">
      <x:c r="A79" s="58" t="str">
        <x:v>B/W Copies - (Group 2)</x:v>
      </x:c>
      <x:c r="B79" s="6">
        <x:v>330,000</x:v>
      </x:c>
      <x:c r="C79" s="6">
        <x:v>185,604</x:v>
      </x:c>
      <x:c r="D79" s="6">
        <x:v>$0.0125</x:v>
      </x:c>
      <x:c r="E79" s="185">
        <x:f ca="1">IF(B79=0,"",IF(C79="","",IF(C79&lt;B79,SUM((C79-B79)/B79),SUM((C79-B79)/B79))))</x:f>
        <x:v>5</x:v>
      </x:c>
      <x:c r="F79" s="6">
        <x:f ca="1">IF(C79="","",IF(B79="","",IF(SUM(C79-B79)&lt;0,"0",SUM(C79-B79))))</x:f>
        <x:v>6</x:v>
      </x:c>
      <x:c r="G79" s="6">
        <x:v>86506</x:v>
      </x:c>
      <x:c r="H79" s="17">
        <x:f ca="1">IF(SUM(F79 - G79) &lt;0,"$0.00",SUM(F79 - G79)*D79)</x:f>
        <x:v>7</x:v>
      </x:c>
      <x:c r="I79" s="17">
        <x:v>0.00</x:v>
      </x:c>
      <x:c r="J79" s="17">
        <x:f ca="1">SUM(F79* 0.012500)</x:f>
        <x:v>8</x:v>
      </x:c>
      <x:c r="K79" s="59">
        <x:f ca="1">SUM((J79-H79)+ I79)</x:f>
        <x:v>9</x:v>
      </x:c>
    </x:row>
    <x:row r="80" spans="1:11" ht="14.25" x14ac:dyDescent="0.3">
      <x:c r="A80" s="169" t="str">
        <x:v>B/W Copies - (Group 3)</x:v>
      </x:c>
      <x:c r="B80" s="73">
        <x:v>330,000</x:v>
      </x:c>
      <x:c r="C80" s="73">
        <x:v>223,272</x:v>
      </x:c>
      <x:c r="D80" s="165" t="str">
        <x:v>$0.0165</x:v>
      </x:c>
      <x:c r="E80" s="181">
        <x:f ca="1">IF(B80=0,"",IF(C80="","",IF(C80&lt;B80,SUM((C80-B80)/B80),SUM((C80-B80)/B80))))</x:f>
        <x:v>5</x:v>
      </x:c>
      <x:c r="F80" s="73">
        <x:f ca="1">IF(C80="","",IF(B80="","",IF(SUM(C80-B80)&lt;0,"0",SUM(C80-B80))))</x:f>
        <x:v>6</x:v>
      </x:c>
      <x:c r="G80" s="73" t="n">
        <x:v>592035</x:v>
      </x:c>
      <x:c r="H80" s="75">
        <x:f ca="1">IF(SUM(F80 - G80) &lt;0,"$0.00",SUM(F80 - G80)*D80)</x:f>
        <x:v>7</x:v>
      </x:c>
      <x:c r="I80" s="75">
        <x:v>0.00</x:v>
      </x:c>
      <x:c r="J80" s="75">
        <x:f ca="1">SUM(F80* 0.016500)</x:f>
        <x:v>8</x:v>
      </x:c>
      <x:c r="K80" s="61">
        <x:f ca="1">SUM((J80-H80)+ I80)</x:f>
        <x:v>9</x:v>
      </x:c>
    </x:row>
    <x:row r="81" spans="1:11" ht="14.25" x14ac:dyDescent="0.3">
      <x:c r="A81" s="58" t="str">
        <x:v>B/W Laser Prints</x:v>
      </x:c>
      <x:c r="B81" s="6">
        <x:v>81,000</x:v>
      </x:c>
      <x:c r="C81" s="6">
        <x:v>86,663</x:v>
      </x:c>
      <x:c r="D81" s="6">
        <x:v>$0.02</x:v>
      </x:c>
      <x:c r="E81" s="185">
        <x:f ca="1">IF(B81=0,"",IF(C81="","",IF(C81&lt;B81,SUM((C81-B81)/B81),SUM((C81-B81)/B81))))</x:f>
        <x:v>5</x:v>
      </x:c>
      <x:c r="F81" s="6">
        <x:f ca="1">IF(C81="","",IF(B81="","",IF(SUM(C81-B81)&lt;0,"0",SUM(C81-B81))))</x:f>
        <x:v>6</x:v>
      </x:c>
      <x:c r="G81" s="6">
        <x:v>18932</x:v>
      </x:c>
      <x:c r="H81" s="17">
        <x:f ca="1">IF(SUM(F81 - G81) &lt;0,"$0.00",SUM(F81 - G81)*D81)</x:f>
        <x:v>7</x:v>
      </x:c>
      <x:c r="I81" s="17">
        <x:v>0.00</x:v>
      </x:c>
      <x:c r="J81" s="17">
        <x:f ca="1">SUM(F81* 0.020000)</x:f>
        <x:v>8</x:v>
      </x:c>
      <x:c r="K81" s="59">
        <x:f ca="1">SUM((J81-H81)+ I81)</x:f>
        <x:v>9</x:v>
      </x:c>
    </x:row>
    <x:row r="82" spans="1:11" ht="14.25" x14ac:dyDescent="0.3">
      <x:c r="A82" s="169" t="str">
        <x:v>Color Copier (Color Pages)</x:v>
      </x:c>
      <x:c r="B82" s="73">
        <x:v>15,000</x:v>
      </x:c>
      <x:c r="C82" s="73">
        <x:v>13,302</x:v>
      </x:c>
      <x:c r="D82" s="165" t="str">
        <x:v>$0.085</x:v>
      </x:c>
      <x:c r="E82" s="181">
        <x:f ca="1">IF(B82=0,"",IF(C82="","",IF(C82&lt;B82,SUM((C82-B82)/B82),SUM((C82-B82)/B82))))</x:f>
        <x:v>5</x:v>
      </x:c>
      <x:c r="F82" s="73">
        <x:f ca="1">IF(C82="","",IF(B82="","",IF(SUM(C82-B82)&lt;0,"0",SUM(C82-B82))))</x:f>
        <x:v>6</x:v>
      </x:c>
      <x:c r="G82" s="73" t="n">
        <x:v>0</x:v>
      </x:c>
      <x:c r="H82" s="75">
        <x:f ca="1">IF(SUM(F82 - G82) &lt;0,"$0.00",SUM(F82 - G82)*D82)</x:f>
        <x:v>7</x:v>
      </x:c>
      <x:c r="I82" s="75">
        <x:v>0.00</x:v>
      </x:c>
      <x:c r="J82" s="75">
        <x:f ca="1">SUM(F82* 0.085000)</x:f>
        <x:v>8</x:v>
      </x:c>
      <x:c r="K82" s="61">
        <x:f ca="1">SUM((J82-H82)+ I82)</x:f>
        <x:v>9</x:v>
      </x:c>
    </x:row>
    <x:row r="83" spans="1:11" ht="14.25" x14ac:dyDescent="0.3">
      <x:c r="A83" s="58" t="str">
        <x:v>Color Laser Prints</x:v>
      </x:c>
      <x:c r="B83" s="6">
        <x:v>30,000</x:v>
      </x:c>
      <x:c r="C83" s="6">
        <x:v>31,487</x:v>
      </x:c>
      <x:c r="D83" s="6">
        <x:v>$0.1</x:v>
      </x:c>
      <x:c r="E83" s="185">
        <x:f ca="1">IF(B83=0,"",IF(C83="","",IF(C83&lt;B83,SUM((C83-B83)/B83),SUM((C83-B83)/B83))))</x:f>
        <x:v>5</x:v>
      </x:c>
      <x:c r="F83" s="6">
        <x:f ca="1">IF(C83="","",IF(B83="","",IF(SUM(C83-B83)&lt;0,"0",SUM(C83-B83))))</x:f>
        <x:v>6</x:v>
      </x:c>
      <x:c r="G83" s="6">
        <x:v>7398</x:v>
      </x:c>
      <x:c r="H83" s="17">
        <x:f ca="1">IF(SUM(F83 - G83) &lt;0,"$0.00",SUM(F83 - G83)*D83)</x:f>
        <x:v>7</x:v>
      </x:c>
      <x:c r="I83" s="17">
        <x:v>0.00</x:v>
      </x:c>
      <x:c r="J83" s="17">
        <x:f ca="1">SUM(F83* 0.100000)</x:f>
        <x:v>8</x:v>
      </x:c>
      <x:c r="K83" s="59">
        <x:f ca="1">SUM((J83-H83)+ I83)</x:f>
        <x:v>9</x:v>
      </x:c>
    </x:row>
    <x:row r="84" spans="1:10" x14ac:dyDescent="0.25">
      <x:c r="A84" s="174"/>
      <x:c r="B84" s="174"/>
      <x:c r="C84" s="174"/>
      <x:c r="D84" s="174"/>
      <x:c r="E84" s="174"/>
      <x:c r="F84" s="174"/>
      <x:c r="G84" s="174"/>
      <x:c r="H84" s="174"/>
      <x:c r="I84" s="174"/>
      <x:c r="J84" s="174">
        <x:v>Revision Savings: </x:v>
      </x:c>
      <x:c r="K84" s="174">
        <x:f ca="1">SUM(K78:K83)</x:f>
      </x:c>
    </x:row>
    <x:row r="85" spans="1:11" ht="15" x14ac:dyDescent="0.3">
      <x:c r="A85" s="194" t="str">
        <x:v>12/31/2016</x:v>
      </x:c>
      <x:c r="B85" s="194"/>
      <x:c r="C85" s="194"/>
      <x:c r="D85" s="194"/>
      <x:c r="E85" s="194"/>
      <x:c r="F85" s="194"/>
      <x:c r="G85" s="194"/>
      <x:c r="H85" s="194"/>
      <x:c r="I85" s="194"/>
      <x:c r="J85" s="194"/>
      <x:c r="K85" s="194"/>
    </x:row>
    <x:row r="86">
      <x:c r="A86" s="47" t="str">
        <x:v>Meter Type Description</x:v>
      </x:c>
      <x:c r="B86" s="45" t="str">
        <x:v>Quarterly Contracted Volume</x:v>
      </x:c>
      <x:c r="C86" s="45" t="str">
        <x:v>Actual Quarterly Volume</x:v>
      </x:c>
      <x:c r="D86" s="45" t="str">
        <x:v>FPR Overage Rate</x:v>
      </x:c>
      <x:c r="E86" s="45" t="str">
        <x:v>% Volume Increase / Decrease</x:v>
      </x:c>
      <x:c r="F86" s="45" t="str">
        <x:v>Overage Volumes</x:v>
      </x:c>
      <x:c r="G86" s="45" t="str">
        <x:v>Rollover Volume</x:v>
      </x:c>
      <x:c r="H86" s="45" t="str">
        <x:v>Current Overage Expense</x:v>
      </x:c>
      <x:c r="I86" s="45" t="str">
        <x:v>Credits</x:v>
      </x:c>
      <x:c r="J86" s="45" t="str">
        <x:v>Overage Cost W/O FPR</x:v>
      </x:c>
      <x:c r="K86" s="46" t="str">
        <x:v>Net Overage Savings / Cost Increase</x:v>
      </x:c>
    </x:row>
    <x:row r="87" spans="1:11" ht="14.25" x14ac:dyDescent="0.3">
      <x:c r="A87" s="169" t="str">
        <x:v>B/W Copies - (Group 1)</x:v>
      </x:c>
      <x:c r="B87" s="73">
        <x:v>220,000</x:v>
      </x:c>
      <x:c r="C87" s="73">
        <x:v>158,788</x:v>
      </x:c>
      <x:c r="D87" s="165" t="str">
        <x:v>$0.0075</x:v>
      </x:c>
      <x:c r="E87" s="181">
        <x:f ca="1">IF(B87=0,"",IF(C87="","",IF(C87&lt;B87,SUM((C87-B87)/B87),SUM((C87-B87)/B87))))</x:f>
        <x:v>5</x:v>
      </x:c>
      <x:c r="F87" s="73">
        <x:f ca="1">IF(C87="","",IF(B87="","",IF(SUM(C87-B87)&lt;0,"0",SUM(C87-B87))))</x:f>
        <x:v>6</x:v>
      </x:c>
      <x:c r="G87" s="73" t="n">
        <x:v>0</x:v>
      </x:c>
      <x:c r="H87" s="75">
        <x:f ca="1">IF(SUM(F87 - G87) &lt;0,"$0.00",SUM(F87 - G87)*D87)</x:f>
        <x:v>7</x:v>
      </x:c>
      <x:c r="I87" s="75">
        <x:v>0.00</x:v>
      </x:c>
      <x:c r="J87" s="75">
        <x:f ca="1">SUM(F87* 0.007500)</x:f>
        <x:v>8</x:v>
      </x:c>
      <x:c r="K87" s="61">
        <x:f ca="1">SUM((J87-H87)+ I87)</x:f>
        <x:v>9</x:v>
      </x:c>
    </x:row>
    <x:row r="88" spans="1:11" ht="14.25" x14ac:dyDescent="0.3">
      <x:c r="A88" s="58" t="str">
        <x:v>B/W Copies - (Group 2)</x:v>
      </x:c>
      <x:c r="B88" s="6">
        <x:v>220,000</x:v>
      </x:c>
      <x:c r="C88" s="6">
        <x:v>133,494</x:v>
      </x:c>
      <x:c r="D88" s="6">
        <x:v>$0.0125</x:v>
      </x:c>
      <x:c r="E88" s="185">
        <x:f ca="1">IF(B88=0,"",IF(C88="","",IF(C88&lt;B88,SUM((C88-B88)/B88),SUM((C88-B88)/B88))))</x:f>
        <x:v>5</x:v>
      </x:c>
      <x:c r="F88" s="6">
        <x:f ca="1">IF(C88="","",IF(B88="","",IF(SUM(C88-B88)&lt;0,"0",SUM(C88-B88))))</x:f>
        <x:v>6</x:v>
      </x:c>
      <x:c r="G88" s="6">
        <x:v>0</x:v>
      </x:c>
      <x:c r="H88" s="17">
        <x:f ca="1">IF(SUM(F88 - G88) &lt;0,"$0.00",SUM(F88 - G88)*D88)</x:f>
        <x:v>7</x:v>
      </x:c>
      <x:c r="I88" s="17">
        <x:v>0.00</x:v>
      </x:c>
      <x:c r="J88" s="17">
        <x:f ca="1">SUM(F88* 0.012500)</x:f>
        <x:v>8</x:v>
      </x:c>
      <x:c r="K88" s="59">
        <x:f ca="1">SUM((J88-H88)+ I88)</x:f>
        <x:v>9</x:v>
      </x:c>
    </x:row>
    <x:row r="89" spans="1:11" ht="14.25" x14ac:dyDescent="0.3">
      <x:c r="A89" s="169" t="str">
        <x:v>B/W Copies - (Group 3)</x:v>
      </x:c>
      <x:c r="B89" s="73">
        <x:v>220,000</x:v>
      </x:c>
      <x:c r="C89" s="73">
        <x:v>127,965</x:v>
      </x:c>
      <x:c r="D89" s="165" t="str">
        <x:v>$0.0165</x:v>
      </x:c>
      <x:c r="E89" s="181">
        <x:f ca="1">IF(B89=0,"",IF(C89="","",IF(C89&lt;B89,SUM((C89-B89)/B89),SUM((C89-B89)/B89))))</x:f>
        <x:v>5</x:v>
      </x:c>
      <x:c r="F89" s="73">
        <x:f ca="1">IF(C89="","",IF(B89="","",IF(SUM(C89-B89)&lt;0,"0",SUM(C89-B89))))</x:f>
        <x:v>6</x:v>
      </x:c>
      <x:c r="G89" s="73" t="n">
        <x:v>500000</x:v>
      </x:c>
      <x:c r="H89" s="75">
        <x:f ca="1">IF(SUM(F89 - G89) &lt;0,"$0.00",SUM(F89 - G89)*D89)</x:f>
        <x:v>7</x:v>
      </x:c>
      <x:c r="I89" s="75">
        <x:v>0.00</x:v>
      </x:c>
      <x:c r="J89" s="75">
        <x:f ca="1">SUM(F89* 0.016500)</x:f>
        <x:v>8</x:v>
      </x:c>
      <x:c r="K89" s="61">
        <x:f ca="1">SUM((J89-H89)+ I89)</x:f>
        <x:v>9</x:v>
      </x:c>
    </x:row>
    <x:row r="90" spans="1:11" ht="14.25" x14ac:dyDescent="0.3">
      <x:c r="A90" s="58" t="str">
        <x:v>B/W Laser Prints</x:v>
      </x:c>
      <x:c r="B90" s="6">
        <x:v>54,000</x:v>
      </x:c>
      <x:c r="C90" s="6">
        <x:v>35,068</x:v>
      </x:c>
      <x:c r="D90" s="6">
        <x:v>$0.02</x:v>
      </x:c>
      <x:c r="E90" s="185">
        <x:f ca="1">IF(B90=0,"",IF(C90="","",IF(C90&lt;B90,SUM((C90-B90)/B90),SUM((C90-B90)/B90))))</x:f>
        <x:v>5</x:v>
      </x:c>
      <x:c r="F90" s="6">
        <x:f ca="1">IF(C90="","",IF(B90="","",IF(SUM(C90-B90)&lt;0,"0",SUM(C90-B90))))</x:f>
        <x:v>6</x:v>
      </x:c>
      <x:c r="G90" s="6">
        <x:v>0</x:v>
      </x:c>
      <x:c r="H90" s="17">
        <x:f ca="1">IF(SUM(F90 - G90) &lt;0,"$0.00",SUM(F90 - G90)*D90)</x:f>
        <x:v>7</x:v>
      </x:c>
      <x:c r="I90" s="17">
        <x:v>0.00</x:v>
      </x:c>
      <x:c r="J90" s="17">
        <x:f ca="1">SUM(F90* 0.020000)</x:f>
        <x:v>8</x:v>
      </x:c>
      <x:c r="K90" s="59">
        <x:f ca="1">SUM((J90-H90)+ I90)</x:f>
        <x:v>9</x:v>
      </x:c>
    </x:row>
    <x:row r="91" spans="1:11" ht="14.25" x14ac:dyDescent="0.3">
      <x:c r="A91" s="169" t="str">
        <x:v>Color Copier (Color Pages)</x:v>
      </x:c>
      <x:c r="B91" s="73">
        <x:v>10,000</x:v>
      </x:c>
      <x:c r="C91" s="73">
        <x:v>12,558</x:v>
      </x:c>
      <x:c r="D91" s="165" t="str">
        <x:v>$0.085</x:v>
      </x:c>
      <x:c r="E91" s="181">
        <x:f ca="1">IF(B91=0,"",IF(C91="","",IF(C91&lt;B91,SUM((C91-B91)/B91),SUM((C91-B91)/B91))))</x:f>
        <x:v>5</x:v>
      </x:c>
      <x:c r="F91" s="73">
        <x:f ca="1">IF(C91="","",IF(B91="","",IF(SUM(C91-B91)&lt;0,"0",SUM(C91-B91))))</x:f>
        <x:v>6</x:v>
      </x:c>
      <x:c r="G91" s="73" t="n">
        <x:v>0</x:v>
      </x:c>
      <x:c r="H91" s="75">
        <x:f ca="1">IF(SUM(F91 - G91) &lt;0,"$0.00",SUM(F91 - G91)*D91)</x:f>
        <x:v>7</x:v>
      </x:c>
      <x:c r="I91" s="75">
        <x:v>0.00</x:v>
      </x:c>
      <x:c r="J91" s="75">
        <x:f ca="1">SUM(F91* 0.085000)</x:f>
        <x:v>8</x:v>
      </x:c>
      <x:c r="K91" s="61">
        <x:f ca="1">SUM((J91-H91)+ I91)</x:f>
        <x:v>9</x:v>
      </x:c>
    </x:row>
    <x:row r="92" spans="1:11" ht="14.25" x14ac:dyDescent="0.3">
      <x:c r="A92" s="58" t="str">
        <x:v>Color Laser Prints</x:v>
      </x:c>
      <x:c r="B92" s="6">
        <x:v>20,000</x:v>
      </x:c>
      <x:c r="C92" s="6">
        <x:v>12,602</x:v>
      </x:c>
      <x:c r="D92" s="6">
        <x:v>$0.1</x:v>
      </x:c>
      <x:c r="E92" s="185">
        <x:f ca="1">IF(B92=0,"",IF(C92="","",IF(C92&lt;B92,SUM((C92-B92)/B92),SUM((C92-B92)/B92))))</x:f>
        <x:v>5</x:v>
      </x:c>
      <x:c r="F92" s="6">
        <x:f ca="1">IF(C92="","",IF(B92="","",IF(SUM(C92-B92)&lt;0,"0",SUM(C92-B92))))</x:f>
        <x:v>6</x:v>
      </x:c>
      <x:c r="G92" s="6">
        <x:v>0</x:v>
      </x:c>
      <x:c r="H92" s="17">
        <x:f ca="1">IF(SUM(F92 - G92) &lt;0,"$0.00",SUM(F92 - G92)*D92)</x:f>
        <x:v>7</x:v>
      </x:c>
      <x:c r="I92" s="17">
        <x:v>0.00</x:v>
      </x:c>
      <x:c r="J92" s="17">
        <x:f ca="1">SUM(F92* 0.100000)</x:f>
        <x:v>8</x:v>
      </x:c>
      <x:c r="K92" s="59">
        <x:f ca="1">SUM((J92-H92)+ I92)</x:f>
        <x:v>9</x:v>
      </x:c>
    </x:row>
    <x:row r="93" spans="1:10" x14ac:dyDescent="0.25">
      <x:c r="A93" s="174"/>
      <x:c r="B93" s="174"/>
      <x:c r="C93" s="174"/>
      <x:c r="D93" s="174"/>
      <x:c r="E93" s="174"/>
      <x:c r="F93" s="174"/>
      <x:c r="G93" s="174"/>
      <x:c r="H93" s="174"/>
      <x:c r="I93" s="174"/>
      <x:c r="J93" s="174">
        <x:v>Revision Savings: </x:v>
      </x:c>
      <x:c r="K93" s="174">
        <x:f ca="1">SUM(K87:K92)</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January 1, 2019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16063.93150000000</x:v>
      </x:c>
      <x:c r="F7" s="26"/>
      <x:c r="G7" s="26"/>
      <x:c r="H7" s="26"/>
      <x:c r="I7" s="26"/>
      <x:c r="J7" s="21"/>
    </x:row>
    <x:row r="8" spans="1:11" x14ac:dyDescent="0.3">
      <x:c r="A8" s="127"/>
      <x:c r="B8" s="25"/>
      <x:c r="C8" s="26"/>
      <x:c r="D8" s="164">
        <x:v>Revision Savings</x:v>
      </x:c>
      <x:c r="E8" s="204">
        <x:f ca="1">='Revision Summary'!$E$19</x:f>
      </x:c>
      <x:c r="F8" s="26"/>
      <x:c r="G8" s="26"/>
      <x:c r="H8" s="26"/>
      <x:c r="I8" s="26"/>
    </x:row>
    <x:row r="9" spans="1:11" x14ac:dyDescent="0.3">
      <x:c r="A9" s="127"/>
      <x:c r="B9" s="25"/>
      <x:c r="C9" s="26"/>
      <x:c r="D9" s="164">
        <x:v>Total Minimum Hard-Dollar Savings</x:v>
      </x:c>
      <x:c r="E9" s="204">
        <x:f ca="1">=SUM(E5:E8)</x:f>
      </x:c>
      <x:c r="F9" s="208">
        <x:f ca="1">=SUM(E9/'Revision Summary'!E17)</x:f>
      </x:c>
      <x:c r="G9" s="26"/>
      <x:c r="H9" s="26"/>
      <x:c r="I9" s="26"/>
    </x:row>
    <x:row r="12" spans="1:10" ht="25.5" customHeight="1" x14ac:dyDescent="0.25">
      <x:c r="A12" s="19"/>
      <x:c r="B12" s="19">
        <x:v>From Jan. 2019 to Mar. 2019</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 - (Group 1)</x:v>
      </x:c>
      <x:c r="C14" s="73" t="str">
        <x:v>150,000</x:v>
      </x:c>
      <x:c r="D14" s="73" t="str">
        <x:v>91,073</x:v>
      </x:c>
      <x:c r="E14" s="177" t="n">
        <x:f ca="1">=SUM(D14 - C14)</x:f>
      </x:c>
      <x:c r="F14" s="177" t="n">
        <x:v>276592</x:v>
      </x:c>
      <x:c r="G14" s="177" t="n">
        <x:f ca="1">=SUM(E14-F14)</x:f>
      </x:c>
      <x:c r="H14" s="75" t="str">
        <x:v>$ 0.0075</x:v>
      </x:c>
      <x:c r="I14" s="218" t="n">
        <x:v>0</x:v>
      </x:c>
      <x:c r="J14" s="203" t="n">
        <x:f ca="1">=IF(I14&lt;&gt;0,SUM(-1*I14),IF(SUM(G14 * H14) &lt; 0, 0,SUM(G14 * H14)))</x:f>
      </x:c>
    </x:row>
    <x:row r="15" spans="1:10" x14ac:dyDescent="0.25">
      <x:c r="B15" s="60" t="str">
        <x:v>B/W Copies - (Group 2)</x:v>
      </x:c>
      <x:c r="C15" s="73" t="str">
        <x:v>90,000</x:v>
      </x:c>
      <x:c r="D15" s="73" t="str">
        <x:v>138,468</x:v>
      </x:c>
      <x:c r="E15" s="177" t="n">
        <x:f ca="1">=SUM(D15 - C15)</x:f>
      </x:c>
      <x:c r="F15" s="177" t="n">
        <x:v>0</x:v>
      </x:c>
      <x:c r="G15" s="177" t="n">
        <x:f ca="1">=SUM(E15-F15)</x:f>
      </x:c>
      <x:c r="H15" s="75" t="str">
        <x:v>$ 0.0125</x:v>
      </x:c>
      <x:c r="I15" s="218" t="n">
        <x:v>0</x:v>
      </x:c>
      <x:c r="J15" s="203" t="n">
        <x:f ca="1">=IF(I15&lt;&gt;0,SUM(-1*I15),IF(SUM(G15 * H15) &lt; 0, 0,SUM(G15 * H15)))</x:f>
      </x:c>
    </x:row>
    <x:row r="16" spans="1:10" x14ac:dyDescent="0.25">
      <x:c r="B16" s="58" t="str">
        <x:v>B/W Copies - (Group 3)</x:v>
      </x:c>
      <x:c r="C16" s="6" t="str">
        <x:v>90,000</x:v>
      </x:c>
      <x:c r="D16" s="6" t="str">
        <x:v>162,887</x:v>
      </x:c>
      <x:c r="E16" s="176" t="n">
        <x:f ca="1">=SUM(D16 - C16)</x:f>
      </x:c>
      <x:c r="F16" s="176" t="n">
        <x:v>70344</x:v>
      </x:c>
      <x:c r="G16" s="176" t="n">
        <x:f ca="1">=SUM(E16 - F16)</x:f>
      </x:c>
      <x:c r="H16" s="17" t="str">
        <x:v>$ 0.0165</x:v>
      </x:c>
      <x:c r="I16" s="217" t="n">
        <x:v>0</x:v>
      </x:c>
      <x:c r="J16" s="202" t="n">
        <x:f ca="1">=IF(I16&lt;&gt;0,SUM(-1*I16),IF(SUM(G16 * H16) &lt; 0, 0,SUM(G16 * H16)))</x:f>
      </x:c>
    </x:row>
    <x:row r="17" spans="1:10" x14ac:dyDescent="0.25">
      <x:c r="B17" s="58" t="str">
        <x:v>B/W Laser Prints</x:v>
      </x:c>
      <x:c r="C17" s="6" t="str">
        <x:v>75,000</x:v>
      </x:c>
      <x:c r="D17" s="6" t="str">
        <x:v>86,183</x:v>
      </x:c>
      <x:c r="E17" s="176" t="n">
        <x:f ca="1">=SUM(D17 - C17)</x:f>
      </x:c>
      <x:c r="F17" s="176" t="n">
        <x:v>0</x:v>
      </x:c>
      <x:c r="G17" s="176" t="n">
        <x:f ca="1">=SUM(E17 - F17)</x:f>
      </x:c>
      <x:c r="H17" s="17" t="str">
        <x:v>$ 0.0200</x:v>
      </x:c>
      <x:c r="I17" s="217" t="n">
        <x:v>0</x:v>
      </x:c>
      <x:c r="J17" s="202" t="n">
        <x:f ca="1">=IF(I17&lt;&gt;0,SUM(-1*I17),IF(SUM(G17 * H17) &lt; 0, 0,SUM(G17 * H17)))</x:f>
      </x:c>
    </x:row>
    <x:row r="18" spans="1:10" x14ac:dyDescent="0.25">
      <x:c r="B18" s="60" t="str">
        <x:v>Color Copier (Color Pages)</x:v>
      </x:c>
      <x:c r="C18" s="73" t="str">
        <x:v>15,000</x:v>
      </x:c>
      <x:c r="D18" s="73" t="str">
        <x:v>19,128</x:v>
      </x:c>
      <x:c r="E18" s="177" t="n">
        <x:f ca="1">=SUM(D18 - C18)</x:f>
      </x:c>
      <x:c r="F18" s="177" t="n">
        <x:v>0</x:v>
      </x:c>
      <x:c r="G18" s="177" t="n">
        <x:f ca="1">=SUM(E18-F18)</x:f>
      </x:c>
      <x:c r="H18" s="75" t="str">
        <x:v>$ 0.0850</x:v>
      </x:c>
      <x:c r="I18" s="218" t="n">
        <x:v>0</x:v>
      </x:c>
      <x:c r="J18" s="203" t="n">
        <x:f ca="1">=IF(I18&lt;&gt;0,SUM(-1*I18),IF(SUM(G18 * H18) &lt; 0, 0,SUM(G18 * H18)))</x:f>
      </x:c>
    </x:row>
    <x:row r="19" spans="1:10" x14ac:dyDescent="0.25">
      <x:c r="B19" s="60" t="str">
        <x:v>Color Laser Prints</x:v>
      </x:c>
      <x:c r="C19" s="73" t="str">
        <x:v>27,000</x:v>
      </x:c>
      <x:c r="D19" s="73" t="str">
        <x:v>24,395</x:v>
      </x:c>
      <x:c r="E19" s="177" t="n">
        <x:f ca="1">=SUM(D19 - C19)</x:f>
      </x:c>
      <x:c r="F19" s="177" t="n">
        <x:v>33155</x:v>
      </x:c>
      <x:c r="G19" s="177" t="n">
        <x:f ca="1">=SUM(E19-F19)</x:f>
      </x:c>
      <x:c r="H19" s="75" t="str">
        <x:v>$ 0.1000</x:v>
      </x:c>
      <x:c r="I19" s="218" t="n">
        <x:v>0</x:v>
      </x:c>
      <x:c r="J19" s="203" t="n">
        <x:f ca="1">=IF(I19&lt;&gt;0,SUM(-1*I19),IF(SUM(G19 * H19) &lt; 0, 0,SUM(G19 * H19)))</x:f>
      </x:c>
    </x:row>
    <x:row r="20" spans="1:7" x14ac:dyDescent="0.25">
      <x:c r="B20" s="92"/>
      <x:c r="C20" s="120"/>
      <x:c r="D20" s="120"/>
      <x:c r="E20" s="120"/>
      <x:c r="F20" s="120"/>
      <x:c r="G20" s="120"/>
      <x:c r="H20" s="120"/>
      <x:c r="I20" s="120"/>
      <x:c r="J20" s="121"/>
    </x:row>
    <x:row r="21" spans="1:7" x14ac:dyDescent="0.25">
      <x:c r="B21" s="164"/>
      <x:c r="C21" s="164"/>
      <x:c r="D21" s="164"/>
      <x:c r="E21" s="164"/>
      <x:c r="F21" s="164"/>
      <x:c r="G21" s="164"/>
      <x:c r="H21" s="164">
        <x:v>Current Overage Expense:</x:v>
      </x:c>
      <x:c r="J21" s="204">
        <x:f ca="1">=Sum(J14:J19)</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