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0772915f8da04764" /><Relationship Type="http://schemas.openxmlformats.org/package/2006/relationships/metadata/core-properties" Target="/package/services/metadata/core-properties/5274dd48b114410c9d81736101339c71.psmdcp" Id="R0681f4e6091546c0"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<x:sst xmlns:x="http://schemas.openxmlformats.org/spreadsheetml/2006/main" count="58" uniqueCount="47">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</x:sst>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11803276</x:v>
      </x:c>
      <x:c r="C6" s="191" t="str">
        <x:v>Ricoh MP 4000</x:v>
      </x:c>
      <x:c r="D6" s="191" t="str">
        <x:v>B/W Copies</x:v>
      </x:c>
      <x:c r="E6" s="191" t="str">
        <x:v>M5595200318</x:v>
      </x:c>
      <x:c r="F6" s="191" t="str">
        <x:v>Active</x:v>
      </x:c>
      <x:c r="G6" s="191" t="str">
        <x:v>Paris</x:v>
      </x:c>
      <x:c r="H6" s="191" t="str">
        <x:v/>
      </x:c>
      <x:c r="I6" s="191" t="str">
        <x:v/>
      </x:c>
      <x:c r="J6" s="191" t="str">
        <x:v/>
      </x:c>
      <x:c r="K6" s="191" t="str">
        <x:v>Jim Ellis</x:v>
      </x:c>
      <x:c r="L6" s="191" t="str">
        <x:v/>
      </x:c>
      <x:c r="M6" s="191" t="str">
        <x:v>7/31/2013</x:v>
      </x:c>
      <x:c r="N6" s="189" t="n">
        <x:v>62700.00</x:v>
      </x:c>
      <x:c r="O6" s="191" t="str">
        <x:v>10/31/2013</x:v>
      </x:c>
      <x:c r="P6" s="189" t="n">
        <x:v>70959.00</x:v>
      </x:c>
      <x:c r="Q6" s="206" t="n">
        <x:v>0.15</x:v>
      </x:c>
      <x:c r="R6" s="206" t="n">
        <x:v>1.00</x:v>
      </x:c>
      <x:c r="S6" s="189" t="n">
        <x:v>5937.00</x:v>
      </x:c>
      <x:c r="T6" s="187" t="n">
        <x:f ca="1">=IF(AND(U6=0,S6&gt;0),-100%,IF(OR(S6=0,S6="-"),"-",IF(AND(S6=0,U6=0),0%,IF(S6&lt;U6,SUM(U6-S6)/S6,IF(S6&gt;U6,SUM(-1*(S6-U6)/S6),"")))))</x:f>
        <x:v/>
      </x:c>
      <x:c r="U6" s="189" t="n">
        <x:v>8259.00</x:v>
      </x:c>
      <x:c r="V6" s="189" t="n">
        <x:f ca="1">=SUM(U6/ round((O6- M6)/30.42,0))</x:f>
        <x:v/>
      </x:c>
      <x:c r="W6" s="195">
        <x:f ca="1">=IF(T6="","",IF(T6="-","",IF(U6=0,"",IF(OR(T6&gt; AA4 ,T6&lt;-AA4),"*",""))))</x:f>
        <x:v/>
      </x:c>
      <x:c r="X6" s="91" t="str">
        <x:v/>
      </x:c>
    </x:row>
    <x:row r="7" spans="1:25" s="12" x14ac:dyDescent="0.25">
      <x:c r="A7" s="96" t="str">
        <x:v>2</x:v>
      </x:c>
      <x:c r="B7" s="192" t="str">
        <x:v>57977</x:v>
      </x:c>
      <x:c r="C7" s="192" t="str">
        <x:v>Canon IR C5250</x:v>
      </x:c>
      <x:c r="D7" s="192" t="str">
        <x:v>B/W Copies</x:v>
      </x:c>
      <x:c r="E7" s="192" t="str">
        <x:v>JMQ11255</x:v>
      </x:c>
      <x:c r="F7" s="192" t="str">
        <x:v>Active</x:v>
      </x:c>
      <x:c r="G7" s="192" t="str">
        <x:v>Dallas</x:v>
      </x:c>
      <x:c r="H7" s="192" t="str">
        <x:v/>
      </x:c>
      <x:c r="I7" s="192" t="str">
        <x:v>Marketing Hallway</x:v>
      </x:c>
      <x:c r="J7" s="192" t="str">
        <x:v>6</x:v>
      </x:c>
      <x:c r="K7" s="192" t="str">
        <x:v/>
      </x:c>
      <x:c r="L7" s="192" t="str">
        <x:v/>
      </x:c>
      <x:c r="M7" s="192" t="str">
        <x:v/>
      </x:c>
      <x:c r="N7" s="183" t="n">
        <x:v/>
      </x:c>
      <x:c r="O7" s="192" t="str">
        <x:v/>
      </x:c>
      <x:c r="P7" s="183" t="n">
        <x:v/>
      </x:c>
      <x:c r="Q7" s="207" t="n">
        <x:v/>
      </x:c>
      <x:c r="R7" s="207" t="n">
        <x:v/>
      </x:c>
      <x:c r="S7" s="183" t="n">
        <x:v/>
      </x:c>
      <x:c r="T7" s="182" t="n">
        <x:f ca="1">=IF(AND(U7=0,S7&gt;0),-100%,IF(OR(S7=0,S7="-"),"-",IF(AND(S7=0,U7=0),0%,IF(S7&lt;U7,SUM(U7-S7)/S7,IF(S7&gt;U7,SUM(-1*(S7-U7)/S7),"")))))</x:f>
        <x:v/>
      </x:c>
      <x:c r="U7" s="183" t="n">
        <x:v/>
      </x:c>
      <x:c r="V7" s="183" t="n">
        <x:f ca="1">=SUM(U7/ round((O7- M7)/30.42,0))</x:f>
        <x:v/>
      </x:c>
      <x:c r="W7" s="196">
        <x:f ca="1">=IF(T7="","",IF(T7="-","",IF(U7=0,"",IF(OR(T7&gt;AA4,T7&lt;-AA4),"*",""))))</x:f>
        <x:v/>
      </x:c>
      <x:c r="X7" s="98" t="str">
        <x:v/>
      </x:c>
    </x:row>
    <x:row r="8" spans="1:25" s="12" x14ac:dyDescent="0.25">
      <x:c r="A8" s="90" t="str">
        <x:v>3</x:v>
      </x:c>
      <x:c r="B8" s="191" t="str">
        <x:v>71468</x:v>
      </x:c>
      <x:c r="C8" s="191" t="str">
        <x:v>Canon IRC5045</x:v>
      </x:c>
      <x:c r="D8" s="191" t="str">
        <x:v>B/W Copies</x:v>
      </x:c>
      <x:c r="E8" s="191" t="str">
        <x:v>GPQ65495</x:v>
      </x:c>
      <x:c r="F8" s="191" t="str">
        <x:v>Active</x:v>
      </x:c>
      <x:c r="G8" s="191" t="str">
        <x:v>Dallas</x:v>
      </x:c>
      <x:c r="H8" s="191" t="str">
        <x:v/>
      </x:c>
      <x:c r="I8" s="191" t="str">
        <x:v>Finance</x:v>
      </x:c>
      <x:c r="J8" s="191" t="str">
        <x:v>7</x:v>
      </x:c>
      <x:c r="K8" s="191" t="str">
        <x:v/>
      </x:c>
      <x:c r="L8" s="191" t="str">
        <x:v/>
      </x:c>
      <x:c r="M8" s="191" t="str">
        <x:v/>
      </x:c>
      <x:c r="N8" s="189" t="n">
        <x:v/>
      </x:c>
      <x:c r="O8" s="191" t="str">
        <x:v/>
      </x:c>
      <x:c r="P8" s="189" t="n">
        <x:v/>
      </x:c>
      <x:c r="Q8" s="206" t="n">
        <x:v/>
      </x:c>
      <x:c r="R8" s="206" t="n">
        <x:v/>
      </x:c>
      <x:c r="S8" s="189" t="n">
        <x:v/>
      </x:c>
      <x:c r="T8" s="187" t="n">
        <x:f ca="1">=IF(AND(U8=0,S8&gt;0),-100%,IF(OR(S8=0,S8="-"),"-",IF(AND(S8=0,U8=0),0%,IF(S8&lt;U8,SUM(U8-S8)/S8,IF(S8&gt;U8,SUM(-1*(S8-U8)/S8),"")))))</x:f>
        <x:v/>
      </x:c>
      <x:c r="U8" s="189" t="n">
        <x:v/>
      </x:c>
      <x:c r="V8" s="189" t="n">
        <x:f ca="1">=SUM(U8/ round((O8- M8)/30.42,0))</x:f>
        <x:v/>
      </x:c>
      <x:c r="W8" s="195">
        <x:f ca="1">=IF(T8="","",IF(T8="-","",IF(U8=0,"",IF(OR(T8&gt;AA4,T8&lt;-AA4),"*",""))))</x:f>
        <x:v/>
      </x:c>
      <x:c r="X8" s="91" t="str">
        <x:v/>
      </x:c>
    </x:row>
    <x:row r="9" spans="1:25" s="12" x14ac:dyDescent="0.25">
      <x:c r="A9" s="96" t="str">
        <x:v>4</x:v>
      </x:c>
      <x:c r="B9" s="192" t="str">
        <x:v>78645</x:v>
      </x:c>
      <x:c r="C9" s="192" t="str">
        <x:v>Canon IR C5540</x:v>
      </x:c>
      <x:c r="D9" s="192" t="str">
        <x:v>B/W Copies</x:v>
      </x:c>
      <x:c r="E9" s="192" t="str">
        <x:v>WXE01541</x:v>
      </x:c>
      <x:c r="F9" s="192" t="str">
        <x:v>Active</x:v>
      </x:c>
      <x:c r="G9" s="192" t="str">
        <x:v>Garland</x:v>
      </x:c>
      <x:c r="H9" s="192" t="str">
        <x:v/>
      </x:c>
      <x:c r="I9" s="192" t="str">
        <x:v>Upstairs / Engineering</x:v>
      </x:c>
      <x:c r="J9" s="192" t="str">
        <x:v/>
      </x:c>
      <x:c r="K9" s="192" t="str">
        <x:v/>
      </x:c>
      <x:c r="L9" s="192" t="str">
        <x:v/>
      </x:c>
      <x:c r="M9" s="192" t="str">
        <x:v/>
      </x:c>
      <x:c r="N9" s="183" t="n">
        <x:v/>
      </x:c>
      <x:c r="O9" s="192" t="str">
        <x:v/>
      </x:c>
      <x:c r="P9" s="183" t="n">
        <x:v/>
      </x:c>
      <x:c r="Q9" s="207" t="n">
        <x:v/>
      </x:c>
      <x:c r="R9" s="207" t="n">
        <x:v/>
      </x:c>
      <x:c r="S9" s="183" t="n">
        <x:v/>
      </x:c>
      <x:c r="T9" s="182" t="n">
        <x:f ca="1">=IF(AND(U9=0,S9&gt;0),-100%,IF(OR(S9=0,S9="-"),"-",IF(AND(S9=0,U9=0),0%,IF(S9&lt;U9,SUM(U9-S9)/S9,IF(S9&gt;U9,SUM(-1*(S9-U9)/S9),"")))))</x:f>
        <x:v/>
      </x:c>
      <x:c r="U9" s="183" t="n">
        <x:v/>
      </x:c>
      <x:c r="V9" s="183" t="n">
        <x:f ca="1">=SUM(U9/ round((O9- M9)/30.42,0))</x:f>
        <x:v/>
      </x:c>
      <x:c r="W9" s="196">
        <x:f ca="1">=IF(T9="","",IF(T9="-","",IF(U9=0,"",IF(OR(T9&gt;AA4,T9&lt;-AA4),"*",""))))</x:f>
        <x:v/>
      </x:c>
      <x:c r="X9" s="98" t="str">
        <x:v/>
      </x:c>
    </x:row>
    <x:row r="10" spans="1:25" s="12" x14ac:dyDescent="0.25">
      <x:c r="A10" s="90" t="str">
        <x:v>5</x:v>
      </x:c>
      <x:c r="B10" s="191" t="str">
        <x:v>78646</x:v>
      </x:c>
      <x:c r="C10" s="191" t="str">
        <x:v>Canon IR C5540</x:v>
      </x:c>
      <x:c r="D10" s="191" t="str">
        <x:v>B/W Copies</x:v>
      </x:c>
      <x:c r="E10" s="191" t="str">
        <x:v>WXE01488</x:v>
      </x:c>
      <x:c r="F10" s="191" t="str">
        <x:v>Active</x:v>
      </x:c>
      <x:c r="G10" s="191" t="str">
        <x:v>Garland</x:v>
      </x:c>
      <x:c r="H10" s="191" t="str">
        <x:v/>
      </x:c>
      <x:c r="I10" s="191" t="str">
        <x:v>Downstairs Receptionist</x:v>
      </x:c>
      <x:c r="J10" s="191" t="str">
        <x:v/>
      </x:c>
      <x:c r="K10" s="191" t="str">
        <x:v/>
      </x:c>
      <x:c r="L10" s="191" t="str">
        <x:v/>
      </x:c>
      <x:c r="M10" s="191" t="str">
        <x:v/>
      </x:c>
      <x:c r="N10" s="189" t="n">
        <x:v/>
      </x:c>
      <x:c r="O10" s="191" t="str">
        <x:v/>
      </x:c>
      <x:c r="P10" s="189" t="n">
        <x:v/>
      </x:c>
      <x:c r="Q10" s="206" t="n">
        <x:v/>
      </x:c>
      <x:c r="R10" s="206" t="n">
        <x:v/>
      </x:c>
      <x:c r="S10" s="189" t="n">
        <x:v/>
      </x:c>
      <x:c r="T10" s="187" t="n">
        <x:f ca="1">=IF(AND(U10=0,S10&gt;0),-100%,IF(OR(S10=0,S10="-"),"-",IF(AND(S10=0,U10=0),0%,IF(S10&lt;U10,SUM(U10-S10)/S10,IF(S10&gt;U10,SUM(-1*(S10-U10)/S10),"")))))</x:f>
        <x:v/>
      </x:c>
      <x:c r="U10" s="189" t="n">
        <x:v/>
      </x:c>
      <x:c r="V10" s="189" t="n">
        <x:f ca="1">=SUM(U10/ round((O10- M10)/30.42,0))</x:f>
        <x:v/>
      </x:c>
      <x:c r="W10" s="195">
        <x:f ca="1">=IF(T10="","",IF(T10="-","",IF(U10=0,"",IF(OR(T10&gt;AA4,T10&lt;-AA4),"*",""))))</x:f>
        <x:v/>
      </x:c>
      <x:c r="X10" s="91" t="str">
        <x:v/>
      </x:c>
    </x:row>
    <x:row r="11" spans="1:25" s="12" x14ac:dyDescent="0.25">
      <x:c r="A11" s="96" t="str">
        <x:v>6</x:v>
      </x:c>
      <x:c r="B11" s="192" t="str">
        <x:v>A37675</x:v>
      </x:c>
      <x:c r="C11" s="192" t="str">
        <x:v>Canon IR C2030</x:v>
      </x:c>
      <x:c r="D11" s="192" t="str">
        <x:v>B/W Copies</x:v>
      </x:c>
      <x:c r="E11" s="192" t="str">
        <x:v>EZS14272</x:v>
      </x:c>
      <x:c r="F11" s="192" t="str">
        <x:v>Inactive</x:v>
      </x:c>
      <x:c r="G11" s="192" t="str">
        <x:v>Gallatin, TN</x:v>
      </x:c>
      <x:c r="H11" s="192" t="str">
        <x:v/>
      </x:c>
      <x:c r="I11" s="192" t="str">
        <x:v>Customer no longer has copier</x:v>
      </x:c>
      <x:c r="J11" s="192" t="str">
        <x:v/>
      </x:c>
      <x:c r="K11" s="192" t="str">
        <x:v/>
      </x:c>
      <x:c r="L11" s="192" t="str">
        <x:v/>
      </x:c>
      <x:c r="M11" s="192" t="str">
        <x:v/>
      </x:c>
      <x:c r="N11" s="183" t="n">
        <x:v/>
      </x:c>
      <x:c r="O11" s="192" t="str">
        <x:v/>
      </x:c>
      <x:c r="P11" s="183" t="n">
        <x:v/>
      </x:c>
      <x:c r="Q11" s="207" t="n">
        <x:v/>
      </x:c>
      <x:c r="R11" s="207" t="n">
        <x:v/>
      </x:c>
      <x:c r="S11" s="183" t="n">
        <x:v/>
      </x:c>
      <x:c r="T11" s="182" t="n">
        <x:f ca="1">=IF(AND(U11=0,S11&gt;0),-100%,IF(OR(S11=0,S11="-"),"-",IF(AND(S11=0,U11=0),0%,IF(S11&lt;U11,SUM(U11-S11)/S11,IF(S11&gt;U11,SUM(-1*(S11-U11)/S11),"")))))</x:f>
        <x:v/>
      </x:c>
      <x:c r="U11" s="183" t="n">
        <x:v/>
      </x:c>
      <x:c r="V11" s="183" t="n">
        <x:f ca="1">=SUM(U11/ round((O11- M11)/30.42,0))</x:f>
        <x:v/>
      </x:c>
      <x:c r="W11" s="196">
        <x:f ca="1">=IF(T11="","",IF(T11="-","",IF(U11=0,"",IF(OR(T11&gt;AA4,T11&lt;-AA4),"*",""))))</x:f>
        <x:v/>
      </x:c>
      <x:c r="X11" s="98" t="str">
        <x:v/>
      </x:c>
    </x:row>
    <x:row r="12" spans="1:25" s="12" x14ac:dyDescent="0.25">
      <x:c r="A12" s="90" t="str">
        <x:v>7</x:v>
      </x:c>
      <x:c r="B12" s="191" t="str">
        <x:v>A4880</x:v>
      </x:c>
      <x:c r="C12" s="191" t="str">
        <x:v>Canon IR C3330</x:v>
      </x:c>
      <x:c r="D12" s="191" t="str">
        <x:v>B/W Copies</x:v>
      </x:c>
      <x:c r="E12" s="191" t="str">
        <x:v>QTV01985</x:v>
      </x:c>
      <x:c r="F12" s="191" t="str">
        <x:v>Active</x:v>
      </x:c>
      <x:c r="G12" s="191" t="str">
        <x:v>Wooster, OH</x:v>
      </x:c>
      <x:c r="H12" s="191" t="str">
        <x:v/>
      </x:c>
      <x:c r="I12" s="191" t="str">
        <x:v>Reception</x:v>
      </x:c>
      <x:c r="J12" s="191" t="str">
        <x:v/>
      </x:c>
      <x:c r="K12" s="191" t="str">
        <x:v/>
      </x:c>
      <x:c r="L12" s="191" t="str">
        <x:v/>
      </x:c>
      <x:c r="M12" s="191" t="str">
        <x:v/>
      </x:c>
      <x:c r="N12" s="189" t="n">
        <x:v/>
      </x:c>
      <x:c r="O12" s="191" t="str">
        <x:v/>
      </x:c>
      <x:c r="P12" s="189" t="n">
        <x:v/>
      </x:c>
      <x:c r="Q12" s="206" t="n">
        <x:v/>
      </x:c>
      <x:c r="R12" s="206" t="n">
        <x:v/>
      </x:c>
      <x:c r="S12" s="189" t="n">
        <x:v/>
      </x:c>
      <x:c r="T12" s="187" t="n">
        <x:f ca="1">=IF(AND(U12=0,S12&gt;0),-100%,IF(OR(S12=0,S12="-"),"-",IF(AND(S12=0,U12=0),0%,IF(S12&lt;U12,SUM(U12-S12)/S12,IF(S12&gt;U12,SUM(-1*(S12-U12)/S12),"")))))</x:f>
        <x:v/>
      </x:c>
      <x:c r="U12" s="189" t="n">
        <x:v/>
      </x:c>
      <x:c r="V12" s="189" t="n">
        <x:f ca="1">=SUM(U12/ round((O12- M12)/30.42,0))</x:f>
        <x:v/>
      </x:c>
      <x:c r="W12" s="195">
        <x:f ca="1">=IF(T12="","",IF(T12="-","",IF(U12=0,"",IF(OR(T12&gt;AA4,T12&lt;-AA4),"*",""))))</x:f>
        <x:v/>
      </x:c>
      <x:c r="X12" s="91" t="str">
        <x:v/>
      </x:c>
    </x:row>
    <x:row r="13" spans="1:25" s="12" x14ac:dyDescent="0.25">
      <x:c r="A13" s="96" t="str">
        <x:v>8</x:v>
      </x:c>
      <x:c r="B13" s="192" t="str">
        <x:v>AFPR50586</x:v>
      </x:c>
      <x:c r="C13" s="192" t="str">
        <x:v>Canon IR C2225</x:v>
      </x:c>
      <x:c r="D13" s="192" t="str">
        <x:v>B/W Copies</x:v>
      </x:c>
      <x:c r="E13" s="192" t="str">
        <x:v>LYD54621</x:v>
      </x:c>
      <x:c r="F13" s="192" t="str">
        <x:v>Inactive</x:v>
      </x:c>
      <x:c r="G13" s="192" t="str">
        <x:v>Wooster, OH</x:v>
      </x:c>
      <x:c r="H13" s="192" t="str">
        <x:v/>
      </x:c>
      <x:c r="I13" s="192" t="str">
        <x:v>Construction Trailer</x:v>
      </x:c>
      <x:c r="J13" s="192" t="str">
        <x:v/>
      </x:c>
      <x:c r="K13" s="192" t="str">
        <x:v/>
      </x:c>
      <x:c r="L13" s="192" t="str">
        <x:v/>
      </x:c>
      <x:c r="M13" s="192" t="str">
        <x:v/>
      </x:c>
      <x:c r="N13" s="183" t="n">
        <x:v/>
      </x:c>
      <x:c r="O13" s="192" t="str">
        <x:v/>
      </x:c>
      <x:c r="P13" s="183" t="n">
        <x:v/>
      </x:c>
      <x:c r="Q13" s="207" t="n">
        <x:v/>
      </x:c>
      <x:c r="R13" s="207" t="n">
        <x:v/>
      </x:c>
      <x:c r="S13" s="183" t="n">
        <x:v/>
      </x:c>
      <x:c r="T13" s="182" t="n">
        <x:f ca="1">=IF(AND(U13=0,S13&gt;0),-100%,IF(OR(S13=0,S13="-"),"-",IF(AND(S13=0,U13=0),0%,IF(S13&lt;U13,SUM(U13-S13)/S13,IF(S13&gt;U13,SUM(-1*(S13-U13)/S13),"")))))</x:f>
        <x:v/>
      </x:c>
      <x:c r="U13" s="183" t="n">
        <x:v/>
      </x:c>
      <x:c r="V13" s="183" t="n">
        <x:f ca="1">=SUM(U13/ round((O13- M13)/30.42,0))</x:f>
        <x:v/>
      </x:c>
      <x:c r="W13" s="196">
        <x:f ca="1">=IF(T13="","",IF(T13="-","",IF(U13=0,"",IF(OR(T13&gt;AA4,T13&lt;-AA4),"*",""))))</x:f>
        <x:v/>
      </x:c>
      <x:c r="X13" s="98" t="str">
        <x:v/>
      </x:c>
    </x:row>
    <x:row r="14" spans="1:25" s="12" x14ac:dyDescent="0.25">
      <x:c r="A14" s="90" t="str">
        <x:v>9</x:v>
      </x:c>
      <x:c r="B14" s="191" t="str">
        <x:v>AFPR58108</x:v>
      </x:c>
      <x:c r="C14" s="191" t="str">
        <x:v>Canon IR C5540</x:v>
      </x:c>
      <x:c r="D14" s="191" t="str">
        <x:v>B/W Copies</x:v>
      </x:c>
      <x:c r="E14" s="191" t="str">
        <x:v>XUP01371</x:v>
      </x:c>
      <x:c r="F14" s="191" t="str">
        <x:v>Inactive</x:v>
      </x:c>
      <x:c r="G14" s="191" t="str">
        <x:v>Dallas</x:v>
      </x:c>
      <x:c r="H14" s="191" t="str">
        <x:v/>
      </x:c>
      <x:c r="I14" s="191" t="str">
        <x:v>Accounting / Replaced</x:v>
      </x:c>
      <x:c r="J14" s="191" t="str">
        <x:v/>
      </x:c>
      <x:c r="K14" s="191" t="str">
        <x:v/>
      </x:c>
      <x:c r="L14" s="191" t="str">
        <x:v/>
      </x:c>
      <x:c r="M14" s="191" t="str">
        <x:v/>
      </x:c>
      <x:c r="N14" s="189" t="n">
        <x:v/>
      </x:c>
      <x:c r="O14" s="191" t="str">
        <x:v/>
      </x:c>
      <x:c r="P14" s="189" t="n">
        <x:v/>
      </x:c>
      <x:c r="Q14" s="206" t="n">
        <x:v/>
      </x:c>
      <x:c r="R14" s="206" t="n">
        <x:v/>
      </x:c>
      <x:c r="S14" s="189" t="n">
        <x:v/>
      </x:c>
      <x:c r="T14" s="187" t="n">
        <x:f ca="1">=IF(AND(U14=0,S14&gt;0),-100%,IF(OR(S14=0,S14="-"),"-",IF(AND(S14=0,U14=0),0%,IF(S14&lt;U14,SUM(U14-S14)/S14,IF(S14&gt;U14,SUM(-1*(S14-U14)/S14),"")))))</x:f>
        <x:v/>
      </x:c>
      <x:c r="U14" s="189" t="n">
        <x:v/>
      </x:c>
      <x:c r="V14" s="189" t="n">
        <x:f ca="1">=SUM(U14/ round((O14- M14)/30.42,0))</x:f>
        <x:v/>
      </x:c>
      <x:c r="W14" s="195">
        <x:f ca="1">=IF(T14="","",IF(T14="-","",IF(U14=0,"",IF(OR(T14&gt;AA4,T14&lt;-AA4),"*",""))))</x:f>
        <x:v/>
      </x:c>
      <x:c r="X14" s="91" t="str">
        <x:v/>
      </x:c>
    </x:row>
    <x:row r="15" spans="1:25" s="12" x14ac:dyDescent="0.25">
      <x:c r="A15" s="96" t="str">
        <x:v>10</x:v>
      </x:c>
      <x:c r="B15" s="192" t="str">
        <x:v>AWHF00616</x:v>
      </x:c>
      <x:c r="C15" s="192" t="str">
        <x:v>Canon IR C5550</x:v>
      </x:c>
      <x:c r="D15" s="192" t="str">
        <x:v>B/W Copies</x:v>
      </x:c>
      <x:c r="E15" s="192" t="str">
        <x:v>WHF00616</x:v>
      </x:c>
      <x:c r="F15" s="192" t="str">
        <x:v>Inactive</x:v>
      </x:c>
      <x:c r="G15" s="192" t="str">
        <x:v>Dallas</x:v>
      </x:c>
      <x:c r="H15" s="192" t="str">
        <x:v/>
      </x:c>
      <x:c r="I15" s="192" t="str">
        <x:v>Accounting / Service Loaner</x:v>
      </x:c>
      <x:c r="J15" s="192" t="str">
        <x:v/>
      </x:c>
      <x:c r="K15" s="192" t="str">
        <x:v/>
      </x:c>
      <x:c r="L15" s="192" t="str">
        <x:v/>
      </x:c>
      <x:c r="M15" s="192" t="str">
        <x:v/>
      </x:c>
      <x:c r="N15" s="183" t="n">
        <x:v/>
      </x:c>
      <x:c r="O15" s="192" t="str">
        <x:v/>
      </x:c>
      <x:c r="P15" s="183" t="n">
        <x:v/>
      </x:c>
      <x:c r="Q15" s="207" t="n">
        <x:v/>
      </x:c>
      <x:c r="R15" s="207" t="n">
        <x:v/>
      </x:c>
      <x:c r="S15" s="183" t="n">
        <x:v/>
      </x:c>
      <x:c r="T15" s="182" t="n">
        <x:f ca="1">=IF(AND(U15=0,S15&gt;0),-100%,IF(OR(S15=0,S15="-"),"-",IF(AND(S15=0,U15=0),0%,IF(S15&lt;U15,SUM(U15-S15)/S15,IF(S15&gt;U15,SUM(-1*(S15-U15)/S15),"")))))</x:f>
        <x:v/>
      </x:c>
      <x:c r="U15" s="183" t="n">
        <x:v/>
      </x:c>
      <x:c r="V15" s="183" t="n">
        <x:f ca="1">=SUM(U15/ round((O15- M15)/30.42,0))</x:f>
        <x:v/>
      </x:c>
      <x:c r="W15" s="196">
        <x:f ca="1">=IF(T15="","",IF(T15="-","",IF(U15=0,"",IF(OR(T15&gt;AA4,T15&lt;-AA4),"*",""))))</x:f>
        <x:v/>
      </x:c>
      <x:c r="X15" s="98" t="str">
        <x:v/>
      </x:c>
    </x:row>
    <x:row r="16" spans="1:25" s="12" x14ac:dyDescent="0.25">
      <x:c r="A16" s="90" t="str">
        <x:v>11</x:v>
      </x:c>
      <x:c r="B16" s="191" t="str">
        <x:v>DD503</x:v>
      </x:c>
      <x:c r="C16" s="191" t="str">
        <x:v>Canon IR C5250</x:v>
      </x:c>
      <x:c r="D16" s="191" t="str">
        <x:v>B/W Copies</x:v>
      </x:c>
      <x:c r="E16" s="191" t="str">
        <x:v>JMQ12856</x:v>
      </x:c>
      <x:c r="F16" s="191" t="str">
        <x:v>Active</x:v>
      </x:c>
      <x:c r="G16" s="191" t="str">
        <x:v>Rogers, AR</x:v>
      </x:c>
      <x:c r="H16" s="191" t="str">
        <x:v/>
      </x:c>
      <x:c r="I16" s="191" t="str">
        <x:v/>
      </x:c>
      <x:c r="J16" s="191" t="str">
        <x:v/>
      </x:c>
      <x:c r="K16" s="191" t="str">
        <x:v/>
      </x:c>
      <x:c r="L16" s="191" t="str">
        <x:v/>
      </x:c>
      <x:c r="M16" s="191" t="str">
        <x:v/>
      </x:c>
      <x:c r="N16" s="189" t="n">
        <x:v/>
      </x:c>
      <x:c r="O16" s="191" t="str">
        <x:v/>
      </x:c>
      <x:c r="P16" s="189" t="n">
        <x:v/>
      </x:c>
      <x:c r="Q16" s="206" t="n">
        <x:v/>
      </x:c>
      <x:c r="R16" s="206" t="n">
        <x:v/>
      </x:c>
      <x:c r="S16" s="189" t="n">
        <x:v/>
      </x:c>
      <x:c r="T16" s="187" t="n">
        <x:f ca="1">=IF(AND(U16=0,S16&gt;0),-100%,IF(OR(S16=0,S16="-"),"-",IF(AND(S16=0,U16=0),0%,IF(S16&lt;U16,SUM(U16-S16)/S16,IF(S16&gt;U16,SUM(-1*(S16-U16)/S16),"")))))</x:f>
        <x:v/>
      </x:c>
      <x:c r="U16" s="189" t="n">
        <x:v/>
      </x:c>
      <x:c r="V16" s="189" t="n">
        <x:f ca="1">=SUM(U16/ round((O16- M16)/30.42,0))</x:f>
        <x:v/>
      </x:c>
      <x:c r="W16" s="195">
        <x:f ca="1">=IF(T16="","",IF(T16="-","",IF(U16=0,"",IF(OR(T16&gt;AA4,T16&lt;-AA4),"*",""))))</x:f>
        <x:v/>
      </x:c>
      <x:c r="X16" s="91" t="str">
        <x:v/>
      </x:c>
    </x:row>
    <x:row r="17" spans="1:25" s="12" x14ac:dyDescent="0.25">
      <x:c r="A17" s="96" t="str">
        <x:v>12</x:v>
      </x:c>
      <x:c r="B17" s="192" t="str">
        <x:v>FPR39275</x:v>
      </x:c>
      <x:c r="C17" s="192" t="str">
        <x:v>Canon IR C5240</x:v>
      </x:c>
      <x:c r="D17" s="192" t="str">
        <x:v>B/W Copies</x:v>
      </x:c>
      <x:c r="E17" s="192" t="str">
        <x:v>JRA07729</x:v>
      </x:c>
      <x:c r="F17" s="192" t="str">
        <x:v>Active</x:v>
      </x:c>
      <x:c r="G17" s="192" t="str">
        <x:v>AZ</x:v>
      </x:c>
      <x:c r="H17" s="192" t="str">
        <x:v/>
      </x:c>
      <x:c r="I17" s="192" t="str">
        <x:v>Reception</x:v>
      </x:c>
      <x:c r="J17" s="192" t="str">
        <x:v>1</x:v>
      </x:c>
      <x:c r="K17" s="192" t="str">
        <x:v/>
      </x:c>
      <x:c r="L17" s="192" t="str">
        <x:v/>
      </x:c>
      <x:c r="M17" s="192" t="str">
        <x:v/>
      </x:c>
      <x:c r="N17" s="183" t="n">
        <x:v/>
      </x:c>
      <x:c r="O17" s="192" t="str">
        <x:v/>
      </x:c>
      <x:c r="P17" s="183" t="n">
        <x:v/>
      </x:c>
      <x:c r="Q17" s="207" t="n">
        <x:v/>
      </x:c>
      <x:c r="R17" s="207" t="n">
        <x:v/>
      </x:c>
      <x:c r="S17" s="183" t="n">
        <x:v/>
      </x:c>
      <x:c r="T17" s="182" t="n">
        <x:f ca="1">=IF(AND(U17=0,S17&gt;0),-100%,IF(OR(S17=0,S17="-"),"-",IF(AND(S17=0,U17=0),0%,IF(S17&lt;U17,SUM(U17-S17)/S17,IF(S17&gt;U17,SUM(-1*(S17-U17)/S17),"")))))</x:f>
        <x:v/>
      </x:c>
      <x:c r="U17" s="183" t="n">
        <x:v/>
      </x:c>
      <x:c r="V17" s="183" t="n">
        <x:f ca="1">=SUM(U17/ round((O17- M17)/30.42,0))</x:f>
        <x:v/>
      </x:c>
      <x:c r="W17" s="196">
        <x:f ca="1">=IF(T17="","",IF(T17="-","",IF(U17=0,"",IF(OR(T17&gt;AA4,T17&lt;-AA4),"*",""))))</x:f>
        <x:v/>
      </x:c>
      <x:c r="X17" s="98" t="str">
        <x:v/>
      </x:c>
    </x:row>
    <x:row r="18" spans="1:25" s="12" x14ac:dyDescent="0.25">
      <x:c r="A18" s="90" t="str">
        <x:v>13</x:v>
      </x:c>
      <x:c r="B18" s="191" t="str">
        <x:v>FPR45697</x:v>
      </x:c>
      <x:c r="C18" s="191" t="str">
        <x:v>Canon IR C5250</x:v>
      </x:c>
      <x:c r="D18" s="191" t="str">
        <x:v>B/W Copies</x:v>
      </x:c>
      <x:c r="E18" s="191" t="str">
        <x:v>JMQ08746</x:v>
      </x:c>
      <x:c r="F18" s="191" t="str">
        <x:v>Active</x:v>
      </x:c>
      <x:c r="G18" s="191" t="str">
        <x:v>AZ</x:v>
      </x:c>
      <x:c r="H18" s="191" t="str">
        <x:v/>
      </x:c>
      <x:c r="I18" s="191" t="str">
        <x:v>Office Area</x:v>
      </x:c>
      <x:c r="J18" s="191" t="str">
        <x:v>2</x:v>
      </x:c>
      <x:c r="K18" s="191" t="str">
        <x:v/>
      </x:c>
      <x:c r="L18" s="191" t="str">
        <x:v/>
      </x:c>
      <x:c r="M18" s="191" t="str">
        <x:v/>
      </x:c>
      <x:c r="N18" s="189" t="n">
        <x:v/>
      </x:c>
      <x:c r="O18" s="191" t="str">
        <x:v/>
      </x:c>
      <x:c r="P18" s="189" t="n">
        <x:v/>
      </x:c>
      <x:c r="Q18" s="206" t="n">
        <x:v/>
      </x:c>
      <x:c r="R18" s="206" t="n">
        <x:v/>
      </x:c>
      <x:c r="S18" s="189" t="n">
        <x:v/>
      </x:c>
      <x:c r="T18" s="187" t="n">
        <x:f ca="1">=IF(AND(U18=0,S18&gt;0),-100%,IF(OR(S18=0,S18="-"),"-",IF(AND(S18=0,U18=0),0%,IF(S18&lt;U18,SUM(U18-S18)/S18,IF(S18&gt;U18,SUM(-1*(S18-U18)/S18),"")))))</x:f>
        <x:v/>
      </x:c>
      <x:c r="U18" s="189" t="n">
        <x:v/>
      </x:c>
      <x:c r="V18" s="189" t="n">
        <x:f ca="1">=SUM(U18/ round((O18- M18)/30.42,0))</x:f>
        <x:v/>
      </x:c>
      <x:c r="W18" s="195">
        <x:f ca="1">=IF(T18="","",IF(T18="-","",IF(U18=0,"",IF(OR(T18&gt;AA4,T18&lt;-AA4),"*",""))))</x:f>
        <x:v/>
      </x:c>
      <x:c r="X18" s="91" t="str">
        <x:v/>
      </x:c>
    </x:row>
    <x:row r="19" spans="1:25" s="12" x14ac:dyDescent="0.25">
      <x:c r="A19" s="96" t="str">
        <x:v>14</x:v>
      </x:c>
      <x:c r="B19" s="192" t="str">
        <x:v>FPR45698</x:v>
      </x:c>
      <x:c r="C19" s="192" t="str">
        <x:v>Canon IR C2230</x:v>
      </x:c>
      <x:c r="D19" s="192" t="str">
        <x:v>B/W Copies</x:v>
      </x:c>
      <x:c r="E19" s="192" t="str">
        <x:v>LYA04487</x:v>
      </x:c>
      <x:c r="F19" s="192" t="str">
        <x:v>Active</x:v>
      </x:c>
      <x:c r="G19" s="192" t="str">
        <x:v>Garland</x:v>
      </x:c>
      <x:c r="H19" s="192" t="str">
        <x:v/>
      </x:c>
      <x:c r="I19" s="192" t="str">
        <x:v>R&amp;D Coper</x:v>
      </x:c>
      <x:c r="J19" s="192" t="str">
        <x:v>3</x:v>
      </x:c>
      <x:c r="K19" s="192" t="str">
        <x:v/>
      </x:c>
      <x:c r="L19" s="192" t="str">
        <x:v/>
      </x:c>
      <x:c r="M19" s="192" t="str">
        <x:v/>
      </x:c>
      <x:c r="N19" s="183" t="n">
        <x:v/>
      </x:c>
      <x:c r="O19" s="192" t="str">
        <x:v/>
      </x:c>
      <x:c r="P19" s="183" t="n">
        <x:v/>
      </x:c>
      <x:c r="Q19" s="207" t="n">
        <x:v/>
      </x:c>
      <x:c r="R19" s="207" t="n">
        <x:v/>
      </x:c>
      <x:c r="S19" s="183" t="n">
        <x:v/>
      </x:c>
      <x:c r="T19" s="182" t="n">
        <x:f ca="1">=IF(AND(U19=0,S19&gt;0),-100%,IF(OR(S19=0,S19="-"),"-",IF(AND(S19=0,U19=0),0%,IF(S19&lt;U19,SUM(U19-S19)/S19,IF(S19&gt;U19,SUM(-1*(S19-U19)/S19),"")))))</x:f>
        <x:v/>
      </x:c>
      <x:c r="U19" s="183" t="n">
        <x:v/>
      </x:c>
      <x:c r="V19" s="183" t="n">
        <x:f ca="1">=SUM(U19/ round((O19- M19)/30.42,0))</x:f>
        <x:v/>
      </x:c>
      <x:c r="W19" s="196">
        <x:f ca="1">=IF(T19="","",IF(T19="-","",IF(U19=0,"",IF(OR(T19&gt;AA4,T19&lt;-AA4),"*",""))))</x:f>
        <x:v/>
      </x:c>
      <x:c r="X19" s="98" t="str">
        <x:v/>
      </x:c>
    </x:row>
    <x:row r="20" spans="1:25" s="12" x14ac:dyDescent="0.25">
      <x:c r="A20" s="90" t="str">
        <x:v>15</x:v>
      </x:c>
      <x:c r="B20" s="191" t="str">
        <x:v>FPR45699</x:v>
      </x:c>
      <x:c r="C20" s="191" t="str">
        <x:v>Canon IR4251</x:v>
      </x:c>
      <x:c r="D20" s="191" t="str">
        <x:v>B/W Copies</x:v>
      </x:c>
      <x:c r="E20" s="191" t="str">
        <x:v>QHS01526</x:v>
      </x:c>
      <x:c r="F20" s="191" t="str">
        <x:v>Active</x:v>
      </x:c>
      <x:c r="G20" s="191" t="str">
        <x:v>Dallas</x:v>
      </x:c>
      <x:c r="H20" s="191" t="str">
        <x:v/>
      </x:c>
      <x:c r="I20" s="191" t="str">
        <x:v>Copy Room</x:v>
      </x:c>
      <x:c r="J20" s="191" t="str">
        <x:v>6</x:v>
      </x:c>
      <x:c r="K20" s="191" t="str">
        <x:v/>
      </x:c>
      <x:c r="L20" s="191" t="str">
        <x:v/>
      </x:c>
      <x:c r="M20" s="191" t="str">
        <x:v/>
      </x:c>
      <x:c r="N20" s="189" t="n">
        <x:v/>
      </x:c>
      <x:c r="O20" s="191" t="str">
        <x:v/>
      </x:c>
      <x:c r="P20" s="189" t="n">
        <x:v/>
      </x:c>
      <x:c r="Q20" s="206" t="n">
        <x:v/>
      </x:c>
      <x:c r="R20" s="206" t="n">
        <x:v/>
      </x:c>
      <x:c r="S20" s="189" t="n">
        <x:v/>
      </x:c>
      <x:c r="T20" s="187" t="n">
        <x:f ca="1">=IF(AND(U20=0,S20&gt;0),-100%,IF(OR(S20=0,S20="-"),"-",IF(AND(S20=0,U20=0),0%,IF(S20&lt;U20,SUM(U20-S20)/S20,IF(S20&gt;U20,SUM(-1*(S20-U20)/S20),"")))))</x:f>
        <x:v/>
      </x:c>
      <x:c r="U20" s="189" t="n">
        <x:v/>
      </x:c>
      <x:c r="V20" s="189" t="n">
        <x:f ca="1">=SUM(U20/ round((O20- M20)/30.42,0))</x:f>
        <x:v/>
      </x:c>
      <x:c r="W20" s="195">
        <x:f ca="1">=IF(T20="","",IF(T20="-","",IF(U20=0,"",IF(OR(T20&gt;AA4,T20&lt;-AA4),"*",""))))</x:f>
        <x:v/>
      </x:c>
      <x:c r="X20" s="91" t="str">
        <x:v/>
      </x:c>
    </x:row>
    <x:row r="21" spans="1:25" s="12" x14ac:dyDescent="0.25">
      <x:c r="A21" s="96" t="str">
        <x:v>16</x:v>
      </x:c>
      <x:c r="B21" s="192" t="str">
        <x:v>FPR47296</x:v>
      </x:c>
      <x:c r="C21" s="192" t="str">
        <x:v>Ricoh MP C305SPF</x:v>
      </x:c>
      <x:c r="D21" s="192" t="str">
        <x:v>B/W Copies</x:v>
      </x:c>
      <x:c r="E21" s="192" t="str">
        <x:v>W793P903984</x:v>
      </x:c>
      <x:c r="F21" s="192" t="str">
        <x:v>Active</x:v>
      </x:c>
      <x:c r="G21" s="192" t="str">
        <x:v>Paris</x:v>
      </x:c>
      <x:c r="H21" s="192" t="str">
        <x:v/>
      </x:c>
      <x:c r="I21" s="192" t="str">
        <x:v>Small Parlor</x:v>
      </x:c>
      <x:c r="J21" s="192" t="str">
        <x:v/>
      </x:c>
      <x:c r="K21" s="192" t="str">
        <x:v/>
      </x:c>
      <x:c r="L21" s="192" t="str">
        <x:v/>
      </x:c>
      <x:c r="M21" s="192" t="str">
        <x:v/>
      </x:c>
      <x:c r="N21" s="183" t="n">
        <x:v/>
      </x:c>
      <x:c r="O21" s="192" t="str">
        <x:v/>
      </x:c>
      <x:c r="P21" s="183" t="n">
        <x:v/>
      </x:c>
      <x:c r="Q21" s="207" t="n">
        <x:v/>
      </x:c>
      <x:c r="R21" s="207" t="n">
        <x:v/>
      </x:c>
      <x:c r="S21" s="183" t="n">
        <x:v/>
      </x:c>
      <x:c r="T21" s="182" t="n">
        <x:f ca="1">=IF(AND(U21=0,S21&gt;0),-100%,IF(OR(S21=0,S21="-"),"-",IF(AND(S21=0,U21=0),0%,IF(S21&lt;U21,SUM(U21-S21)/S21,IF(S21&gt;U21,SUM(-1*(S21-U21)/S21),"")))))</x:f>
        <x:v/>
      </x:c>
      <x:c r="U21" s="183" t="n">
        <x:v/>
      </x:c>
      <x:c r="V21" s="183" t="n">
        <x:f ca="1">=SUM(U21/ round((O21- M21)/30.42,0))</x:f>
        <x:v/>
      </x:c>
      <x:c r="W21" s="196">
        <x:f ca="1">=IF(T21="","",IF(T21="-","",IF(U21=0,"",IF(OR(T21&gt;AA4,T21&lt;-AA4),"*",""))))</x:f>
        <x:v/>
      </x:c>
      <x:c r="X21" s="98" t="str">
        <x:v/>
      </x:c>
    </x:row>
    <x:row r="22" spans="1:25" s="12" x14ac:dyDescent="0.25">
      <x:c r="A22" s="90" t="str">
        <x:v>17</x:v>
      </x:c>
      <x:c r="B22" s="191" t="str">
        <x:v>FPR57671</x:v>
      </x:c>
      <x:c r="C22" s="191" t="str">
        <x:v>Canon IR C3330</x:v>
      </x:c>
      <x:c r="D22" s="191" t="str">
        <x:v>B/W Copies</x:v>
      </x:c>
      <x:c r="E22" s="191" t="str">
        <x:v>QTV09133</x:v>
      </x:c>
      <x:c r="F22" s="191" t="str">
        <x:v>Active</x:v>
      </x:c>
      <x:c r="G22" s="191" t="str">
        <x:v>Wooster, OH</x:v>
      </x:c>
      <x:c r="H22" s="191" t="str">
        <x:v/>
      </x:c>
      <x:c r="I22" s="191" t="str">
        <x:v/>
      </x:c>
      <x:c r="J22" s="191" t="str">
        <x:v/>
      </x:c>
      <x:c r="K22" s="191" t="str">
        <x:v/>
      </x:c>
      <x:c r="L22" s="191" t="str">
        <x:v/>
      </x:c>
      <x:c r="M22" s="191" t="str">
        <x:v/>
      </x:c>
      <x:c r="N22" s="189" t="n">
        <x:v/>
      </x:c>
      <x:c r="O22" s="191" t="str">
        <x:v/>
      </x:c>
      <x:c r="P22" s="189" t="n">
        <x:v/>
      </x:c>
      <x:c r="Q22" s="206" t="n">
        <x:v/>
      </x:c>
      <x:c r="R22" s="206" t="n">
        <x:v/>
      </x:c>
      <x:c r="S22" s="189" t="n">
        <x:v/>
      </x:c>
      <x:c r="T22" s="187" t="n">
        <x:f ca="1">=IF(AND(U22=0,S22&gt;0),-100%,IF(OR(S22=0,S22="-"),"-",IF(AND(S22=0,U22=0),0%,IF(S22&lt;U22,SUM(U22-S22)/S22,IF(S22&gt;U22,SUM(-1*(S22-U22)/S22),"")))))</x:f>
        <x:v/>
      </x:c>
      <x:c r="U22" s="189" t="n">
        <x:v/>
      </x:c>
      <x:c r="V22" s="189" t="n">
        <x:f ca="1">=SUM(U22/ round((O22- M22)/30.42,0))</x:f>
        <x:v/>
      </x:c>
      <x:c r="W22" s="195">
        <x:f ca="1">=IF(T22="","",IF(T22="-","",IF(U22=0,"",IF(OR(T22&gt;AA4,T22&lt;-AA4),"*",""))))</x:f>
        <x:v/>
      </x:c>
      <x:c r="X22" s="91" t="str">
        <x:v/>
      </x:c>
    </x:row>
    <x:row r="23" spans="1:25" s="12" x14ac:dyDescent="0.25">
      <x:c r="A23" s="96" t="str">
        <x:v>18</x:v>
      </x:c>
      <x:c r="B23" s="192" t="str">
        <x:v>WXE09273</x:v>
      </x:c>
      <x:c r="C23" s="192" t="str">
        <x:v>Canon IR C5540</x:v>
      </x:c>
      <x:c r="D23" s="192" t="str">
        <x:v>B/W Copies</x:v>
      </x:c>
      <x:c r="E23" s="192" t="str">
        <x:v>WXE09273</x:v>
      </x:c>
      <x:c r="F23" s="192" t="str">
        <x:v>Active</x:v>
      </x:c>
      <x:c r="G23" s="192" t="str">
        <x:v>Dallas</x:v>
      </x:c>
      <x:c r="H23" s="192" t="str">
        <x:v/>
      </x:c>
      <x:c r="I23" s="192" t="str">
        <x:v>Logistics</x:v>
      </x:c>
      <x:c r="J23" s="192" t="str">
        <x:v>7</x:v>
      </x:c>
      <x:c r="K23" s="192" t="str">
        <x:v/>
      </x:c>
      <x:c r="L23" s="192" t="str">
        <x:v/>
      </x:c>
      <x:c r="M23" s="192" t="str">
        <x:v/>
      </x:c>
      <x:c r="N23" s="183" t="n">
        <x:v/>
      </x:c>
      <x:c r="O23" s="192" t="str">
        <x:v/>
      </x:c>
      <x:c r="P23" s="183" t="n">
        <x:v/>
      </x:c>
      <x:c r="Q23" s="207" t="n">
        <x:v/>
      </x:c>
      <x:c r="R23" s="207" t="n">
        <x:v/>
      </x:c>
      <x:c r="S23" s="183" t="n">
        <x:v/>
      </x:c>
      <x:c r="T23" s="182" t="n">
        <x:f ca="1">=IF(AND(U23=0,S23&gt;0),-100%,IF(OR(S23=0,S23="-"),"-",IF(AND(S23=0,U23=0),0%,IF(S23&lt;U23,SUM(U23-S23)/S23,IF(S23&gt;U23,SUM(-1*(S23-U23)/S23),"")))))</x:f>
        <x:v/>
      </x:c>
      <x:c r="U23" s="183" t="n">
        <x:v/>
      </x:c>
      <x:c r="V23" s="183" t="n">
        <x:f ca="1">=SUM(U23/ round((O23- M23)/30.42,0))</x:f>
        <x:v/>
      </x:c>
      <x:c r="W23" s="196">
        <x:f ca="1">=IF(T23="","",IF(T23="-","",IF(U23=0,"",IF(OR(T23&gt;AA4,T23&lt;-AA4),"*",""))))</x:f>
        <x:v/>
      </x:c>
      <x:c r="X23" s="98" t="str">
        <x:v/>
      </x:c>
    </x:row>
    <x:row r="24" spans="1:25" s="12" x14ac:dyDescent="0.25">
      <x:c r="A24" s="90" t="str">
        <x:v>19</x:v>
      </x:c>
      <x:c r="B24" s="191" t="str">
        <x:v>WXE09276</x:v>
      </x:c>
      <x:c r="C24" s="191" t="str">
        <x:v>Canon IR C5540</x:v>
      </x:c>
      <x:c r="D24" s="191" t="str">
        <x:v>B/W Copies</x:v>
      </x:c>
      <x:c r="E24" s="191" t="str">
        <x:v>WXE09276</x:v>
      </x:c>
      <x:c r="F24" s="191" t="str">
        <x:v>Active</x:v>
      </x:c>
      <x:c r="G24" s="191" t="str">
        <x:v>Dallas</x:v>
      </x:c>
      <x:c r="H24" s="191" t="str">
        <x:v/>
      </x:c>
      <x:c r="I24" s="191" t="str">
        <x:v>Operations</x:v>
      </x:c>
      <x:c r="J24" s="191" t="str">
        <x:v>6</x:v>
      </x:c>
      <x:c r="K24" s="191" t="str">
        <x:v/>
      </x:c>
      <x:c r="L24" s="191" t="str">
        <x:v/>
      </x:c>
      <x:c r="M24" s="191" t="str">
        <x:v/>
      </x:c>
      <x:c r="N24" s="189" t="n">
        <x:v/>
      </x:c>
      <x:c r="O24" s="191" t="str">
        <x:v/>
      </x:c>
      <x:c r="P24" s="189" t="n">
        <x:v/>
      </x:c>
      <x:c r="Q24" s="206" t="n">
        <x:v/>
      </x:c>
      <x:c r="R24" s="206" t="n">
        <x:v/>
      </x:c>
      <x:c r="S24" s="189" t="n">
        <x:v/>
      </x:c>
      <x:c r="T24" s="187" t="n">
        <x:f ca="1">=IF(AND(U24=0,S24&gt;0),-100%,IF(OR(S24=0,S24="-"),"-",IF(AND(S24=0,U24=0),0%,IF(S24&lt;U24,SUM(U24-S24)/S24,IF(S24&gt;U24,SUM(-1*(S24-U24)/S24),"")))))</x:f>
        <x:v/>
      </x:c>
      <x:c r="U24" s="189" t="n">
        <x:v/>
      </x:c>
      <x:c r="V24" s="189" t="n">
        <x:f ca="1">=SUM(U24/ round((O24- M24)/30.42,0))</x:f>
        <x:v/>
      </x:c>
      <x:c r="W24" s="195">
        <x:f ca="1">=IF(T24="","",IF(T24="-","",IF(U24=0,"",IF(OR(T24&gt;AA4,T24&lt;-AA4),"*",""))))</x:f>
        <x:v/>
      </x:c>
      <x:c r="X24" s="91" t="str">
        <x:v/>
      </x:c>
    </x:row>
    <x:row r="25" spans="1:25" s="12" x14ac:dyDescent="0.25">
      <x:c r="A25" s="96" t="str">
        <x:v>20</x:v>
      </x:c>
      <x:c r="B25" s="192" t="str">
        <x:v>XLJ02725</x:v>
      </x:c>
      <x:c r="C25" s="192" t="str">
        <x:v>Canon IR C5540</x:v>
      </x:c>
      <x:c r="D25" s="192" t="str">
        <x:v>B/W Copies</x:v>
      </x:c>
      <x:c r="E25" s="192" t="str">
        <x:v>XLJ02725</x:v>
      </x:c>
      <x:c r="F25" s="192" t="str">
        <x:v>Active</x:v>
      </x:c>
      <x:c r="G25" s="192" t="str">
        <x:v>Dallas</x:v>
      </x:c>
      <x:c r="H25" s="192" t="str">
        <x:v/>
      </x:c>
      <x:c r="I25" s="192" t="str">
        <x:v>Copy Room</x:v>
      </x:c>
      <x:c r="J25" s="192" t="str">
        <x:v/>
      </x:c>
      <x:c r="K25" s="192" t="str">
        <x:v/>
      </x:c>
      <x:c r="L25" s="192" t="str">
        <x:v/>
      </x:c>
      <x:c r="M25" s="192" t="str">
        <x:v/>
      </x:c>
      <x:c r="N25" s="183" t="n">
        <x:v/>
      </x:c>
      <x:c r="O25" s="192" t="str">
        <x:v/>
      </x:c>
      <x:c r="P25" s="183" t="n">
        <x:v/>
      </x:c>
      <x:c r="Q25" s="207" t="n">
        <x:v/>
      </x:c>
      <x:c r="R25" s="207" t="n">
        <x:v/>
      </x:c>
      <x:c r="S25" s="183" t="n">
        <x:v/>
      </x:c>
      <x:c r="T25" s="182" t="n">
        <x:f ca="1">=IF(AND(U25=0,S25&gt;0),-100%,IF(OR(S25=0,S25="-"),"-",IF(AND(S25=0,U25=0),0%,IF(S25&lt;U25,SUM(U25-S25)/S25,IF(S25&gt;U25,SUM(-1*(S25-U25)/S25),"")))))</x:f>
        <x:v/>
      </x:c>
      <x:c r="U25" s="183" t="n">
        <x:v/>
      </x:c>
      <x:c r="V25" s="183" t="n">
        <x:f ca="1">=SUM(U25/ round((O25- M25)/30.42,0))</x:f>
        <x:v/>
      </x:c>
      <x:c r="W25" s="196">
        <x:f ca="1">=IF(T25="","",IF(T25="-","",IF(U25=0,"",IF(OR(T25&gt;AA4,T25&lt;-AA4),"*",""))))</x:f>
        <x:v/>
      </x:c>
      <x:c r="X25" s="98" t="str">
        <x:v/>
      </x:c>
    </x:row>
    <x:row r="26" spans="1:25" s="12" x14ac:dyDescent="0.25">
      <x:c r="A26" s="90" t="str">
        <x:v>21</x:v>
      </x:c>
      <x:c r="B26" s="191" t="str">
        <x:v>XUP05279</x:v>
      </x:c>
      <x:c r="C26" s="191" t="str">
        <x:v>Canon IR C5540</x:v>
      </x:c>
      <x:c r="D26" s="191" t="str">
        <x:v>B/W Copies</x:v>
      </x:c>
      <x:c r="E26" s="191" t="str">
        <x:v>XUP05279</x:v>
      </x:c>
      <x:c r="F26" s="191" t="str">
        <x:v>Active</x:v>
      </x:c>
      <x:c r="G26" s="191" t="str">
        <x:v>Dallas</x:v>
      </x:c>
      <x:c r="H26" s="191" t="str">
        <x:v/>
      </x:c>
      <x:c r="I26" s="191" t="str">
        <x:v>Accounting</x:v>
      </x:c>
      <x:c r="J26" s="191" t="str">
        <x:v/>
      </x:c>
      <x:c r="K26" s="191" t="str">
        <x:v/>
      </x:c>
      <x:c r="L26" s="191" t="str">
        <x:v/>
      </x:c>
      <x:c r="M26" s="191" t="str">
        <x:v/>
      </x:c>
      <x:c r="N26" s="189" t="n">
        <x:v/>
      </x:c>
      <x:c r="O26" s="191" t="str">
        <x:v/>
      </x:c>
      <x:c r="P26" s="189" t="n">
        <x:v/>
      </x:c>
      <x:c r="Q26" s="206" t="n">
        <x:v/>
      </x:c>
      <x:c r="R26" s="206" t="n">
        <x:v/>
      </x:c>
      <x:c r="S26" s="189" t="n">
        <x:v/>
      </x:c>
      <x:c r="T26" s="187" t="n">
        <x:f ca="1">=IF(AND(U26=0,S26&gt;0),-100%,IF(OR(S26=0,S26="-"),"-",IF(AND(S26=0,U26=0),0%,IF(S26&lt;U26,SUM(U26-S26)/S26,IF(S26&gt;U26,SUM(-1*(S26-U26)/S26),"")))))</x:f>
        <x:v/>
      </x:c>
      <x:c r="U26" s="189" t="n">
        <x:v/>
      </x:c>
      <x:c r="V26" s="189" t="n">
        <x:f ca="1">=SUM(U26/ round((O26- M26)/30.42,0))</x:f>
        <x:v/>
      </x:c>
      <x:c r="W26" s="195">
        <x:f ca="1">=IF(T26="","",IF(T26="-","",IF(U26=0,"",IF(OR(T26&gt;AA4,T26&lt;-AA4),"*",""))))</x:f>
        <x:v/>
      </x:c>
      <x:c r="X26" s="91" t="str">
        <x:v/>
      </x:c>
    </x:row>
    <x:row r="27" spans="1:10" ht="15.5" customHeight="1" x14ac:dyDescent="0.25">
      <x:c r="A27" s="174"/>
      <x:c r="B27" s="174"/>
      <x:c r="C27" s="174"/>
      <x:c r="D27" s="174"/>
      <x:c r="E27" s="174"/>
      <x:c r="F27" s="174"/>
      <x:c r="G27" s="174"/>
      <x:c r="H27" s="174"/>
      <x:c r="I27" s="174"/>
      <x:c r="J27" s="174"/>
      <x:c r="K27" s="174"/>
      <x:c r="L27" s="174"/>
      <x:c r="M27" s="174"/>
      <x:c r="N27" s="174"/>
      <x:c r="O27" s="174"/>
      <x:c r="P27" s="174"/>
      <x:c r="Q27" s="174"/>
      <x:c r="R27" s="174"/>
      <x:c r="S27" s="205" t="n">
        <x:f ca="1">SUM(S6:S26)</x:f>
      </x:c>
      <x:c r="T27" s="174"/>
      <x:c r="U27" s="205" t="n">
        <x:f ca="1">SUM(U6:U26)</x:f>
      </x:c>
      <x:c r="V27" s="205" t="n">
        <x:f ca="1">SUM(V6:V26)</x:f>
      </x:c>
      <x:c r="W27" s="174"/>
      <x:c r="X27" s="174"/>
    </x:row>
    <x:row r="28" spans="1:25" ht="38.5" customHeight="1" x14ac:dyDescent="0.25">
      <x:c r="A28" s="194">
        <x:v>B/W Laser Prints </x:v>
      </x:c>
    </x:row>
    <x:row r="29" spans="1:25" s="12" customFormat="1" ht="37.35" customHeight="1" x14ac:dyDescent="0.25">
      <x:c r="A29" s="47" t="str">
        <x:v>Line #</x:v>
      </x:c>
      <x:c r="B29" s="45" t="str">
        <x:v>Device ID</x:v>
      </x:c>
      <x:c r="C29" s="45" t="str">
        <x:v>Model </x:v>
      </x:c>
      <x:c r="D29" s="45" t="str">
        <x:v>Meter Type</x:v>
      </x:c>
      <x:c r="E29" s="45" t="str">
        <x:v>Serial Number</x:v>
      </x:c>
      <x:c r="F29" s="45" t="str">
        <x:v>Device Status</x:v>
      </x:c>
      <x:c r="G29" s="45" t="str">
        <x:v>Location</x:v>
      </x:c>
      <x:c r="H29" s="45" t="str">
        <x:v>Bldg</x:v>
      </x:c>
      <x:c r="I29" s="45" t="str">
        <x:v>Dept.</x:v>
      </x:c>
      <x:c r="J29" s="45" t="str">
        <x:v>Floor</x:v>
      </x:c>
      <x:c r="K29" s="45" t="str">
        <x:v>User</x:v>
      </x:c>
      <x:c r="L29" s="45" t="str">
        <x:v>Cost Center</x:v>
      </x:c>
      <x:c r="M29" s="45" t="str">
        <x:v>Start Date</x:v>
      </x:c>
      <x:c r="N29" s="45" t="str">
        <x:v>Start Meter</x:v>
      </x:c>
      <x:c r="O29" s="45" t="str">
        <x:v>End Date</x:v>
      </x:c>
      <x:c r="P29" s="45" t="str">
        <x:v>End Meter</x:v>
      </x:c>
      <x:c r="Q29" s="45" t="str">
        <x:v>% of Total Usage</x:v>
      </x:c>
      <x:c r="R29" s="45" t="str">
        <x:v>% Usage By Meter Group</x:v>
      </x:c>
      <x:c r="S29" s="45" t="str">
        <x:v>Volume Last Period</x:v>
      </x:c>
      <x:c r="T29" s="45" t="str">
        <x:v>% Change</x:v>
      </x:c>
      <x:c r="U29" s="45" t="str">
        <x:v>Volume Current Period</x:v>
      </x:c>
      <x:c r="V29" s="45" t="str">
        <x:v>Avg. Monthly Vol.</x:v>
      </x:c>
      <x:c r="W29" s="45"/>
      <x:c r="X29" s="46" t="str">
        <x:v>Comments</x:v>
      </x:c>
    </x:row>
    <x:row r="30" spans="1:25" s="12" x14ac:dyDescent="0.25">
      <x:c r="A30" s="90" t="str">
        <x:v>22</x:v>
      </x:c>
      <x:c r="B30" s="191" t="str">
        <x:v>FPR36266</x:v>
      </x:c>
      <x:c r="C30" s="191" t="str">
        <x:v>HP LJ P4515</x:v>
      </x:c>
      <x:c r="D30" s="191" t="str">
        <x:v>B/W Laser Prints </x:v>
      </x:c>
      <x:c r="E30" s="191" t="str">
        <x:v>JPDF255263</x:v>
      </x:c>
      <x:c r="F30" s="191" t="str">
        <x:v>Active</x:v>
      </x:c>
      <x:c r="G30" s="191" t="str">
        <x:v>Dallas</x:v>
      </x:c>
      <x:c r="H30" s="191" t="str">
        <x:v/>
      </x:c>
      <x:c r="I30" s="191" t="str">
        <x:v>Accounts Payable</x:v>
      </x:c>
      <x:c r="J30" s="191" t="str">
        <x:v>7</x:v>
      </x:c>
      <x:c r="K30" s="191" t="str">
        <x:v>V. Williams</x:v>
      </x:c>
      <x:c r="L30" s="191" t="str">
        <x:v/>
      </x:c>
      <x:c r="M30" s="191" t="str">
        <x:v>7/31/2013</x:v>
      </x:c>
      <x:c r="N30" s="189" t="n">
        <x:v>270685.00</x:v>
      </x:c>
      <x:c r="O30" s="191" t="str">
        <x:v>10/31/2013</x:v>
      </x:c>
      <x:c r="P30" s="189" t="n">
        <x:v>303705.00</x:v>
      </x:c>
      <x:c r="Q30" s="206" t="n">
        <x:v>0.5995</x:v>
      </x:c>
      <x:c r="R30" s="206" t="n">
        <x:v>0.7053</x:v>
      </x:c>
      <x:c r="S30" s="189" t="n">
        <x:v>43488.00</x:v>
      </x:c>
      <x:c r="T30" s="187" t="n">
        <x:f ca="1">=IF(AND(U30=0,S30&gt;0),-100%,IF(OR(S30=0,S30="-"),"-",IF(AND(S30=0,U30=0),0%,IF(S30&lt;U30,SUM(U30-S30)/S30,IF(S30&gt;U30,SUM(-1*(S30-U30)/S30),"")))))</x:f>
        <x:v/>
      </x:c>
      <x:c r="U30" s="189" t="n">
        <x:v>33020.00</x:v>
      </x:c>
      <x:c r="V30" s="189" t="n">
        <x:f ca="1">=SUM(U30/ round((O30- M30)/30.42,0))</x:f>
        <x:v/>
      </x:c>
      <x:c r="W30" s="195">
        <x:f ca="1">=IF(T30="","",IF(T30="-","",IF(U30=0,"",IF(OR(T30&gt; AA4 ,T30&lt;-AA4),"*",""))))</x:f>
        <x:v/>
      </x:c>
      <x:c r="X30" s="91" t="str">
        <x:v/>
      </x:c>
    </x:row>
    <x:row r="31" spans="1:25" s="12" x14ac:dyDescent="0.25">
      <x:c r="A31" s="96" t="str">
        <x:v>23</x:v>
      </x:c>
      <x:c r="B31" s="192" t="str">
        <x:v>FPR39443</x:v>
      </x:c>
      <x:c r="C31" s="192" t="str">
        <x:v>HP LJ M3035 MFP</x:v>
      </x:c>
      <x:c r="D31" s="192" t="str">
        <x:v>B/W Laser Prints </x:v>
      </x:c>
      <x:c r="E31" s="192" t="str">
        <x:v>CNNLC08697</x:v>
      </x:c>
      <x:c r="F31" s="192" t="str">
        <x:v>Active</x:v>
      </x:c>
      <x:c r="G31" s="192" t="str">
        <x:v>AZ</x:v>
      </x:c>
      <x:c r="H31" s="192" t="str">
        <x:v/>
      </x:c>
      <x:c r="I31" s="192" t="str">
        <x:v>Maintenance Library</x:v>
      </x:c>
      <x:c r="J31" s="192" t="str">
        <x:v>1</x:v>
      </x:c>
      <x:c r="K31" s="192" t="str">
        <x:v/>
      </x:c>
      <x:c r="L31" s="192" t="str">
        <x:v/>
      </x:c>
      <x:c r="M31" s="192" t="str">
        <x:v>7/31/2013</x:v>
      </x:c>
      <x:c r="N31" s="183" t="n">
        <x:v>106059.00</x:v>
      </x:c>
      <x:c r="O31" s="192" t="str">
        <x:v>10/31/2013</x:v>
      </x:c>
      <x:c r="P31" s="183" t="n">
        <x:v>112463.00</x:v>
      </x:c>
      <x:c r="Q31" s="207" t="n">
        <x:v>0.1163</x:v>
      </x:c>
      <x:c r="R31" s="207" t="n">
        <x:v>0.1368</x:v>
      </x:c>
      <x:c r="S31" s="183" t="n">
        <x:v>5849.00</x:v>
      </x:c>
      <x:c r="T31" s="182" t="n">
        <x:f ca="1">=IF(AND(U31=0,S31&gt;0),-100%,IF(OR(S31=0,S31="-"),"-",IF(AND(S31=0,U31=0),0%,IF(S31&lt;U31,SUM(U31-S31)/S31,IF(S31&gt;U31,SUM(-1*(S31-U31)/S31),"")))))</x:f>
        <x:v/>
      </x:c>
      <x:c r="U31" s="183" t="n">
        <x:v>6404.00</x:v>
      </x:c>
      <x:c r="V31" s="183" t="n">
        <x:f ca="1">=SUM(U31/ round((O31- M31)/30.42,0))</x:f>
        <x:v/>
      </x:c>
      <x:c r="W31" s="196">
        <x:f ca="1">=IF(T31="","",IF(T31="-","",IF(U31=0,"",IF(OR(T31&gt;AA4,T31&lt;-AA4),"*",""))))</x:f>
        <x:v/>
      </x:c>
      <x:c r="X31" s="98" t="str">
        <x:v/>
      </x:c>
    </x:row>
    <x:row r="32" spans="1:25" s="12" x14ac:dyDescent="0.25">
      <x:c r="A32" s="90" t="str">
        <x:v>24</x:v>
      </x:c>
      <x:c r="B32" s="191" t="str">
        <x:v>FPR42069</x:v>
      </x:c>
      <x:c r="C32" s="191" t="str">
        <x:v>Ricoh SP 5200S</x:v>
      </x:c>
      <x:c r="D32" s="191" t="str">
        <x:v>B/W Laser Prints </x:v>
      </x:c>
      <x:c r="E32" s="191" t="str">
        <x:v>S9019500048</x:v>
      </x:c>
      <x:c r="F32" s="191" t="str">
        <x:v>Active</x:v>
      </x:c>
      <x:c r="G32" s="191" t="str">
        <x:v>Dallas</x:v>
      </x:c>
      <x:c r="H32" s="191" t="str">
        <x:v/>
      </x:c>
      <x:c r="I32" s="191" t="str">
        <x:v>Operations</x:v>
      </x:c>
      <x:c r="J32" s="191" t="str">
        <x:v>6</x:v>
      </x:c>
      <x:c r="K32" s="191" t="str">
        <x:v/>
      </x:c>
      <x:c r="L32" s="191" t="str">
        <x:v/>
      </x:c>
      <x:c r="M32" s="191" t="str">
        <x:v>7/31/2013</x:v>
      </x:c>
      <x:c r="N32" s="189" t="n">
        <x:v>273.00</x:v>
      </x:c>
      <x:c r="O32" s="191" t="str">
        <x:v>10/31/2013</x:v>
      </x:c>
      <x:c r="P32" s="189" t="n">
        <x:v>2420.00</x:v>
      </x:c>
      <x:c r="Q32" s="206" t="n">
        <x:v>0.039</x:v>
      </x:c>
      <x:c r="R32" s="206" t="n">
        <x:v>0.0459</x:v>
      </x:c>
      <x:c r="S32" s="189" t="n">
        <x:v>269.00</x:v>
      </x:c>
      <x:c r="T32" s="187" t="n">
        <x:f ca="1">=IF(AND(U32=0,S32&gt;0),-100%,IF(OR(S32=0,S32="-"),"-",IF(AND(S32=0,U32=0),0%,IF(S32&lt;U32,SUM(U32-S32)/S32,IF(S32&gt;U32,SUM(-1*(S32-U32)/S32),"")))))</x:f>
        <x:v/>
      </x:c>
      <x:c r="U32" s="189" t="n">
        <x:v>2147.00</x:v>
      </x:c>
      <x:c r="V32" s="189" t="n">
        <x:f ca="1">=SUM(U32/ round((O32- M32)/30.42,0))</x:f>
        <x:v/>
      </x:c>
      <x:c r="W32" s="195">
        <x:f ca="1">=IF(T32="","",IF(T32="-","",IF(U32=0,"",IF(OR(T32&gt;AA4,T32&lt;-AA4),"*",""))))</x:f>
        <x:v/>
      </x:c>
      <x:c r="X32" s="91" t="str">
        <x:v/>
      </x:c>
    </x:row>
    <x:row r="33" spans="1:25" s="12" x14ac:dyDescent="0.25">
      <x:c r="A33" s="96" t="str">
        <x:v>25</x:v>
      </x:c>
      <x:c r="B33" s="192" t="str">
        <x:v>FPR40518</x:v>
      </x:c>
      <x:c r="C33" s="192" t="str">
        <x:v>HP LJ 4250</x:v>
      </x:c>
      <x:c r="D33" s="192" t="str">
        <x:v>B/W Laser Prints </x:v>
      </x:c>
      <x:c r="E33" s="192" t="str">
        <x:v>CNRXK32807</x:v>
      </x:c>
      <x:c r="F33" s="192" t="str">
        <x:v>Active</x:v>
      </x:c>
      <x:c r="G33" s="192" t="str">
        <x:v>Dallas</x:v>
      </x:c>
      <x:c r="H33" s="192" t="str">
        <x:v/>
      </x:c>
      <x:c r="I33" s="192" t="str">
        <x:v/>
      </x:c>
      <x:c r="J33" s="192" t="str">
        <x:v>7</x:v>
      </x:c>
      <x:c r="K33" s="192" t="str">
        <x:v>Becky Waszgis</x:v>
      </x:c>
      <x:c r="L33" s="192" t="str">
        <x:v/>
      </x:c>
      <x:c r="M33" s="192" t="str">
        <x:v>7/31/2013</x:v>
      </x:c>
      <x:c r="N33" s="183" t="n">
        <x:v>47522.00</x:v>
      </x:c>
      <x:c r="O33" s="192" t="str">
        <x:v>10/31/2013</x:v>
      </x:c>
      <x:c r="P33" s="183" t="n">
        <x:v>49208.00</x:v>
      </x:c>
      <x:c r="Q33" s="207" t="n">
        <x:v>0.0306</x:v>
      </x:c>
      <x:c r="R33" s="207" t="n">
        <x:v>0.036</x:v>
      </x:c>
      <x:c r="S33" s="183" t="n">
        <x:v>1684.00</x:v>
      </x:c>
      <x:c r="T33" s="182" t="n">
        <x:f ca="1">=IF(AND(U33=0,S33&gt;0),-100%,IF(OR(S33=0,S33="-"),"-",IF(AND(S33=0,U33=0),0%,IF(S33&lt;U33,SUM(U33-S33)/S33,IF(S33&gt;U33,SUM(-1*(S33-U33)/S33),"")))))</x:f>
        <x:v/>
      </x:c>
      <x:c r="U33" s="183" t="n">
        <x:v>1686.00</x:v>
      </x:c>
      <x:c r="V33" s="183" t="n">
        <x:f ca="1">=SUM(U33/ round((O33- M33)/30.42,0))</x:f>
        <x:v/>
      </x:c>
      <x:c r="W33" s="196">
        <x:f ca="1">=IF(T33="","",IF(T33="-","",IF(U33=0,"",IF(OR(T33&gt;AA4,T33&lt;-AA4),"*",""))))</x:f>
        <x:v/>
      </x:c>
      <x:c r="X33" s="98" t="str">
        <x:v/>
      </x:c>
    </x:row>
    <x:row r="34" spans="1:25" s="12" x14ac:dyDescent="0.25">
      <x:c r="A34" s="90" t="str">
        <x:v>26</x:v>
      </x:c>
      <x:c r="B34" s="191" t="str">
        <x:v>100164</x:v>
      </x:c>
      <x:c r="C34" s="191" t="str">
        <x:v>HP CLJ M775 MFP</x:v>
      </x:c>
      <x:c r="D34" s="191" t="str">
        <x:v>B/W Laser Prints </x:v>
      </x:c>
      <x:c r="E34" s="191" t="str">
        <x:v>MXCCDD40DJ</x:v>
      </x:c>
      <x:c r="F34" s="191" t="str">
        <x:v>Active</x:v>
      </x:c>
      <x:c r="G34" s="191" t="str">
        <x:v>Dallas</x:v>
      </x:c>
      <x:c r="H34" s="191" t="str">
        <x:v/>
      </x:c>
      <x:c r="I34" s="191" t="str">
        <x:v>IT</x:v>
      </x:c>
      <x:c r="J34" s="191" t="str">
        <x:v>6</x:v>
      </x:c>
      <x:c r="K34" s="191" t="str">
        <x:v/>
      </x:c>
      <x:c r="L34" s="191" t="str">
        <x:v/>
      </x:c>
      <x:c r="M34" s="191" t="str">
        <x:v>7/31/2013</x:v>
      </x:c>
      <x:c r="N34" s="189" t="n">
        <x:v>3585.00</x:v>
      </x:c>
      <x:c r="O34" s="191" t="str">
        <x:v>10/31/2013</x:v>
      </x:c>
      <x:c r="P34" s="189" t="n">
        <x:v>5223.00</x:v>
      </x:c>
      <x:c r="Q34" s="206" t="n">
        <x:v>0.0297</x:v>
      </x:c>
      <x:c r="R34" s="206" t="n">
        <x:v>0.035</x:v>
      </x:c>
      <x:c r="S34" s="189" t="n">
        <x:v>1910.00</x:v>
      </x:c>
      <x:c r="T34" s="187" t="n">
        <x:f ca="1">=IF(AND(U34=0,S34&gt;0),-100%,IF(OR(S34=0,S34="-"),"-",IF(AND(S34=0,U34=0),0%,IF(S34&lt;U34,SUM(U34-S34)/S34,IF(S34&gt;U34,SUM(-1*(S34-U34)/S34),"")))))</x:f>
        <x:v/>
      </x:c>
      <x:c r="U34" s="189" t="n">
        <x:v>1638.00</x:v>
      </x:c>
      <x:c r="V34" s="189" t="n">
        <x:f ca="1">=SUM(U34/ round((O34- M34)/30.42,0))</x:f>
        <x:v/>
      </x:c>
      <x:c r="W34" s="195">
        <x:f ca="1">=IF(T34="","",IF(T34="-","",IF(U34=0,"",IF(OR(T34&gt;AA4,T34&lt;-AA4),"*",""))))</x:f>
        <x:v/>
      </x:c>
      <x:c r="X34" s="91" t="str">
        <x:v/>
      </x:c>
    </x:row>
    <x:row r="35" spans="1:25" s="12" x14ac:dyDescent="0.25">
      <x:c r="A35" s="96" t="str">
        <x:v>27</x:v>
      </x:c>
      <x:c r="B35" s="192" t="str">
        <x:v>FPR44081</x:v>
      </x:c>
      <x:c r="C35" s="192" t="str">
        <x:v>Ricoh SP C242SF</x:v>
      </x:c>
      <x:c r="D35" s="192" t="str">
        <x:v>B/W Laser Prints </x:v>
      </x:c>
      <x:c r="E35" s="192" t="str">
        <x:v>T223P300484</x:v>
      </x:c>
      <x:c r="F35" s="192" t="str">
        <x:v>Active</x:v>
      </x:c>
      <x:c r="G35" s="192" t="str">
        <x:v>Garland</x:v>
      </x:c>
      <x:c r="H35" s="192" t="str">
        <x:v/>
      </x:c>
      <x:c r="I35" s="192" t="str">
        <x:v>Back Warehouse - Dry Storage</x:v>
      </x:c>
      <x:c r="J35" s="192" t="str">
        <x:v>1</x:v>
      </x:c>
      <x:c r="K35" s="192" t="str">
        <x:v/>
      </x:c>
      <x:c r="L35" s="192" t="str">
        <x:v/>
      </x:c>
      <x:c r="M35" s="192" t="str">
        <x:v>7/31/2013</x:v>
      </x:c>
      <x:c r="N35" s="183" t="n">
        <x:v>440.00</x:v>
      </x:c>
      <x:c r="O35" s="192" t="str">
        <x:v>10/31/2013</x:v>
      </x:c>
      <x:c r="P35" s="183" t="n">
        <x:v>1212.00</x:v>
      </x:c>
      <x:c r="Q35" s="207" t="n">
        <x:v>0.014</x:v>
      </x:c>
      <x:c r="R35" s="207" t="n">
        <x:v>0.0165</x:v>
      </x:c>
      <x:c r="S35" s="183" t="n">
        <x:v>440.00</x:v>
      </x:c>
      <x:c r="T35" s="182" t="n">
        <x:f ca="1">=IF(AND(U35=0,S35&gt;0),-100%,IF(OR(S35=0,S35="-"),"-",IF(AND(S35=0,U35=0),0%,IF(S35&lt;U35,SUM(U35-S35)/S35,IF(S35&gt;U35,SUM(-1*(S35-U35)/S35),"")))))</x:f>
        <x:v/>
      </x:c>
      <x:c r="U35" s="183" t="n">
        <x:v>772.00</x:v>
      </x:c>
      <x:c r="V35" s="183" t="n">
        <x:f ca="1">=SUM(U35/ round((O35- M35)/30.42,0))</x:f>
        <x:v/>
      </x:c>
      <x:c r="W35" s="196">
        <x:f ca="1">=IF(T35="","",IF(T35="-","",IF(U35=0,"",IF(OR(T35&gt;AA4,T35&lt;-AA4),"*",""))))</x:f>
        <x:v/>
      </x:c>
      <x:c r="X35" s="98" t="str">
        <x:v/>
      </x:c>
    </x:row>
    <x:row r="36" spans="1:25" s="12" x14ac:dyDescent="0.25">
      <x:c r="A36" s="90" t="str">
        <x:v>28</x:v>
      </x:c>
      <x:c r="B36" s="191" t="str">
        <x:v>FPR44011</x:v>
      </x:c>
      <x:c r="C36" s="191" t="str">
        <x:v>Ricoh SP C830dn</x:v>
      </x:c>
      <x:c r="D36" s="191" t="str">
        <x:v>B/W Laser Prints </x:v>
      </x:c>
      <x:c r="E36" s="191" t="str">
        <x:v>T362M900299</x:v>
      </x:c>
      <x:c r="F36" s="191" t="str">
        <x:v>Active</x:v>
      </x:c>
      <x:c r="G36" s="191" t="str">
        <x:v>AZ</x:v>
      </x:c>
      <x:c r="H36" s="191" t="str">
        <x:v/>
      </x:c>
      <x:c r="I36" s="191" t="str">
        <x:v>Maintenance Library</x:v>
      </x:c>
      <x:c r="J36" s="191" t="str">
        <x:v>1</x:v>
      </x:c>
      <x:c r="K36" s="191" t="str">
        <x:v/>
      </x:c>
      <x:c r="L36" s="191" t="str">
        <x:v/>
      </x:c>
      <x:c r="M36" s="191" t="str">
        <x:v>7/31/2013</x:v>
      </x:c>
      <x:c r="N36" s="189" t="n">
        <x:v>1221.00</x:v>
      </x:c>
      <x:c r="O36" s="191" t="str">
        <x:v>10/31/2013</x:v>
      </x:c>
      <x:c r="P36" s="189" t="n">
        <x:v>1980.00</x:v>
      </x:c>
      <x:c r="Q36" s="206" t="n">
        <x:v>0.0138</x:v>
      </x:c>
      <x:c r="R36" s="206" t="n">
        <x:v>0.0162</x:v>
      </x:c>
      <x:c r="S36" s="189" t="n">
        <x:v>535.00</x:v>
      </x:c>
      <x:c r="T36" s="187" t="n">
        <x:f ca="1">=IF(AND(U36=0,S36&gt;0),-100%,IF(OR(S36=0,S36="-"),"-",IF(AND(S36=0,U36=0),0%,IF(S36&lt;U36,SUM(U36-S36)/S36,IF(S36&gt;U36,SUM(-1*(S36-U36)/S36),"")))))</x:f>
        <x:v/>
      </x:c>
      <x:c r="U36" s="189" t="n">
        <x:v>759.00</x:v>
      </x:c>
      <x:c r="V36" s="189" t="n">
        <x:f ca="1">=SUM(U36/ round((O36- M36)/30.42,0))</x:f>
        <x:v/>
      </x:c>
      <x:c r="W36" s="195">
        <x:f ca="1">=IF(T36="","",IF(T36="-","",IF(U36=0,"",IF(OR(T36&gt;AA4,T36&lt;-AA4),"*",""))))</x:f>
        <x:v/>
      </x:c>
      <x:c r="X36" s="91" t="str">
        <x:v/>
      </x:c>
    </x:row>
    <x:row r="37" spans="1:25" s="12" x14ac:dyDescent="0.25">
      <x:c r="A37" s="96" t="str">
        <x:v>29</x:v>
      </x:c>
      <x:c r="B37" s="192" t="str">
        <x:v>FPR35295</x:v>
      </x:c>
      <x:c r="C37" s="192" t="str">
        <x:v>Xerox 6360DN</x:v>
      </x:c>
      <x:c r="D37" s="192" t="str">
        <x:v>B/W Laser Prints </x:v>
      </x:c>
      <x:c r="E37" s="192" t="str">
        <x:v>DBY265393</x:v>
      </x:c>
      <x:c r="F37" s="192" t="str">
        <x:v>Active</x:v>
      </x:c>
      <x:c r="G37" s="192" t="str">
        <x:v>Dallas</x:v>
      </x:c>
      <x:c r="H37" s="192" t="str">
        <x:v/>
      </x:c>
      <x:c r="I37" s="192" t="str">
        <x:v>Accounting</x:v>
      </x:c>
      <x:c r="J37" s="192" t="str">
        <x:v>7</x:v>
      </x:c>
      <x:c r="K37" s="192" t="str">
        <x:v/>
      </x:c>
      <x:c r="L37" s="192" t="str">
        <x:v/>
      </x:c>
      <x:c r="M37" s="192" t="str">
        <x:v>7/31/2013</x:v>
      </x:c>
      <x:c r="N37" s="183" t="n">
        <x:v>6189.00</x:v>
      </x:c>
      <x:c r="O37" s="192" t="str">
        <x:v>10/31/2013</x:v>
      </x:c>
      <x:c r="P37" s="183" t="n">
        <x:v>6406.00</x:v>
      </x:c>
      <x:c r="Q37" s="207" t="n">
        <x:v>0.0039</x:v>
      </x:c>
      <x:c r="R37" s="207" t="n">
        <x:v>0.0046</x:v>
      </x:c>
      <x:c r="S37" s="183" t="n">
        <x:v>419.00</x:v>
      </x:c>
      <x:c r="T37" s="182" t="n">
        <x:f ca="1">=IF(AND(U37=0,S37&gt;0),-100%,IF(OR(S37=0,S37="-"),"-",IF(AND(S37=0,U37=0),0%,IF(S37&lt;U37,SUM(U37-S37)/S37,IF(S37&gt;U37,SUM(-1*(S37-U37)/S37),"")))))</x:f>
        <x:v/>
      </x:c>
      <x:c r="U37" s="183" t="n">
        <x:v>217.00</x:v>
      </x:c>
      <x:c r="V37" s="183" t="n">
        <x:f ca="1">=SUM(U37/ round((O37- M37)/30.42,0))</x:f>
        <x:v/>
      </x:c>
      <x:c r="W37" s="196">
        <x:f ca="1">=IF(T37="","",IF(T37="-","",IF(U37=0,"",IF(OR(T37&gt;AA4,T37&lt;-AA4),"*",""))))</x:f>
        <x:v/>
      </x:c>
      <x:c r="X37" s="98" t="str">
        <x:v/>
      </x:c>
    </x:row>
    <x:row r="38" spans="1:25" s="12" x14ac:dyDescent="0.25">
      <x:c r="A38" s="90" t="str">
        <x:v>30</x:v>
      </x:c>
      <x:c r="B38" s="191" t="str">
        <x:v>FPR39521</x:v>
      </x:c>
      <x:c r="C38" s="191" t="str">
        <x:v>Ricoh SP C232SF</x:v>
      </x:c>
      <x:c r="D38" s="191" t="str">
        <x:v>B/W Laser Prints </x:v>
      </x:c>
      <x:c r="E38" s="191" t="str">
        <x:v>S5418501847</x:v>
      </x:c>
      <x:c r="F38" s="191" t="str">
        <x:v>Active</x:v>
      </x:c>
      <x:c r="G38" s="191" t="str">
        <x:v>AZ</x:v>
      </x:c>
      <x:c r="H38" s="191" t="str">
        <x:v/>
      </x:c>
      <x:c r="I38" s="191" t="str">
        <x:v>Receiving Dry Goods</x:v>
      </x:c>
      <x:c r="J38" s="191" t="str">
        <x:v>1</x:v>
      </x:c>
      <x:c r="K38" s="191" t="str">
        <x:v/>
      </x:c>
      <x:c r="L38" s="191" t="str">
        <x:v/>
      </x:c>
      <x:c r="M38" s="191" t="str">
        <x:v>7/31/2013</x:v>
      </x:c>
      <x:c r="N38" s="189" t="n">
        <x:v>2230.00</x:v>
      </x:c>
      <x:c r="O38" s="191" t="str">
        <x:v>10/31/2013</x:v>
      </x:c>
      <x:c r="P38" s="189" t="n">
        <x:v>2406.00</x:v>
      </x:c>
      <x:c r="Q38" s="206" t="n">
        <x:v>0.0032</x:v>
      </x:c>
      <x:c r="R38" s="206" t="n">
        <x:v>0.0038</x:v>
      </x:c>
      <x:c r="S38" s="189" t="n">
        <x:v>163.00</x:v>
      </x:c>
      <x:c r="T38" s="187" t="n">
        <x:f ca="1">=IF(AND(U38=0,S38&gt;0),-100%,IF(OR(S38=0,S38="-"),"-",IF(AND(S38=0,U38=0),0%,IF(S38&lt;U38,SUM(U38-S38)/S38,IF(S38&gt;U38,SUM(-1*(S38-U38)/S38),"")))))</x:f>
        <x:v/>
      </x:c>
      <x:c r="U38" s="189" t="n">
        <x:v>176.00</x:v>
      </x:c>
      <x:c r="V38" s="189" t="n">
        <x:f ca="1">=SUM(U38/ round((O38- M38)/30.42,0))</x:f>
        <x:v/>
      </x:c>
      <x:c r="W38" s="195">
        <x:f ca="1">=IF(T38="","",IF(T38="-","",IF(U38=0,"",IF(OR(T38&gt;AA4,T38&lt;-AA4),"*",""))))</x:f>
        <x:v/>
      </x:c>
      <x:c r="X38" s="91" t="str">
        <x:v/>
      </x:c>
    </x:row>
    <x:row r="39" spans="1:25" s="12" x14ac:dyDescent="0.25">
      <x:c r="A39" s="96" t="str">
        <x:v>31</x:v>
      </x:c>
      <x:c r="B39" s="192" t="str">
        <x:v>FPR40557</x:v>
      </x:c>
      <x:c r="C39" s="192" t="str">
        <x:v>Ricoh SP C820dn </x:v>
      </x:c>
      <x:c r="D39" s="192" t="str">
        <x:v>B/W Laser Prints </x:v>
      </x:c>
      <x:c r="E39" s="192" t="str">
        <x:v>S4906100002</x:v>
      </x:c>
      <x:c r="F39" s="192" t="str">
        <x:v>Active</x:v>
      </x:c>
      <x:c r="G39" s="192" t="str">
        <x:v>Paris</x:v>
      </x:c>
      <x:c r="H39" s="192" t="str">
        <x:v/>
      </x:c>
      <x:c r="I39" s="192" t="str">
        <x:v/>
      </x:c>
      <x:c r="J39" s="192" t="str">
        <x:v/>
      </x:c>
      <x:c r="K39" s="192" t="str">
        <x:v/>
      </x:c>
      <x:c r="L39" s="192" t="str">
        <x:v/>
      </x:c>
      <x:c r="M39" s="192" t="str">
        <x:v/>
      </x:c>
      <x:c r="N39" s="183" t="n">
        <x:v/>
      </x:c>
      <x:c r="O39" s="192" t="str">
        <x:v/>
      </x:c>
      <x:c r="P39" s="183" t="n">
        <x:v/>
      </x:c>
      <x:c r="Q39" s="207" t="n">
        <x:v/>
      </x:c>
      <x:c r="R39" s="207" t="n">
        <x:v/>
      </x:c>
      <x:c r="S39" s="183" t="n">
        <x:v/>
      </x:c>
      <x:c r="T39" s="182" t="n">
        <x:f ca="1">=IF(AND(U39=0,S39&gt;0),-100%,IF(OR(S39=0,S39="-"),"-",IF(AND(S39=0,U39=0),0%,IF(S39&lt;U39,SUM(U39-S39)/S39,IF(S39&gt;U39,SUM(-1*(S39-U39)/S39),"")))))</x:f>
        <x:v/>
      </x:c>
      <x:c r="U39" s="183" t="n">
        <x:v/>
      </x:c>
      <x:c r="V39" s="183" t="n">
        <x:f ca="1">=SUM(U39/ round((O39- M39)/30.42,0))</x:f>
        <x:v/>
      </x:c>
      <x:c r="W39" s="196">
        <x:f ca="1">=IF(T39="","",IF(T39="-","",IF(U39=0,"",IF(OR(T39&gt;AA4,T39&lt;-AA4),"*",""))))</x:f>
        <x:v/>
      </x:c>
      <x:c r="X39" s="98" t="str">
        <x:v/>
      </x:c>
    </x:row>
    <x:row r="40" spans="1:25" s="12" x14ac:dyDescent="0.25">
      <x:c r="A40" s="90" t="str">
        <x:v>32</x:v>
      </x:c>
      <x:c r="B40" s="191" t="str">
        <x:v>FPR42101</x:v>
      </x:c>
      <x:c r="C40" s="191" t="str">
        <x:v>HP LJ M425</x:v>
      </x:c>
      <x:c r="D40" s="191" t="str">
        <x:v>B/W Laser Prints </x:v>
      </x:c>
      <x:c r="E40" s="191" t="str">
        <x:v>CNB6D5B001</x:v>
      </x:c>
      <x:c r="F40" s="191" t="str">
        <x:v>Active</x:v>
      </x:c>
      <x:c r="G40" s="191" t="str">
        <x:v>Paris</x:v>
      </x:c>
      <x:c r="H40" s="191" t="str">
        <x:v/>
      </x:c>
      <x:c r="I40" s="191" t="str">
        <x:v/>
      </x:c>
      <x:c r="J40" s="191" t="str">
        <x:v/>
      </x:c>
      <x:c r="K40" s="191" t="str">
        <x:v>Jody Maxwell or Jeff Fowler</x:v>
      </x:c>
      <x:c r="L40" s="191" t="str">
        <x:v/>
      </x:c>
      <x:c r="M40" s="191" t="str">
        <x:v/>
      </x:c>
      <x:c r="N40" s="189" t="n">
        <x:v/>
      </x:c>
      <x:c r="O40" s="191" t="str">
        <x:v/>
      </x:c>
      <x:c r="P40" s="189" t="n">
        <x:v/>
      </x:c>
      <x:c r="Q40" s="206" t="n">
        <x:v/>
      </x:c>
      <x:c r="R40" s="206" t="n">
        <x:v/>
      </x:c>
      <x:c r="S40" s="189" t="n">
        <x:v/>
      </x:c>
      <x:c r="T40" s="187" t="n">
        <x:f ca="1">=IF(AND(U40=0,S40&gt;0),-100%,IF(OR(S40=0,S40="-"),"-",IF(AND(S40=0,U40=0),0%,IF(S40&lt;U40,SUM(U40-S40)/S40,IF(S40&gt;U40,SUM(-1*(S40-U40)/S40),"")))))</x:f>
        <x:v/>
      </x:c>
      <x:c r="U40" s="189" t="n">
        <x:v/>
      </x:c>
      <x:c r="V40" s="189" t="n">
        <x:f ca="1">=SUM(U40/ round((O40- M40)/30.42,0))</x:f>
        <x:v/>
      </x:c>
      <x:c r="W40" s="195">
        <x:f ca="1">=IF(T40="","",IF(T40="-","",IF(U40=0,"",IF(OR(T40&gt;AA4,T40&lt;-AA4),"*",""))))</x:f>
        <x:v/>
      </x:c>
      <x:c r="X40" s="91" t="str">
        <x:v/>
      </x:c>
    </x:row>
    <x:row r="41" spans="1:25" s="12" x14ac:dyDescent="0.25">
      <x:c r="A41" s="96" t="str">
        <x:v>33</x:v>
      </x:c>
      <x:c r="B41" s="192" t="str">
        <x:v>FPR45559</x:v>
      </x:c>
      <x:c r="C41" s="192" t="str">
        <x:v>HP LJ 4300</x:v>
      </x:c>
      <x:c r="D41" s="192" t="str">
        <x:v>B/W Laser Prints </x:v>
      </x:c>
      <x:c r="E41" s="192" t="str">
        <x:v>CNBY703917</x:v>
      </x:c>
      <x:c r="F41" s="192" t="str">
        <x:v>Active</x:v>
      </x:c>
      <x:c r="G41" s="192" t="str">
        <x:v>Dallas</x:v>
      </x:c>
      <x:c r="H41" s="192" t="str">
        <x:v/>
      </x:c>
      <x:c r="I41" s="192" t="str">
        <x:v>Sales</x:v>
      </x:c>
      <x:c r="J41" s="192" t="str">
        <x:v>7</x:v>
      </x:c>
      <x:c r="K41" s="192" t="str">
        <x:v>M. Martinez</x:v>
      </x:c>
      <x:c r="L41" s="192" t="str">
        <x:v/>
      </x:c>
      <x:c r="M41" s="192" t="str">
        <x:v/>
      </x:c>
      <x:c r="N41" s="183" t="n">
        <x:v/>
      </x:c>
      <x:c r="O41" s="192" t="str">
        <x:v/>
      </x:c>
      <x:c r="P41" s="183" t="n">
        <x:v/>
      </x:c>
      <x:c r="Q41" s="207" t="n">
        <x:v/>
      </x:c>
      <x:c r="R41" s="207" t="n">
        <x:v/>
      </x:c>
      <x:c r="S41" s="183" t="n">
        <x:v/>
      </x:c>
      <x:c r="T41" s="182" t="n">
        <x:f ca="1">=IF(AND(U41=0,S41&gt;0),-100%,IF(OR(S41=0,S41="-"),"-",IF(AND(S41=0,U41=0),0%,IF(S41&lt;U41,SUM(U41-S41)/S41,IF(S41&gt;U41,SUM(-1*(S41-U41)/S41),"")))))</x:f>
        <x:v/>
      </x:c>
      <x:c r="U41" s="183" t="n">
        <x:v/>
      </x:c>
      <x:c r="V41" s="183" t="n">
        <x:f ca="1">=SUM(U41/ round((O41- M41)/30.42,0))</x:f>
        <x:v/>
      </x:c>
      <x:c r="W41" s="196">
        <x:f ca="1">=IF(T41="","",IF(T41="-","",IF(U41=0,"",IF(OR(T41&gt;AA4,T41&lt;-AA4),"*",""))))</x:f>
        <x:v/>
      </x:c>
      <x:c r="X41" s="98" t="str">
        <x:v/>
      </x:c>
    </x:row>
    <x:row r="42" spans="1:25" s="12" x14ac:dyDescent="0.25">
      <x:c r="A42" s="90" t="str">
        <x:v>34</x:v>
      </x:c>
      <x:c r="B42" s="191" t="str">
        <x:v>FPR47270</x:v>
      </x:c>
      <x:c r="C42" s="191" t="str">
        <x:v>HP LJ M401dn</x:v>
      </x:c>
      <x:c r="D42" s="191" t="str">
        <x:v>B/W Laser Prints </x:v>
      </x:c>
      <x:c r="E42" s="191" t="str">
        <x:v>VNG4X06491</x:v>
      </x:c>
      <x:c r="F42" s="191" t="str">
        <x:v>Active</x:v>
      </x:c>
      <x:c r="G42" s="191" t="str">
        <x:v>Garland</x:v>
      </x:c>
      <x:c r="H42" s="191" t="str">
        <x:v/>
      </x:c>
      <x:c r="I42" s="191" t="str">
        <x:v>Maintenance Shop</x:v>
      </x:c>
      <x:c r="J42" s="191" t="str">
        <x:v/>
      </x:c>
      <x:c r="K42" s="191" t="str">
        <x:v/>
      </x:c>
      <x:c r="L42" s="191" t="str">
        <x:v/>
      </x:c>
      <x:c r="M42" s="191" t="str">
        <x:v/>
      </x:c>
      <x:c r="N42" s="189" t="n">
        <x:v/>
      </x:c>
      <x:c r="O42" s="191" t="str">
        <x:v/>
      </x:c>
      <x:c r="P42" s="189" t="n">
        <x:v/>
      </x:c>
      <x:c r="Q42" s="206" t="n">
        <x:v/>
      </x:c>
      <x:c r="R42" s="206" t="n">
        <x:v/>
      </x:c>
      <x:c r="S42" s="189" t="n">
        <x:v/>
      </x:c>
      <x:c r="T42" s="187" t="n">
        <x:f ca="1">=IF(AND(U42=0,S42&gt;0),-100%,IF(OR(S42=0,S42="-"),"-",IF(AND(S42=0,U42=0),0%,IF(S42&lt;U42,SUM(U42-S42)/S42,IF(S42&gt;U42,SUM(-1*(S42-U42)/S42),"")))))</x:f>
        <x:v/>
      </x:c>
      <x:c r="U42" s="189" t="n">
        <x:v/>
      </x:c>
      <x:c r="V42" s="189" t="n">
        <x:f ca="1">=SUM(U42/ round((O42- M42)/30.42,0))</x:f>
        <x:v/>
      </x:c>
      <x:c r="W42" s="195">
        <x:f ca="1">=IF(T42="","",IF(T42="-","",IF(U42=0,"",IF(OR(T42&gt;AA4,T42&lt;-AA4),"*",""))))</x:f>
        <x:v/>
      </x:c>
      <x:c r="X42" s="91" t="str">
        <x:v/>
      </x:c>
    </x:row>
    <x:row r="43" spans="1:25" s="12" x14ac:dyDescent="0.25">
      <x:c r="A43" s="96" t="str">
        <x:v>35</x:v>
      </x:c>
      <x:c r="B43" s="192" t="str">
        <x:v>FPR47271</x:v>
      </x:c>
      <x:c r="C43" s="192" t="str">
        <x:v>HP LJ M401dn</x:v>
      </x:c>
      <x:c r="D43" s="192" t="str">
        <x:v>B/W Laser Prints </x:v>
      </x:c>
      <x:c r="E43" s="192" t="str">
        <x:v>VNG4X07776</x:v>
      </x:c>
      <x:c r="F43" s="192" t="str">
        <x:v>Active</x:v>
      </x:c>
      <x:c r="G43" s="192" t="str">
        <x:v>Dallas</x:v>
      </x:c>
      <x:c r="H43" s="192" t="str">
        <x:v/>
      </x:c>
      <x:c r="I43" s="192" t="str">
        <x:v/>
      </x:c>
      <x:c r="J43" s="192" t="str">
        <x:v>6</x:v>
      </x:c>
      <x:c r="K43" s="192" t="str">
        <x:v>Ben Sokolsky</x:v>
      </x:c>
      <x:c r="L43" s="192" t="str">
        <x:v/>
      </x:c>
      <x:c r="M43" s="192" t="str">
        <x:v/>
      </x:c>
      <x:c r="N43" s="183" t="n">
        <x:v/>
      </x:c>
      <x:c r="O43" s="192" t="str">
        <x:v/>
      </x:c>
      <x:c r="P43" s="183" t="n">
        <x:v/>
      </x:c>
      <x:c r="Q43" s="207" t="n">
        <x:v/>
      </x:c>
      <x:c r="R43" s="207" t="n">
        <x:v/>
      </x:c>
      <x:c r="S43" s="183" t="n">
        <x:v/>
      </x:c>
      <x:c r="T43" s="182" t="n">
        <x:f ca="1">=IF(AND(U43=0,S43&gt;0),-100%,IF(OR(S43=0,S43="-"),"-",IF(AND(S43=0,U43=0),0%,IF(S43&lt;U43,SUM(U43-S43)/S43,IF(S43&gt;U43,SUM(-1*(S43-U43)/S43),"")))))</x:f>
        <x:v/>
      </x:c>
      <x:c r="U43" s="183" t="n">
        <x:v/>
      </x:c>
      <x:c r="V43" s="183" t="n">
        <x:f ca="1">=SUM(U43/ round((O43- M43)/30.42,0))</x:f>
        <x:v/>
      </x:c>
      <x:c r="W43" s="196">
        <x:f ca="1">=IF(T43="","",IF(T43="-","",IF(U43=0,"",IF(OR(T43&gt;AA4,T43&lt;-AA4),"*",""))))</x:f>
        <x:v/>
      </x:c>
      <x:c r="X43" s="98" t="str">
        <x:v/>
      </x:c>
    </x:row>
    <x:row r="44" spans="1:25" s="12" x14ac:dyDescent="0.25">
      <x:c r="A44" s="90" t="str">
        <x:v>36</x:v>
      </x:c>
      <x:c r="B44" s="191" t="str">
        <x:v>FPR47272</x:v>
      </x:c>
      <x:c r="C44" s="191" t="str">
        <x:v>HP LJ M401dn</x:v>
      </x:c>
      <x:c r="D44" s="191" t="str">
        <x:v>B/W Laser Prints </x:v>
      </x:c>
      <x:c r="E44" s="191" t="str">
        <x:v>VNG4X07780</x:v>
      </x:c>
      <x:c r="F44" s="191" t="str">
        <x:v>Active</x:v>
      </x:c>
      <x:c r="G44" s="191" t="str">
        <x:v>Garland</x:v>
      </x:c>
      <x:c r="H44" s="191" t="str">
        <x:v/>
      </x:c>
      <x:c r="I44" s="191" t="str">
        <x:v>Maintenance Office</x:v>
      </x:c>
      <x:c r="J44" s="191" t="str">
        <x:v>2</x:v>
      </x:c>
      <x:c r="K44" s="191" t="str">
        <x:v/>
      </x:c>
      <x:c r="L44" s="191" t="str">
        <x:v/>
      </x:c>
      <x:c r="M44" s="191" t="str">
        <x:v/>
      </x:c>
      <x:c r="N44" s="189" t="n">
        <x:v/>
      </x:c>
      <x:c r="O44" s="191" t="str">
        <x:v/>
      </x:c>
      <x:c r="P44" s="189" t="n">
        <x:v/>
      </x:c>
      <x:c r="Q44" s="206" t="n">
        <x:v/>
      </x:c>
      <x:c r="R44" s="206" t="n">
        <x:v/>
      </x:c>
      <x:c r="S44" s="189" t="n">
        <x:v/>
      </x:c>
      <x:c r="T44" s="187" t="n">
        <x:f ca="1">=IF(AND(U44=0,S44&gt;0),-100%,IF(OR(S44=0,S44="-"),"-",IF(AND(S44=0,U44=0),0%,IF(S44&lt;U44,SUM(U44-S44)/S44,IF(S44&gt;U44,SUM(-1*(S44-U44)/S44),"")))))</x:f>
        <x:v/>
      </x:c>
      <x:c r="U44" s="189" t="n">
        <x:v/>
      </x:c>
      <x:c r="V44" s="189" t="n">
        <x:f ca="1">=SUM(U44/ round((O44- M44)/30.42,0))</x:f>
        <x:v/>
      </x:c>
      <x:c r="W44" s="195">
        <x:f ca="1">=IF(T44="","",IF(T44="-","",IF(U44=0,"",IF(OR(T44&gt;AA4,T44&lt;-AA4),"*",""))))</x:f>
        <x:v/>
      </x:c>
      <x:c r="X44" s="91" t="str">
        <x:v/>
      </x:c>
    </x:row>
    <x:row r="45" spans="1:25" s="12" x14ac:dyDescent="0.25">
      <x:c r="A45" s="96" t="str">
        <x:v>37</x:v>
      </x:c>
      <x:c r="B45" s="192" t="str">
        <x:v>FPR47273</x:v>
      </x:c>
      <x:c r="C45" s="192" t="str">
        <x:v>HP LJ M401dn</x:v>
      </x:c>
      <x:c r="D45" s="192" t="str">
        <x:v>B/W Laser Prints </x:v>
      </x:c>
      <x:c r="E45" s="192" t="str">
        <x:v>VNG4X07788</x:v>
      </x:c>
      <x:c r="F45" s="192" t="str">
        <x:v>Active</x:v>
      </x:c>
      <x:c r="G45" s="192" t="str">
        <x:v>Dallas</x:v>
      </x:c>
      <x:c r="H45" s="192" t="str">
        <x:v/>
      </x:c>
      <x:c r="I45" s="192" t="str">
        <x:v>Front Desk</x:v>
      </x:c>
      <x:c r="J45" s="192" t="str">
        <x:v>6</x:v>
      </x:c>
      <x:c r="K45" s="192" t="str">
        <x:v/>
      </x:c>
      <x:c r="L45" s="192" t="str">
        <x:v/>
      </x:c>
      <x:c r="M45" s="192" t="str">
        <x:v/>
      </x:c>
      <x:c r="N45" s="183" t="n">
        <x:v/>
      </x:c>
      <x:c r="O45" s="192" t="str">
        <x:v/>
      </x:c>
      <x:c r="P45" s="183" t="n">
        <x:v/>
      </x:c>
      <x:c r="Q45" s="207" t="n">
        <x:v/>
      </x:c>
      <x:c r="R45" s="207" t="n">
        <x:v/>
      </x:c>
      <x:c r="S45" s="183" t="n">
        <x:v/>
      </x:c>
      <x:c r="T45" s="182" t="n">
        <x:f ca="1">=IF(AND(U45=0,S45&gt;0),-100%,IF(OR(S45=0,S45="-"),"-",IF(AND(S45=0,U45=0),0%,IF(S45&lt;U45,SUM(U45-S45)/S45,IF(S45&gt;U45,SUM(-1*(S45-U45)/S45),"")))))</x:f>
        <x:v/>
      </x:c>
      <x:c r="U45" s="183" t="n">
        <x:v/>
      </x:c>
      <x:c r="V45" s="183" t="n">
        <x:f ca="1">=SUM(U45/ round((O45- M45)/30.42,0))</x:f>
        <x:v/>
      </x:c>
      <x:c r="W45" s="196">
        <x:f ca="1">=IF(T45="","",IF(T45="-","",IF(U45=0,"",IF(OR(T45&gt;AA4,T45&lt;-AA4),"*",""))))</x:f>
        <x:v/>
      </x:c>
      <x:c r="X45" s="98" t="str">
        <x:v/>
      </x:c>
    </x:row>
    <x:row r="46" spans="1:25" s="12" x14ac:dyDescent="0.25">
      <x:c r="A46" s="90" t="str">
        <x:v>38</x:v>
      </x:c>
      <x:c r="B46" s="191" t="str">
        <x:v>FPR47274</x:v>
      </x:c>
      <x:c r="C46" s="191" t="str">
        <x:v>HP LJ M401dn</x:v>
      </x:c>
      <x:c r="D46" s="191" t="str">
        <x:v>B/W Laser Prints </x:v>
      </x:c>
      <x:c r="E46" s="191" t="str">
        <x:v>VNG4X06499</x:v>
      </x:c>
      <x:c r="F46" s="191" t="str">
        <x:v>Active</x:v>
      </x:c>
      <x:c r="G46" s="191" t="str">
        <x:v>Dallas</x:v>
      </x:c>
      <x:c r="H46" s="191" t="str">
        <x:v/>
      </x:c>
      <x:c r="I46" s="191" t="str">
        <x:v>Customer Relations</x:v>
      </x:c>
      <x:c r="J46" s="191" t="str">
        <x:v>7</x:v>
      </x:c>
      <x:c r="K46" s="191" t="str">
        <x:v>John Siracuse (Office)</x:v>
      </x:c>
      <x:c r="L46" s="191" t="str">
        <x:v/>
      </x:c>
      <x:c r="M46" s="191" t="str">
        <x:v/>
      </x:c>
      <x:c r="N46" s="189" t="n">
        <x:v/>
      </x:c>
      <x:c r="O46" s="191" t="str">
        <x:v/>
      </x:c>
      <x:c r="P46" s="189" t="n">
        <x:v/>
      </x:c>
      <x:c r="Q46" s="206" t="n">
        <x:v/>
      </x:c>
      <x:c r="R46" s="206" t="n">
        <x:v/>
      </x:c>
      <x:c r="S46" s="189" t="n">
        <x:v/>
      </x:c>
      <x:c r="T46" s="187" t="n">
        <x:f ca="1">=IF(AND(U46=0,S46&gt;0),-100%,IF(OR(S46=0,S46="-"),"-",IF(AND(S46=0,U46=0),0%,IF(S46&lt;U46,SUM(U46-S46)/S46,IF(S46&gt;U46,SUM(-1*(S46-U46)/S46),"")))))</x:f>
        <x:v/>
      </x:c>
      <x:c r="U46" s="189" t="n">
        <x:v/>
      </x:c>
      <x:c r="V46" s="189" t="n">
        <x:f ca="1">=SUM(U46/ round((O46- M46)/30.42,0))</x:f>
        <x:v/>
      </x:c>
      <x:c r="W46" s="195">
        <x:f ca="1">=IF(T46="","",IF(T46="-","",IF(U46=0,"",IF(OR(T46&gt;AA4,T46&lt;-AA4),"*",""))))</x:f>
        <x:v/>
      </x:c>
      <x:c r="X46" s="91" t="str">
        <x:v/>
      </x:c>
    </x:row>
    <x:row r="47" spans="1:25" s="12" x14ac:dyDescent="0.25">
      <x:c r="A47" s="96" t="str">
        <x:v>39</x:v>
      </x:c>
      <x:c r="B47" s="192" t="str">
        <x:v>FPR47276</x:v>
      </x:c>
      <x:c r="C47" s="192" t="str">
        <x:v>HP LJ M401dn</x:v>
      </x:c>
      <x:c r="D47" s="192" t="str">
        <x:v>B/W Laser Prints </x:v>
      </x:c>
      <x:c r="E47" s="192" t="str">
        <x:v>VNG4X06490</x:v>
      </x:c>
      <x:c r="F47" s="192" t="str">
        <x:v>Active</x:v>
      </x:c>
      <x:c r="G47" s="192" t="str">
        <x:v>Dallas</x:v>
      </x:c>
      <x:c r="H47" s="192" t="str">
        <x:v/>
      </x:c>
      <x:c r="I47" s="192" t="str">
        <x:v/>
      </x:c>
      <x:c r="J47" s="192" t="str">
        <x:v>6</x:v>
      </x:c>
      <x:c r="K47" s="192" t="str">
        <x:v>David Sokolsky</x:v>
      </x:c>
      <x:c r="L47" s="192" t="str">
        <x:v/>
      </x:c>
      <x:c r="M47" s="192" t="str">
        <x:v/>
      </x:c>
      <x:c r="N47" s="183" t="n">
        <x:v/>
      </x:c>
      <x:c r="O47" s="192" t="str">
        <x:v/>
      </x:c>
      <x:c r="P47" s="183" t="n">
        <x:v/>
      </x:c>
      <x:c r="Q47" s="207" t="n">
        <x:v/>
      </x:c>
      <x:c r="R47" s="207" t="n">
        <x:v/>
      </x:c>
      <x:c r="S47" s="183" t="n">
        <x:v/>
      </x:c>
      <x:c r="T47" s="182" t="n">
        <x:f ca="1">=IF(AND(U47=0,S47&gt;0),-100%,IF(OR(S47=0,S47="-"),"-",IF(AND(S47=0,U47=0),0%,IF(S47&lt;U47,SUM(U47-S47)/S47,IF(S47&gt;U47,SUM(-1*(S47-U47)/S47),"")))))</x:f>
        <x:v/>
      </x:c>
      <x:c r="U47" s="183" t="n">
        <x:v/>
      </x:c>
      <x:c r="V47" s="183" t="n">
        <x:f ca="1">=SUM(U47/ round((O47- M47)/30.42,0))</x:f>
        <x:v/>
      </x:c>
      <x:c r="W47" s="196">
        <x:f ca="1">=IF(T47="","",IF(T47="-","",IF(U47=0,"",IF(OR(T47&gt;AA4,T47&lt;-AA4),"*",""))))</x:f>
        <x:v/>
      </x:c>
      <x:c r="X47" s="98" t="str">
        <x:v/>
      </x:c>
    </x:row>
    <x:row r="48" spans="1:25" s="12" x14ac:dyDescent="0.25">
      <x:c r="A48" s="90" t="str">
        <x:v>40</x:v>
      </x:c>
      <x:c r="B48" s="191" t="str">
        <x:v>FPR47277</x:v>
      </x:c>
      <x:c r="C48" s="191" t="str">
        <x:v>HP LJ M401dn</x:v>
      </x:c>
      <x:c r="D48" s="191" t="str">
        <x:v>B/W Laser Prints </x:v>
      </x:c>
      <x:c r="E48" s="191" t="str">
        <x:v>VNG4X07787</x:v>
      </x:c>
      <x:c r="F48" s="191" t="str">
        <x:v>Active</x:v>
      </x:c>
      <x:c r="G48" s="191" t="str">
        <x:v>Dallas</x:v>
      </x:c>
      <x:c r="H48" s="191" t="str">
        <x:v/>
      </x:c>
      <x:c r="I48" s="191" t="str">
        <x:v>Customer Relations</x:v>
      </x:c>
      <x:c r="J48" s="191" t="str">
        <x:v>7</x:v>
      </x:c>
      <x:c r="K48" s="191" t="str">
        <x:v>Penny Hill (Office)</x:v>
      </x:c>
      <x:c r="L48" s="191" t="str">
        <x:v/>
      </x:c>
      <x:c r="M48" s="191" t="str">
        <x:v/>
      </x:c>
      <x:c r="N48" s="189" t="n">
        <x:v/>
      </x:c>
      <x:c r="O48" s="191" t="str">
        <x:v/>
      </x:c>
      <x:c r="P48" s="189" t="n">
        <x:v/>
      </x:c>
      <x:c r="Q48" s="206" t="n">
        <x:v/>
      </x:c>
      <x:c r="R48" s="206" t="n">
        <x:v/>
      </x:c>
      <x:c r="S48" s="189" t="n">
        <x:v/>
      </x:c>
      <x:c r="T48" s="187" t="n">
        <x:f ca="1">=IF(AND(U48=0,S48&gt;0),-100%,IF(OR(S48=0,S48="-"),"-",IF(AND(S48=0,U48=0),0%,IF(S48&lt;U48,SUM(U48-S48)/S48,IF(S48&gt;U48,SUM(-1*(S48-U48)/S48),"")))))</x:f>
        <x:v/>
      </x:c>
      <x:c r="U48" s="189" t="n">
        <x:v/>
      </x:c>
      <x:c r="V48" s="189" t="n">
        <x:f ca="1">=SUM(U48/ round((O48- M48)/30.42,0))</x:f>
        <x:v/>
      </x:c>
      <x:c r="W48" s="195">
        <x:f ca="1">=IF(T48="","",IF(T48="-","",IF(U48=0,"",IF(OR(T48&gt;AA4,T48&lt;-AA4),"*",""))))</x:f>
        <x:v/>
      </x:c>
      <x:c r="X48" s="91" t="str">
        <x:v/>
      </x:c>
    </x:row>
    <x:row r="49" spans="1:25" s="12" x14ac:dyDescent="0.25">
      <x:c r="A49" s="96" t="str">
        <x:v>41</x:v>
      </x:c>
      <x:c r="B49" s="192" t="str">
        <x:v>FPR47278</x:v>
      </x:c>
      <x:c r="C49" s="192" t="str">
        <x:v>HP LJ M401dn</x:v>
      </x:c>
      <x:c r="D49" s="192" t="str">
        <x:v>B/W Laser Prints </x:v>
      </x:c>
      <x:c r="E49" s="192" t="str">
        <x:v>VNG4X06493</x:v>
      </x:c>
      <x:c r="F49" s="192" t="str">
        <x:v>Active</x:v>
      </x:c>
      <x:c r="G49" s="192" t="str">
        <x:v>AZ</x:v>
      </x:c>
      <x:c r="H49" s="192" t="str">
        <x:v/>
      </x:c>
      <x:c r="I49" s="192" t="str">
        <x:v>Wash Room</x:v>
      </x:c>
      <x:c r="J49" s="192" t="str">
        <x:v>1</x:v>
      </x:c>
      <x:c r="K49" s="192" t="str">
        <x:v/>
      </x:c>
      <x:c r="L49" s="192" t="str">
        <x:v/>
      </x:c>
      <x:c r="M49" s="192" t="str">
        <x:v/>
      </x:c>
      <x:c r="N49" s="183" t="n">
        <x:v/>
      </x:c>
      <x:c r="O49" s="192" t="str">
        <x:v/>
      </x:c>
      <x:c r="P49" s="183" t="n">
        <x:v/>
      </x:c>
      <x:c r="Q49" s="207" t="n">
        <x:v/>
      </x:c>
      <x:c r="R49" s="207" t="n">
        <x:v/>
      </x:c>
      <x:c r="S49" s="183" t="n">
        <x:v/>
      </x:c>
      <x:c r="T49" s="182" t="n">
        <x:f ca="1">=IF(AND(U49=0,S49&gt;0),-100%,IF(OR(S49=0,S49="-"),"-",IF(AND(S49=0,U49=0),0%,IF(S49&lt;U49,SUM(U49-S49)/S49,IF(S49&gt;U49,SUM(-1*(S49-U49)/S49),"")))))</x:f>
        <x:v/>
      </x:c>
      <x:c r="U49" s="183" t="n">
        <x:v/>
      </x:c>
      <x:c r="V49" s="183" t="n">
        <x:f ca="1">=SUM(U49/ round((O49- M49)/30.42,0))</x:f>
        <x:v/>
      </x:c>
      <x:c r="W49" s="196">
        <x:f ca="1">=IF(T49="","",IF(T49="-","",IF(U49=0,"",IF(OR(T49&gt;AA4,T49&lt;-AA4),"*",""))))</x:f>
        <x:v/>
      </x:c>
      <x:c r="X49" s="98" t="str">
        <x:v/>
      </x:c>
    </x:row>
    <x:row r="50" spans="1:25" s="12" x14ac:dyDescent="0.25">
      <x:c r="A50" s="90" t="str">
        <x:v>42</x:v>
      </x:c>
      <x:c r="B50" s="191" t="str">
        <x:v>FPR47286</x:v>
      </x:c>
      <x:c r="C50" s="191" t="str">
        <x:v>HP LJ M401dn</x:v>
      </x:c>
      <x:c r="D50" s="191" t="str">
        <x:v>B/W Laser Prints </x:v>
      </x:c>
      <x:c r="E50" s="191" t="str">
        <x:v>VNG4C00827</x:v>
      </x:c>
      <x:c r="F50" s="191" t="str">
        <x:v>Active</x:v>
      </x:c>
      <x:c r="G50" s="191" t="str">
        <x:v>Garland</x:v>
      </x:c>
      <x:c r="H50" s="191" t="str">
        <x:v/>
      </x:c>
      <x:c r="I50" s="191" t="str">
        <x:v/>
      </x:c>
      <x:c r="J50" s="191" t="str">
        <x:v>1</x:v>
      </x:c>
      <x:c r="K50" s="191" t="str">
        <x:v>Justin</x:v>
      </x:c>
      <x:c r="L50" s="191" t="str">
        <x:v/>
      </x:c>
      <x:c r="M50" s="191" t="str">
        <x:v/>
      </x:c>
      <x:c r="N50" s="189" t="n">
        <x:v/>
      </x:c>
      <x:c r="O50" s="191" t="str">
        <x:v/>
      </x:c>
      <x:c r="P50" s="189" t="n">
        <x:v/>
      </x:c>
      <x:c r="Q50" s="206" t="n">
        <x:v/>
      </x:c>
      <x:c r="R50" s="206" t="n">
        <x:v/>
      </x:c>
      <x:c r="S50" s="189" t="n">
        <x:v/>
      </x:c>
      <x:c r="T50" s="187" t="n">
        <x:f ca="1">=IF(AND(U50=0,S50&gt;0),-100%,IF(OR(S50=0,S50="-"),"-",IF(AND(S50=0,U50=0),0%,IF(S50&lt;U50,SUM(U50-S50)/S50,IF(S50&gt;U50,SUM(-1*(S50-U50)/S50),"")))))</x:f>
        <x:v/>
      </x:c>
      <x:c r="U50" s="189" t="n">
        <x:v/>
      </x:c>
      <x:c r="V50" s="189" t="n">
        <x:f ca="1">=SUM(U50/ round((O50- M50)/30.42,0))</x:f>
        <x:v/>
      </x:c>
      <x:c r="W50" s="195">
        <x:f ca="1">=IF(T50="","",IF(T50="-","",IF(U50=0,"",IF(OR(T50&gt;AA4,T50&lt;-AA4),"*",""))))</x:f>
        <x:v/>
      </x:c>
      <x:c r="X50" s="91" t="str">
        <x:v/>
      </x:c>
    </x:row>
    <x:row r="51" spans="1:25" s="12" x14ac:dyDescent="0.25">
      <x:c r="A51" s="96" t="str">
        <x:v>43</x:v>
      </x:c>
      <x:c r="B51" s="192" t="str">
        <x:v>FPR47287</x:v>
      </x:c>
      <x:c r="C51" s="192" t="str">
        <x:v>HP LJ M401dn</x:v>
      </x:c>
      <x:c r="D51" s="192" t="str">
        <x:v>B/W Laser Prints </x:v>
      </x:c>
      <x:c r="E51" s="192" t="str">
        <x:v>VNG4C00818</x:v>
      </x:c>
      <x:c r="F51" s="192" t="str">
        <x:v>Active</x:v>
      </x:c>
      <x:c r="G51" s="192" t="str">
        <x:v>Dallas</x:v>
      </x:c>
      <x:c r="H51" s="192" t="str">
        <x:v/>
      </x:c>
      <x:c r="I51" s="192" t="str">
        <x:v>Accounting</x:v>
      </x:c>
      <x:c r="J51" s="192" t="str">
        <x:v>7</x:v>
      </x:c>
      <x:c r="K51" s="192" t="str">
        <x:v>Tania B.</x:v>
      </x:c>
      <x:c r="L51" s="192" t="str">
        <x:v/>
      </x:c>
      <x:c r="M51" s="192" t="str">
        <x:v/>
      </x:c>
      <x:c r="N51" s="183" t="n">
        <x:v/>
      </x:c>
      <x:c r="O51" s="192" t="str">
        <x:v/>
      </x:c>
      <x:c r="P51" s="183" t="n">
        <x:v/>
      </x:c>
      <x:c r="Q51" s="207" t="n">
        <x:v/>
      </x:c>
      <x:c r="R51" s="207" t="n">
        <x:v/>
      </x:c>
      <x:c r="S51" s="183" t="n">
        <x:v/>
      </x:c>
      <x:c r="T51" s="182" t="n">
        <x:f ca="1">=IF(AND(U51=0,S51&gt;0),-100%,IF(OR(S51=0,S51="-"),"-",IF(AND(S51=0,U51=0),0%,IF(S51&lt;U51,SUM(U51-S51)/S51,IF(S51&gt;U51,SUM(-1*(S51-U51)/S51),"")))))</x:f>
        <x:v/>
      </x:c>
      <x:c r="U51" s="183" t="n">
        <x:v/>
      </x:c>
      <x:c r="V51" s="183" t="n">
        <x:f ca="1">=SUM(U51/ round((O51- M51)/30.42,0))</x:f>
        <x:v/>
      </x:c>
      <x:c r="W51" s="196">
        <x:f ca="1">=IF(T51="","",IF(T51="-","",IF(U51=0,"",IF(OR(T51&gt;AA4,T51&lt;-AA4),"*",""))))</x:f>
        <x:v/>
      </x:c>
      <x:c r="X51" s="98" t="str">
        <x:v/>
      </x:c>
    </x:row>
    <x:row r="52" spans="1:25" s="12" x14ac:dyDescent="0.25">
      <x:c r="A52" s="90" t="str">
        <x:v>44</x:v>
      </x:c>
      <x:c r="B52" s="191" t="str">
        <x:v>FPR47289</x:v>
      </x:c>
      <x:c r="C52" s="191" t="str">
        <x:v>HP LJ M401dn</x:v>
      </x:c>
      <x:c r="D52" s="191" t="str">
        <x:v>B/W Laser Prints </x:v>
      </x:c>
      <x:c r="E52" s="191" t="str">
        <x:v>VNG4C00825</x:v>
      </x:c>
      <x:c r="F52" s="191" t="str">
        <x:v>Active</x:v>
      </x:c>
      <x:c r="G52" s="191" t="str">
        <x:v>Garland</x:v>
      </x:c>
      <x:c r="H52" s="191" t="str">
        <x:v/>
      </x:c>
      <x:c r="I52" s="191" t="str">
        <x:v>Quality Office</x:v>
      </x:c>
      <x:c r="J52" s="191" t="str">
        <x:v>1</x:v>
      </x:c>
      <x:c r="K52" s="191" t="str">
        <x:v/>
      </x:c>
      <x:c r="L52" s="191" t="str">
        <x:v/>
      </x:c>
      <x:c r="M52" s="191" t="str">
        <x:v/>
      </x:c>
      <x:c r="N52" s="189" t="n">
        <x:v/>
      </x:c>
      <x:c r="O52" s="191" t="str">
        <x:v/>
      </x:c>
      <x:c r="P52" s="189" t="n">
        <x:v/>
      </x:c>
      <x:c r="Q52" s="206" t="n">
        <x:v/>
      </x:c>
      <x:c r="R52" s="206" t="n">
        <x:v/>
      </x:c>
      <x:c r="S52" s="189" t="n">
        <x:v/>
      </x:c>
      <x:c r="T52" s="187" t="n">
        <x:f ca="1">=IF(AND(U52=0,S52&gt;0),-100%,IF(OR(S52=0,S52="-"),"-",IF(AND(S52=0,U52=0),0%,IF(S52&lt;U52,SUM(U52-S52)/S52,IF(S52&gt;U52,SUM(-1*(S52-U52)/S52),"")))))</x:f>
        <x:v/>
      </x:c>
      <x:c r="U52" s="189" t="n">
        <x:v/>
      </x:c>
      <x:c r="V52" s="189" t="n">
        <x:f ca="1">=SUM(U52/ round((O52- M52)/30.42,0))</x:f>
        <x:v/>
      </x:c>
      <x:c r="W52" s="195">
        <x:f ca="1">=IF(T52="","",IF(T52="-","",IF(U52=0,"",IF(OR(T52&gt;AA4,T52&lt;-AA4),"*",""))))</x:f>
        <x:v/>
      </x:c>
      <x:c r="X52" s="91" t="str">
        <x:v/>
      </x:c>
    </x:row>
    <x:row r="53" spans="1:25" s="12" x14ac:dyDescent="0.25">
      <x:c r="A53" s="96" t="str">
        <x:v>45</x:v>
      </x:c>
      <x:c r="B53" s="192" t="str">
        <x:v>FPR47290</x:v>
      </x:c>
      <x:c r="C53" s="192" t="str">
        <x:v>HP LJ M401dn</x:v>
      </x:c>
      <x:c r="D53" s="192" t="str">
        <x:v>B/W Laser Prints </x:v>
      </x:c>
      <x:c r="E53" s="192" t="str">
        <x:v>VNG4C00823</x:v>
      </x:c>
      <x:c r="F53" s="192" t="str">
        <x:v>Active</x:v>
      </x:c>
      <x:c r="G53" s="192" t="str">
        <x:v>Garland</x:v>
      </x:c>
      <x:c r="H53" s="192" t="str">
        <x:v/>
      </x:c>
      <x:c r="I53" s="192" t="str">
        <x:v>Broker's Office</x:v>
      </x:c>
      <x:c r="J53" s="192" t="str">
        <x:v>1</x:v>
      </x:c>
      <x:c r="K53" s="192" t="str">
        <x:v/>
      </x:c>
      <x:c r="L53" s="192" t="str">
        <x:v/>
      </x:c>
      <x:c r="M53" s="192" t="str">
        <x:v/>
      </x:c>
      <x:c r="N53" s="183" t="n">
        <x:v/>
      </x:c>
      <x:c r="O53" s="192" t="str">
        <x:v/>
      </x:c>
      <x:c r="P53" s="183" t="n">
        <x:v/>
      </x:c>
      <x:c r="Q53" s="207" t="n">
        <x:v/>
      </x:c>
      <x:c r="R53" s="207" t="n">
        <x:v/>
      </x:c>
      <x:c r="S53" s="183" t="n">
        <x:v/>
      </x:c>
      <x:c r="T53" s="182" t="n">
        <x:f ca="1">=IF(AND(U53=0,S53&gt;0),-100%,IF(OR(S53=0,S53="-"),"-",IF(AND(S53=0,U53=0),0%,IF(S53&lt;U53,SUM(U53-S53)/S53,IF(S53&gt;U53,SUM(-1*(S53-U53)/S53),"")))))</x:f>
        <x:v/>
      </x:c>
      <x:c r="U53" s="183" t="n">
        <x:v/>
      </x:c>
      <x:c r="V53" s="183" t="n">
        <x:f ca="1">=SUM(U53/ round((O53- M53)/30.42,0))</x:f>
        <x:v/>
      </x:c>
      <x:c r="W53" s="196">
        <x:f ca="1">=IF(T53="","",IF(T53="-","",IF(U53=0,"",IF(OR(T53&gt;AA4,T53&lt;-AA4),"*",""))))</x:f>
        <x:v/>
      </x:c>
      <x:c r="X53" s="98" t="str">
        <x:v/>
      </x:c>
    </x:row>
    <x:row r="54" spans="1:25" s="12" x14ac:dyDescent="0.25">
      <x:c r="A54" s="90" t="str">
        <x:v>46</x:v>
      </x:c>
      <x:c r="B54" s="191" t="str">
        <x:v>FPR47291</x:v>
      </x:c>
      <x:c r="C54" s="191" t="str">
        <x:v>HP LJ M401dn</x:v>
      </x:c>
      <x:c r="D54" s="191" t="str">
        <x:v>B/W Laser Prints </x:v>
      </x:c>
      <x:c r="E54" s="191" t="str">
        <x:v>VNG4C00813</x:v>
      </x:c>
      <x:c r="F54" s="191" t="str">
        <x:v>Active</x:v>
      </x:c>
      <x:c r="G54" s="191" t="str">
        <x:v>Garland</x:v>
      </x:c>
      <x:c r="H54" s="191" t="str">
        <x:v/>
      </x:c>
      <x:c r="I54" s="191" t="str">
        <x:v>Shipping</x:v>
      </x:c>
      <x:c r="J54" s="191" t="str">
        <x:v/>
      </x:c>
      <x:c r="K54" s="191" t="str">
        <x:v/>
      </x:c>
      <x:c r="L54" s="191" t="str">
        <x:v/>
      </x:c>
      <x:c r="M54" s="191" t="str">
        <x:v/>
      </x:c>
      <x:c r="N54" s="189" t="n">
        <x:v/>
      </x:c>
      <x:c r="O54" s="191" t="str">
        <x:v/>
      </x:c>
      <x:c r="P54" s="189" t="n">
        <x:v/>
      </x:c>
      <x:c r="Q54" s="206" t="n">
        <x:v/>
      </x:c>
      <x:c r="R54" s="206" t="n">
        <x:v/>
      </x:c>
      <x:c r="S54" s="189" t="n">
        <x:v/>
      </x:c>
      <x:c r="T54" s="187" t="n">
        <x:f ca="1">=IF(AND(U54=0,S54&gt;0),-100%,IF(OR(S54=0,S54="-"),"-",IF(AND(S54=0,U54=0),0%,IF(S54&lt;U54,SUM(U54-S54)/S54,IF(S54&gt;U54,SUM(-1*(S54-U54)/S54),"")))))</x:f>
        <x:v/>
      </x:c>
      <x:c r="U54" s="189" t="n">
        <x:v/>
      </x:c>
      <x:c r="V54" s="189" t="n">
        <x:f ca="1">=SUM(U54/ round((O54- M54)/30.42,0))</x:f>
        <x:v/>
      </x:c>
      <x:c r="W54" s="195">
        <x:f ca="1">=IF(T54="","",IF(T54="-","",IF(U54=0,"",IF(OR(T54&gt;AA4,T54&lt;-AA4),"*",""))))</x:f>
        <x:v/>
      </x:c>
      <x:c r="X54" s="91" t="str">
        <x:v/>
      </x:c>
    </x:row>
    <x:row r="55" spans="1:25" s="12" x14ac:dyDescent="0.25">
      <x:c r="A55" s="96" t="str">
        <x:v>47</x:v>
      </x:c>
      <x:c r="B55" s="192" t="str">
        <x:v>FPR47292</x:v>
      </x:c>
      <x:c r="C55" s="192" t="str">
        <x:v>HP LJ M401dn</x:v>
      </x:c>
      <x:c r="D55" s="192" t="str">
        <x:v>B/W Laser Prints </x:v>
      </x:c>
      <x:c r="E55" s="192" t="str">
        <x:v>VNG4C00824</x:v>
      </x:c>
      <x:c r="F55" s="192" t="str">
        <x:v>Active</x:v>
      </x:c>
      <x:c r="G55" s="192" t="str">
        <x:v>Garland</x:v>
      </x:c>
      <x:c r="H55" s="192" t="str">
        <x:v/>
      </x:c>
      <x:c r="I55" s="192" t="str">
        <x:v/>
      </x:c>
      <x:c r="J55" s="192" t="str">
        <x:v>3</x:v>
      </x:c>
      <x:c r="K55" s="192" t="str">
        <x:v>Chad Brown</x:v>
      </x:c>
      <x:c r="L55" s="192" t="str">
        <x:v/>
      </x:c>
      <x:c r="M55" s="192" t="str">
        <x:v/>
      </x:c>
      <x:c r="N55" s="183" t="n">
        <x:v/>
      </x:c>
      <x:c r="O55" s="192" t="str">
        <x:v/>
      </x:c>
      <x:c r="P55" s="183" t="n">
        <x:v/>
      </x:c>
      <x:c r="Q55" s="207" t="n">
        <x:v/>
      </x:c>
      <x:c r="R55" s="207" t="n">
        <x:v/>
      </x:c>
      <x:c r="S55" s="183" t="n">
        <x:v/>
      </x:c>
      <x:c r="T55" s="182" t="n">
        <x:f ca="1">=IF(AND(U55=0,S55&gt;0),-100%,IF(OR(S55=0,S55="-"),"-",IF(AND(S55=0,U55=0),0%,IF(S55&lt;U55,SUM(U55-S55)/S55,IF(S55&gt;U55,SUM(-1*(S55-U55)/S55),"")))))</x:f>
        <x:v/>
      </x:c>
      <x:c r="U55" s="183" t="n">
        <x:v/>
      </x:c>
      <x:c r="V55" s="183" t="n">
        <x:f ca="1">=SUM(U55/ round((O55- M55)/30.42,0))</x:f>
        <x:v/>
      </x:c>
      <x:c r="W55" s="196">
        <x:f ca="1">=IF(T55="","",IF(T55="-","",IF(U55=0,"",IF(OR(T55&gt;AA4,T55&lt;-AA4),"*",""))))</x:f>
        <x:v/>
      </x:c>
      <x:c r="X55" s="98" t="str">
        <x:v/>
      </x:c>
    </x:row>
    <x:row r="56" spans="1:25" s="12" x14ac:dyDescent="0.25">
      <x:c r="A56" s="90" t="str">
        <x:v>48</x:v>
      </x:c>
      <x:c r="B56" s="191" t="str">
        <x:v>FPR47293</x:v>
      </x:c>
      <x:c r="C56" s="191" t="str">
        <x:v>HP LJ M401dn</x:v>
      </x:c>
      <x:c r="D56" s="191" t="str">
        <x:v>B/W Laser Prints </x:v>
      </x:c>
      <x:c r="E56" s="191" t="str">
        <x:v>VNG4C00817</x:v>
      </x:c>
      <x:c r="F56" s="191" t="str">
        <x:v>Active</x:v>
      </x:c>
      <x:c r="G56" s="191" t="str">
        <x:v>Dallas</x:v>
      </x:c>
      <x:c r="H56" s="191" t="str">
        <x:v/>
      </x:c>
      <x:c r="I56" s="191" t="str">
        <x:v>Administration</x:v>
      </x:c>
      <x:c r="J56" s="191" t="str">
        <x:v>7</x:v>
      </x:c>
      <x:c r="K56" s="191" t="str">
        <x:v>Sonya Byrd</x:v>
      </x:c>
      <x:c r="L56" s="191" t="str">
        <x:v/>
      </x:c>
      <x:c r="M56" s="191" t="str">
        <x:v/>
      </x:c>
      <x:c r="N56" s="189" t="n">
        <x:v/>
      </x:c>
      <x:c r="O56" s="191" t="str">
        <x:v/>
      </x:c>
      <x:c r="P56" s="189" t="n">
        <x:v/>
      </x:c>
      <x:c r="Q56" s="206" t="n">
        <x:v/>
      </x:c>
      <x:c r="R56" s="206" t="n">
        <x:v/>
      </x:c>
      <x:c r="S56" s="189" t="n">
        <x:v/>
      </x:c>
      <x:c r="T56" s="187" t="n">
        <x:f ca="1">=IF(AND(U56=0,S56&gt;0),-100%,IF(OR(S56=0,S56="-"),"-",IF(AND(S56=0,U56=0),0%,IF(S56&lt;U56,SUM(U56-S56)/S56,IF(S56&gt;U56,SUM(-1*(S56-U56)/S56),"")))))</x:f>
        <x:v/>
      </x:c>
      <x:c r="U56" s="189" t="n">
        <x:v/>
      </x:c>
      <x:c r="V56" s="189" t="n">
        <x:f ca="1">=SUM(U56/ round((O56- M56)/30.42,0))</x:f>
        <x:v/>
      </x:c>
      <x:c r="W56" s="195">
        <x:f ca="1">=IF(T56="","",IF(T56="-","",IF(U56=0,"",IF(OR(T56&gt;AA4,T56&lt;-AA4),"*",""))))</x:f>
        <x:v/>
      </x:c>
      <x:c r="X56" s="91" t="str">
        <x:v/>
      </x:c>
    </x:row>
    <x:row r="57" spans="1:25" s="12" x14ac:dyDescent="0.25">
      <x:c r="A57" s="96" t="str">
        <x:v>49</x:v>
      </x:c>
      <x:c r="B57" s="192" t="str">
        <x:v>FPR47294</x:v>
      </x:c>
      <x:c r="C57" s="192" t="str">
        <x:v>HP LJ M401dn</x:v>
      </x:c>
      <x:c r="D57" s="192" t="str">
        <x:v>B/W Laser Prints </x:v>
      </x:c>
      <x:c r="E57" s="192" t="str">
        <x:v>VNG4C00826</x:v>
      </x:c>
      <x:c r="F57" s="192" t="str">
        <x:v>Active</x:v>
      </x:c>
      <x:c r="G57" s="192" t="str">
        <x:v>Garland</x:v>
      </x:c>
      <x:c r="H57" s="192" t="str">
        <x:v/>
      </x:c>
      <x:c r="I57" s="192" t="str">
        <x:v/>
      </x:c>
      <x:c r="J57" s="192" t="str">
        <x:v>2</x:v>
      </x:c>
      <x:c r="K57" s="192" t="str">
        <x:v>Laura Hills</x:v>
      </x:c>
      <x:c r="L57" s="192" t="str">
        <x:v/>
      </x:c>
      <x:c r="M57" s="192" t="str">
        <x:v/>
      </x:c>
      <x:c r="N57" s="183" t="n">
        <x:v/>
      </x:c>
      <x:c r="O57" s="192" t="str">
        <x:v/>
      </x:c>
      <x:c r="P57" s="183" t="n">
        <x:v/>
      </x:c>
      <x:c r="Q57" s="207" t="n">
        <x:v/>
      </x:c>
      <x:c r="R57" s="207" t="n">
        <x:v/>
      </x:c>
      <x:c r="S57" s="183" t="n">
        <x:v/>
      </x:c>
      <x:c r="T57" s="182" t="n">
        <x:f ca="1">=IF(AND(U57=0,S57&gt;0),-100%,IF(OR(S57=0,S57="-"),"-",IF(AND(S57=0,U57=0),0%,IF(S57&lt;U57,SUM(U57-S57)/S57,IF(S57&gt;U57,SUM(-1*(S57-U57)/S57),"")))))</x:f>
        <x:v/>
      </x:c>
      <x:c r="U57" s="183" t="n">
        <x:v/>
      </x:c>
      <x:c r="V57" s="183" t="n">
        <x:f ca="1">=SUM(U57/ round((O57- M57)/30.42,0))</x:f>
        <x:v/>
      </x:c>
      <x:c r="W57" s="196">
        <x:f ca="1">=IF(T57="","",IF(T57="-","",IF(U57=0,"",IF(OR(T57&gt;AA4,T57&lt;-AA4),"*",""))))</x:f>
        <x:v/>
      </x:c>
      <x:c r="X57" s="98" t="str">
        <x:v/>
      </x:c>
    </x:row>
    <x:row r="58" spans="1:25" s="12" x14ac:dyDescent="0.25">
      <x:c r="A58" s="90" t="str">
        <x:v>50</x:v>
      </x:c>
      <x:c r="B58" s="191" t="str">
        <x:v>FPR47347</x:v>
      </x:c>
      <x:c r="C58" s="191" t="str">
        <x:v>Ricoh SP C242SF</x:v>
      </x:c>
      <x:c r="D58" s="191" t="str">
        <x:v>B/W Laser Prints </x:v>
      </x:c>
      <x:c r="E58" s="191" t="str">
        <x:v>T223PA00716</x:v>
      </x:c>
      <x:c r="F58" s="191" t="str">
        <x:v>Active</x:v>
      </x:c>
      <x:c r="G58" s="191" t="str">
        <x:v>Garland</x:v>
      </x:c>
      <x:c r="H58" s="191" t="str">
        <x:v/>
      </x:c>
      <x:c r="I58" s="191" t="str">
        <x:v>Processing</x:v>
      </x:c>
      <x:c r="J58" s="191" t="str">
        <x:v>1</x:v>
      </x:c>
      <x:c r="K58" s="191" t="str">
        <x:v/>
      </x:c>
      <x:c r="L58" s="191" t="str">
        <x:v/>
      </x:c>
      <x:c r="M58" s="191" t="str">
        <x:v/>
      </x:c>
      <x:c r="N58" s="189" t="n">
        <x:v/>
      </x:c>
      <x:c r="O58" s="191" t="str">
        <x:v/>
      </x:c>
      <x:c r="P58" s="189" t="n">
        <x:v/>
      </x:c>
      <x:c r="Q58" s="206" t="n">
        <x:v/>
      </x:c>
      <x:c r="R58" s="206" t="n">
        <x:v/>
      </x:c>
      <x:c r="S58" s="189" t="n">
        <x:v/>
      </x:c>
      <x:c r="T58" s="187" t="n">
        <x:f ca="1">=IF(AND(U58=0,S58&gt;0),-100%,IF(OR(S58=0,S58="-"),"-",IF(AND(S58=0,U58=0),0%,IF(S58&lt;U58,SUM(U58-S58)/S58,IF(S58&gt;U58,SUM(-1*(S58-U58)/S58),"")))))</x:f>
        <x:v/>
      </x:c>
      <x:c r="U58" s="189" t="n">
        <x:v/>
      </x:c>
      <x:c r="V58" s="189" t="n">
        <x:f ca="1">=SUM(U58/ round((O58- M58)/30.42,0))</x:f>
        <x:v/>
      </x:c>
      <x:c r="W58" s="195">
        <x:f ca="1">=IF(T58="","",IF(T58="-","",IF(U58=0,"",IF(OR(T58&gt;AA4,T58&lt;-AA4),"*",""))))</x:f>
        <x:v/>
      </x:c>
      <x:c r="X58" s="91" t="str">
        <x:v/>
      </x:c>
    </x:row>
    <x:row r="59" spans="1:25" s="12" x14ac:dyDescent="0.25">
      <x:c r="A59" s="96" t="str">
        <x:v>51</x:v>
      </x:c>
      <x:c r="B59" s="192" t="str">
        <x:v>FPR48533</x:v>
      </x:c>
      <x:c r="C59" s="192" t="str">
        <x:v>Ricoh C252SF</x:v>
      </x:c>
      <x:c r="D59" s="192" t="str">
        <x:v>B/W Laser Prints </x:v>
      </x:c>
      <x:c r="E59" s="192" t="str">
        <x:v>X114P600142</x:v>
      </x:c>
      <x:c r="F59" s="192" t="str">
        <x:v>Active</x:v>
      </x:c>
      <x:c r="G59" s="192" t="str">
        <x:v>Garland</x:v>
      </x:c>
      <x:c r="H59" s="192" t="str">
        <x:v/>
      </x:c>
      <x:c r="I59" s="192" t="str">
        <x:v>Parts Room Office</x:v>
      </x:c>
      <x:c r="J59" s="192" t="str">
        <x:v>3</x:v>
      </x:c>
      <x:c r="K59" s="192" t="str">
        <x:v/>
      </x:c>
      <x:c r="L59" s="192" t="str">
        <x:v/>
      </x:c>
      <x:c r="M59" s="192" t="str">
        <x:v/>
      </x:c>
      <x:c r="N59" s="183" t="n">
        <x:v/>
      </x:c>
      <x:c r="O59" s="192" t="str">
        <x:v/>
      </x:c>
      <x:c r="P59" s="183" t="n">
        <x:v/>
      </x:c>
      <x:c r="Q59" s="207" t="n">
        <x:v/>
      </x:c>
      <x:c r="R59" s="207" t="n">
        <x:v/>
      </x:c>
      <x:c r="S59" s="183" t="n">
        <x:v/>
      </x:c>
      <x:c r="T59" s="182" t="n">
        <x:f ca="1">=IF(AND(U59=0,S59&gt;0),-100%,IF(OR(S59=0,S59="-"),"-",IF(AND(S59=0,U59=0),0%,IF(S59&lt;U59,SUM(U59-S59)/S59,IF(S59&gt;U59,SUM(-1*(S59-U59)/S59),"")))))</x:f>
        <x:v/>
      </x:c>
      <x:c r="U59" s="183" t="n">
        <x:v/>
      </x:c>
      <x:c r="V59" s="183" t="n">
        <x:f ca="1">=SUM(U59/ round((O59- M59)/30.42,0))</x:f>
        <x:v/>
      </x:c>
      <x:c r="W59" s="196">
        <x:f ca="1">=IF(T59="","",IF(T59="-","",IF(U59=0,"",IF(OR(T59&gt;AA4,T59&lt;-AA4),"*",""))))</x:f>
        <x:v/>
      </x:c>
      <x:c r="X59" s="98" t="str">
        <x:v/>
      </x:c>
    </x:row>
    <x:row r="60" spans="1:25" s="12" x14ac:dyDescent="0.25">
      <x:c r="A60" s="90" t="str">
        <x:v>52</x:v>
      </x:c>
      <x:c r="B60" s="191" t="str">
        <x:v>FPR48743</x:v>
      </x:c>
      <x:c r="C60" s="191" t="str">
        <x:v>Ricoh SP C242SF</x:v>
      </x:c>
      <x:c r="D60" s="191" t="str">
        <x:v>B/W Laser Prints </x:v>
      </x:c>
      <x:c r="E60" s="191" t="str">
        <x:v>T223PB00149</x:v>
      </x:c>
      <x:c r="F60" s="191" t="str">
        <x:v>Active</x:v>
      </x:c>
      <x:c r="G60" s="191" t="str">
        <x:v>AZ</x:v>
      </x:c>
      <x:c r="H60" s="191" t="str">
        <x:v/>
      </x:c>
      <x:c r="I60" s="191" t="str">
        <x:v>Casa Raw Lab</x:v>
      </x:c>
      <x:c r="J60" s="191" t="str">
        <x:v/>
      </x:c>
      <x:c r="K60" s="191" t="str">
        <x:v/>
      </x:c>
      <x:c r="L60" s="191" t="str">
        <x:v/>
      </x:c>
      <x:c r="M60" s="191" t="str">
        <x:v/>
      </x:c>
      <x:c r="N60" s="189" t="n">
        <x:v/>
      </x:c>
      <x:c r="O60" s="191" t="str">
        <x:v/>
      </x:c>
      <x:c r="P60" s="189" t="n">
        <x:v/>
      </x:c>
      <x:c r="Q60" s="206" t="n">
        <x:v/>
      </x:c>
      <x:c r="R60" s="206" t="n">
        <x:v/>
      </x:c>
      <x:c r="S60" s="189" t="n">
        <x:v/>
      </x:c>
      <x:c r="T60" s="187" t="n">
        <x:f ca="1">=IF(AND(U60=0,S60&gt;0),-100%,IF(OR(S60=0,S60="-"),"-",IF(AND(S60=0,U60=0),0%,IF(S60&lt;U60,SUM(U60-S60)/S60,IF(S60&gt;U60,SUM(-1*(S60-U60)/S60),"")))))</x:f>
        <x:v/>
      </x:c>
      <x:c r="U60" s="189" t="n">
        <x:v/>
      </x:c>
      <x:c r="V60" s="189" t="n">
        <x:f ca="1">=SUM(U60/ round((O60- M60)/30.42,0))</x:f>
        <x:v/>
      </x:c>
      <x:c r="W60" s="195">
        <x:f ca="1">=IF(T60="","",IF(T60="-","",IF(U60=0,"",IF(OR(T60&gt;AA4,T60&lt;-AA4),"*",""))))</x:f>
        <x:v/>
      </x:c>
      <x:c r="X60" s="91" t="str">
        <x:v/>
      </x:c>
    </x:row>
    <x:row r="61" spans="1:25" s="12" x14ac:dyDescent="0.25">
      <x:c r="A61" s="96" t="str">
        <x:v>53</x:v>
      </x:c>
      <x:c r="B61" s="192" t="str">
        <x:v>FPR49190</x:v>
      </x:c>
      <x:c r="C61" s="192" t="str">
        <x:v>Ricoh SP C242SF</x:v>
      </x:c>
      <x:c r="D61" s="192" t="str">
        <x:v>B/W Laser Prints </x:v>
      </x:c>
      <x:c r="E61" s="192" t="str">
        <x:v>T223PB00142</x:v>
      </x:c>
      <x:c r="F61" s="192" t="str">
        <x:v>Active</x:v>
      </x:c>
      <x:c r="G61" s="192" t="str">
        <x:v>Paris</x:v>
      </x:c>
      <x:c r="H61" s="192" t="str">
        <x:v/>
      </x:c>
      <x:c r="I61" s="192" t="str">
        <x:v/>
      </x:c>
      <x:c r="J61" s="192" t="str">
        <x:v/>
      </x:c>
      <x:c r="K61" s="192" t="str">
        <x:v/>
      </x:c>
      <x:c r="L61" s="192" t="str">
        <x:v/>
      </x:c>
      <x:c r="M61" s="192" t="str">
        <x:v/>
      </x:c>
      <x:c r="N61" s="183" t="n">
        <x:v/>
      </x:c>
      <x:c r="O61" s="192" t="str">
        <x:v/>
      </x:c>
      <x:c r="P61" s="183" t="n">
        <x:v/>
      </x:c>
      <x:c r="Q61" s="207" t="n">
        <x:v/>
      </x:c>
      <x:c r="R61" s="207" t="n">
        <x:v/>
      </x:c>
      <x:c r="S61" s="183" t="n">
        <x:v/>
      </x:c>
      <x:c r="T61" s="182" t="n">
        <x:f ca="1">=IF(AND(U61=0,S61&gt;0),-100%,IF(OR(S61=0,S61="-"),"-",IF(AND(S61=0,U61=0),0%,IF(S61&lt;U61,SUM(U61-S61)/S61,IF(S61&gt;U61,SUM(-1*(S61-U61)/S61),"")))))</x:f>
        <x:v/>
      </x:c>
      <x:c r="U61" s="183" t="n">
        <x:v/>
      </x:c>
      <x:c r="V61" s="183" t="n">
        <x:f ca="1">=SUM(U61/ round((O61- M61)/30.42,0))</x:f>
        <x:v/>
      </x:c>
      <x:c r="W61" s="196">
        <x:f ca="1">=IF(T61="","",IF(T61="-","",IF(U61=0,"",IF(OR(T61&gt;AA4,T61&lt;-AA4),"*",""))))</x:f>
        <x:v/>
      </x:c>
      <x:c r="X61" s="98" t="str">
        <x:v/>
      </x:c>
    </x:row>
    <x:row r="62" spans="1:25" s="12" x14ac:dyDescent="0.25">
      <x:c r="A62" s="90" t="str">
        <x:v>54</x:v>
      </x:c>
      <x:c r="B62" s="191" t="str">
        <x:v>FPR49300</x:v>
      </x:c>
      <x:c r="C62" s="191" t="str">
        <x:v>Ricoh C252SF</x:v>
      </x:c>
      <x:c r="D62" s="191" t="str">
        <x:v>B/W Laser Prints </x:v>
      </x:c>
      <x:c r="E62" s="191" t="str">
        <x:v>X114P700262</x:v>
      </x:c>
      <x:c r="F62" s="191" t="str">
        <x:v>Active</x:v>
      </x:c>
      <x:c r="G62" s="191" t="str">
        <x:v>Paris</x:v>
      </x:c>
      <x:c r="H62" s="191" t="str">
        <x:v/>
      </x:c>
      <x:c r="I62" s="191" t="str">
        <x:v/>
      </x:c>
      <x:c r="J62" s="191" t="str">
        <x:v/>
      </x:c>
      <x:c r="K62" s="191" t="str">
        <x:v>Dr. Kerr</x:v>
      </x:c>
      <x:c r="L62" s="191" t="str">
        <x:v/>
      </x:c>
      <x:c r="M62" s="191" t="str">
        <x:v/>
      </x:c>
      <x:c r="N62" s="189" t="n">
        <x:v/>
      </x:c>
      <x:c r="O62" s="191" t="str">
        <x:v/>
      </x:c>
      <x:c r="P62" s="189" t="n">
        <x:v/>
      </x:c>
      <x:c r="Q62" s="206" t="n">
        <x:v/>
      </x:c>
      <x:c r="R62" s="206" t="n">
        <x:v/>
      </x:c>
      <x:c r="S62" s="189" t="n">
        <x:v/>
      </x:c>
      <x:c r="T62" s="187" t="n">
        <x:f ca="1">=IF(AND(U62=0,S62&gt;0),-100%,IF(OR(S62=0,S62="-"),"-",IF(AND(S62=0,U62=0),0%,IF(S62&lt;U62,SUM(U62-S62)/S62,IF(S62&gt;U62,SUM(-1*(S62-U62)/S62),"")))))</x:f>
        <x:v/>
      </x:c>
      <x:c r="U62" s="189" t="n">
        <x:v/>
      </x:c>
      <x:c r="V62" s="189" t="n">
        <x:f ca="1">=SUM(U62/ round((O62- M62)/30.42,0))</x:f>
        <x:v/>
      </x:c>
      <x:c r="W62" s="195">
        <x:f ca="1">=IF(T62="","",IF(T62="-","",IF(U62=0,"",IF(OR(T62&gt;AA4,T62&lt;-AA4),"*",""))))</x:f>
        <x:v/>
      </x:c>
      <x:c r="X62" s="91" t="str">
        <x:v/>
      </x:c>
    </x:row>
    <x:row r="63" spans="1:25" s="12" x14ac:dyDescent="0.25">
      <x:c r="A63" s="96" t="str">
        <x:v>55</x:v>
      </x:c>
      <x:c r="B63" s="192" t="str">
        <x:v>FPR50428</x:v>
      </x:c>
      <x:c r="C63" s="192" t="str">
        <x:v>Ricoh C252SF</x:v>
      </x:c>
      <x:c r="D63" s="192" t="str">
        <x:v>B/W Laser Prints </x:v>
      </x:c>
      <x:c r="E63" s="192" t="str">
        <x:v>X115P201285</x:v>
      </x:c>
      <x:c r="F63" s="192" t="str">
        <x:v>Active</x:v>
      </x:c>
      <x:c r="G63" s="192" t="str">
        <x:v>AZ</x:v>
      </x:c>
      <x:c r="H63" s="192" t="str">
        <x:v/>
      </x:c>
      <x:c r="I63" s="192" t="str">
        <x:v>Lab</x:v>
      </x:c>
      <x:c r="J63" s="192" t="str">
        <x:v>1</x:v>
      </x:c>
      <x:c r="K63" s="192" t="str">
        <x:v/>
      </x:c>
      <x:c r="L63" s="192" t="str">
        <x:v/>
      </x:c>
      <x:c r="M63" s="192" t="str">
        <x:v/>
      </x:c>
      <x:c r="N63" s="183" t="n">
        <x:v/>
      </x:c>
      <x:c r="O63" s="192" t="str">
        <x:v/>
      </x:c>
      <x:c r="P63" s="183" t="n">
        <x:v/>
      </x:c>
      <x:c r="Q63" s="207" t="n">
        <x:v/>
      </x:c>
      <x:c r="R63" s="207" t="n">
        <x:v/>
      </x:c>
      <x:c r="S63" s="183" t="n">
        <x:v/>
      </x:c>
      <x:c r="T63" s="182" t="n">
        <x:f ca="1">=IF(AND(U63=0,S63&gt;0),-100%,IF(OR(S63=0,S63="-"),"-",IF(AND(S63=0,U63=0),0%,IF(S63&lt;U63,SUM(U63-S63)/S63,IF(S63&gt;U63,SUM(-1*(S63-U63)/S63),"")))))</x:f>
        <x:v/>
      </x:c>
      <x:c r="U63" s="183" t="n">
        <x:v/>
      </x:c>
      <x:c r="V63" s="183" t="n">
        <x:f ca="1">=SUM(U63/ round((O63- M63)/30.42,0))</x:f>
        <x:v/>
      </x:c>
      <x:c r="W63" s="196">
        <x:f ca="1">=IF(T63="","",IF(T63="-","",IF(U63=0,"",IF(OR(T63&gt;AA4,T63&lt;-AA4),"*",""))))</x:f>
        <x:v/>
      </x:c>
      <x:c r="X63" s="98" t="str">
        <x:v/>
      </x:c>
    </x:row>
    <x:row r="64" spans="1:25" s="12" x14ac:dyDescent="0.25">
      <x:c r="A64" s="90" t="str">
        <x:v>56</x:v>
      </x:c>
      <x:c r="B64" s="191" t="str">
        <x:v>FPR50683</x:v>
      </x:c>
      <x:c r="C64" s="191" t="str">
        <x:v>Ricoh SP C242SF</x:v>
      </x:c>
      <x:c r="D64" s="191" t="str">
        <x:v>B/W Laser Prints </x:v>
      </x:c>
      <x:c r="E64" s="191" t="str">
        <x:v>T221PC00335</x:v>
      </x:c>
      <x:c r="F64" s="191" t="str">
        <x:v>Active</x:v>
      </x:c>
      <x:c r="G64" s="191" t="str">
        <x:v>Paris</x:v>
      </x:c>
      <x:c r="H64" s="191" t="str">
        <x:v/>
      </x:c>
      <x:c r="I64" s="191" t="str">
        <x:v/>
      </x:c>
      <x:c r="J64" s="191" t="str">
        <x:v/>
      </x:c>
      <x:c r="K64" s="191" t="str">
        <x:v/>
      </x:c>
      <x:c r="L64" s="191" t="str">
        <x:v/>
      </x:c>
      <x:c r="M64" s="191" t="str">
        <x:v/>
      </x:c>
      <x:c r="N64" s="189" t="n">
        <x:v/>
      </x:c>
      <x:c r="O64" s="191" t="str">
        <x:v/>
      </x:c>
      <x:c r="P64" s="189" t="n">
        <x:v/>
      </x:c>
      <x:c r="Q64" s="206" t="n">
        <x:v/>
      </x:c>
      <x:c r="R64" s="206" t="n">
        <x:v/>
      </x:c>
      <x:c r="S64" s="189" t="n">
        <x:v/>
      </x:c>
      <x:c r="T64" s="187" t="n">
        <x:f ca="1">=IF(AND(U64=0,S64&gt;0),-100%,IF(OR(S64=0,S64="-"),"-",IF(AND(S64=0,U64=0),0%,IF(S64&lt;U64,SUM(U64-S64)/S64,IF(S64&gt;U64,SUM(-1*(S64-U64)/S64),"")))))</x:f>
        <x:v/>
      </x:c>
      <x:c r="U64" s="189" t="n">
        <x:v/>
      </x:c>
      <x:c r="V64" s="189" t="n">
        <x:f ca="1">=SUM(U64/ round((O64- M64)/30.42,0))</x:f>
        <x:v/>
      </x:c>
      <x:c r="W64" s="195">
        <x:f ca="1">=IF(T64="","",IF(T64="-","",IF(U64=0,"",IF(OR(T64&gt;AA4,T64&lt;-AA4),"*",""))))</x:f>
        <x:v/>
      </x:c>
      <x:c r="X64" s="91" t="str">
        <x:v/>
      </x:c>
    </x:row>
    <x:row r="65" spans="1:25" s="12" x14ac:dyDescent="0.25">
      <x:c r="A65" s="96" t="str">
        <x:v>57</x:v>
      </x:c>
      <x:c r="B65" s="192" t="str">
        <x:v>FPR51726</x:v>
      </x:c>
      <x:c r="C65" s="192" t="str">
        <x:v>HP LJ M425</x:v>
      </x:c>
      <x:c r="D65" s="192" t="str">
        <x:v>B/W Laser Prints </x:v>
      </x:c>
      <x:c r="E65" s="192" t="str">
        <x:v>CNF8H2C4LG</x:v>
      </x:c>
      <x:c r="F65" s="192" t="str">
        <x:v>Active</x:v>
      </x:c>
      <x:c r="G65" s="192" t="str">
        <x:v>Garland</x:v>
      </x:c>
      <x:c r="H65" s="192" t="str">
        <x:v/>
      </x:c>
      <x:c r="I65" s="192" t="str">
        <x:v>Warehouse / Shipping Dock</x:v>
      </x:c>
      <x:c r="J65" s="192" t="str">
        <x:v/>
      </x:c>
      <x:c r="K65" s="192" t="str">
        <x:v/>
      </x:c>
      <x:c r="L65" s="192" t="str">
        <x:v/>
      </x:c>
      <x:c r="M65" s="192" t="str">
        <x:v/>
      </x:c>
      <x:c r="N65" s="183" t="n">
        <x:v/>
      </x:c>
      <x:c r="O65" s="192" t="str">
        <x:v/>
      </x:c>
      <x:c r="P65" s="183" t="n">
        <x:v/>
      </x:c>
      <x:c r="Q65" s="207" t="n">
        <x:v/>
      </x:c>
      <x:c r="R65" s="207" t="n">
        <x:v/>
      </x:c>
      <x:c r="S65" s="183" t="n">
        <x:v/>
      </x:c>
      <x:c r="T65" s="182" t="n">
        <x:f ca="1">=IF(AND(U65=0,S65&gt;0),-100%,IF(OR(S65=0,S65="-"),"-",IF(AND(S65=0,U65=0),0%,IF(S65&lt;U65,SUM(U65-S65)/S65,IF(S65&gt;U65,SUM(-1*(S65-U65)/S65),"")))))</x:f>
        <x:v/>
      </x:c>
      <x:c r="U65" s="183" t="n">
        <x:v/>
      </x:c>
      <x:c r="V65" s="183" t="n">
        <x:f ca="1">=SUM(U65/ round((O65- M65)/30.42,0))</x:f>
        <x:v/>
      </x:c>
      <x:c r="W65" s="196">
        <x:f ca="1">=IF(T65="","",IF(T65="-","",IF(U65=0,"",IF(OR(T65&gt;AA4,T65&lt;-AA4),"*",""))))</x:f>
        <x:v/>
      </x:c>
      <x:c r="X65" s="98" t="str">
        <x:v/>
      </x:c>
    </x:row>
    <x:row r="66" spans="1:25" s="12" x14ac:dyDescent="0.25">
      <x:c r="A66" s="90" t="str">
        <x:v>58</x:v>
      </x:c>
      <x:c r="B66" s="191" t="str">
        <x:v>FPR51803</x:v>
      </x:c>
      <x:c r="C66" s="191" t="str">
        <x:v>HP LJ P3005</x:v>
      </x:c>
      <x:c r="D66" s="191" t="str">
        <x:v>B/W Laser Prints </x:v>
      </x:c>
      <x:c r="E66" s="191" t="str">
        <x:v>CNG1X08376</x:v>
      </x:c>
      <x:c r="F66" s="191" t="str">
        <x:v>Active</x:v>
      </x:c>
      <x:c r="G66" s="191" t="str">
        <x:v>AZ</x:v>
      </x:c>
      <x:c r="H66" s="191" t="str">
        <x:v/>
      </x:c>
      <x:c r="I66" s="191" t="str">
        <x:v>Lab Office</x:v>
      </x:c>
      <x:c r="J66" s="191" t="str">
        <x:v/>
      </x:c>
      <x:c r="K66" s="191" t="str">
        <x:v/>
      </x:c>
      <x:c r="L66" s="191" t="str">
        <x:v/>
      </x:c>
      <x:c r="M66" s="191" t="str">
        <x:v/>
      </x:c>
      <x:c r="N66" s="189" t="n">
        <x:v/>
      </x:c>
      <x:c r="O66" s="191" t="str">
        <x:v/>
      </x:c>
      <x:c r="P66" s="189" t="n">
        <x:v/>
      </x:c>
      <x:c r="Q66" s="206" t="n">
        <x:v/>
      </x:c>
      <x:c r="R66" s="206" t="n">
        <x:v/>
      </x:c>
      <x:c r="S66" s="189" t="n">
        <x:v/>
      </x:c>
      <x:c r="T66" s="187" t="n">
        <x:f ca="1">=IF(AND(U66=0,S66&gt;0),-100%,IF(OR(S66=0,S66="-"),"-",IF(AND(S66=0,U66=0),0%,IF(S66&lt;U66,SUM(U66-S66)/S66,IF(S66&gt;U66,SUM(-1*(S66-U66)/S66),"")))))</x:f>
        <x:v/>
      </x:c>
      <x:c r="U66" s="189" t="n">
        <x:v/>
      </x:c>
      <x:c r="V66" s="189" t="n">
        <x:f ca="1">=SUM(U66/ round((O66- M66)/30.42,0))</x:f>
        <x:v/>
      </x:c>
      <x:c r="W66" s="195">
        <x:f ca="1">=IF(T66="","",IF(T66="-","",IF(U66=0,"",IF(OR(T66&gt;AA4,T66&lt;-AA4),"*",""))))</x:f>
        <x:v/>
      </x:c>
      <x:c r="X66" s="91" t="str">
        <x:v/>
      </x:c>
    </x:row>
    <x:row r="67" spans="1:25" s="12" x14ac:dyDescent="0.25">
      <x:c r="A67" s="96" t="str">
        <x:v>59</x:v>
      </x:c>
      <x:c r="B67" s="192" t="str">
        <x:v>FPR51804</x:v>
      </x:c>
      <x:c r="C67" s="192" t="str">
        <x:v>HP LJ M401dn</x:v>
      </x:c>
      <x:c r="D67" s="192" t="str">
        <x:v>B/W Laser Prints </x:v>
      </x:c>
      <x:c r="E67" s="192" t="str">
        <x:v>PHGFB72529</x:v>
      </x:c>
      <x:c r="F67" s="192" t="str">
        <x:v>Active</x:v>
      </x:c>
      <x:c r="G67" s="192" t="str">
        <x:v>AZ</x:v>
      </x:c>
      <x:c r="H67" s="192" t="str">
        <x:v/>
      </x:c>
      <x:c r="I67" s="192" t="str">
        <x:v>Breakroom</x:v>
      </x:c>
      <x:c r="J67" s="192" t="str">
        <x:v/>
      </x:c>
      <x:c r="K67" s="192" t="str">
        <x:v/>
      </x:c>
      <x:c r="L67" s="192" t="str">
        <x:v/>
      </x:c>
      <x:c r="M67" s="192" t="str">
        <x:v/>
      </x:c>
      <x:c r="N67" s="183" t="n">
        <x:v/>
      </x:c>
      <x:c r="O67" s="192" t="str">
        <x:v/>
      </x:c>
      <x:c r="P67" s="183" t="n">
        <x:v/>
      </x:c>
      <x:c r="Q67" s="207" t="n">
        <x:v/>
      </x:c>
      <x:c r="R67" s="207" t="n">
        <x:v/>
      </x:c>
      <x:c r="S67" s="183" t="n">
        <x:v/>
      </x:c>
      <x:c r="T67" s="182" t="n">
        <x:f ca="1">=IF(AND(U67=0,S67&gt;0),-100%,IF(OR(S67=0,S67="-"),"-",IF(AND(S67=0,U67=0),0%,IF(S67&lt;U67,SUM(U67-S67)/S67,IF(S67&gt;U67,SUM(-1*(S67-U67)/S67),"")))))</x:f>
        <x:v/>
      </x:c>
      <x:c r="U67" s="183" t="n">
        <x:v/>
      </x:c>
      <x:c r="V67" s="183" t="n">
        <x:f ca="1">=SUM(U67/ round((O67- M67)/30.42,0))</x:f>
        <x:v/>
      </x:c>
      <x:c r="W67" s="196">
        <x:f ca="1">=IF(T67="","",IF(T67="-","",IF(U67=0,"",IF(OR(T67&gt;AA4,T67&lt;-AA4),"*",""))))</x:f>
        <x:v/>
      </x:c>
      <x:c r="X67" s="98" t="str">
        <x:v/>
      </x:c>
    </x:row>
    <x:row r="68" spans="1:25" s="12" x14ac:dyDescent="0.25">
      <x:c r="A68" s="90" t="str">
        <x:v>60</x:v>
      </x:c>
      <x:c r="B68" s="191" t="str">
        <x:v>FPR53716</x:v>
      </x:c>
      <x:c r="C68" s="191" t="str">
        <x:v>HP LJ M425</x:v>
      </x:c>
      <x:c r="D68" s="191" t="str">
        <x:v>B/W Laser Prints </x:v>
      </x:c>
      <x:c r="E68" s="191" t="str">
        <x:v>CNF8H562KD</x:v>
      </x:c>
      <x:c r="F68" s="191" t="str">
        <x:v>Active</x:v>
      </x:c>
      <x:c r="G68" s="191" t="str">
        <x:v>Wooster, OH</x:v>
      </x:c>
      <x:c r="H68" s="191" t="str">
        <x:v/>
      </x:c>
      <x:c r="I68" s="191" t="str">
        <x:v>Maintenance</x:v>
      </x:c>
      <x:c r="J68" s="191" t="str">
        <x:v/>
      </x:c>
      <x:c r="K68" s="191" t="str">
        <x:v/>
      </x:c>
      <x:c r="L68" s="191" t="str">
        <x:v/>
      </x:c>
      <x:c r="M68" s="191" t="str">
        <x:v/>
      </x:c>
      <x:c r="N68" s="189" t="n">
        <x:v/>
      </x:c>
      <x:c r="O68" s="191" t="str">
        <x:v/>
      </x:c>
      <x:c r="P68" s="189" t="n">
        <x:v/>
      </x:c>
      <x:c r="Q68" s="206" t="n">
        <x:v/>
      </x:c>
      <x:c r="R68" s="206" t="n">
        <x:v/>
      </x:c>
      <x:c r="S68" s="189" t="n">
        <x:v/>
      </x:c>
      <x:c r="T68" s="187" t="n">
        <x:f ca="1">=IF(AND(U68=0,S68&gt;0),-100%,IF(OR(S68=0,S68="-"),"-",IF(AND(S68=0,U68=0),0%,IF(S68&lt;U68,SUM(U68-S68)/S68,IF(S68&gt;U68,SUM(-1*(S68-U68)/S68),"")))))</x:f>
        <x:v/>
      </x:c>
      <x:c r="U68" s="189" t="n">
        <x:v/>
      </x:c>
      <x:c r="V68" s="189" t="n">
        <x:f ca="1">=SUM(U68/ round((O68- M68)/30.42,0))</x:f>
        <x:v/>
      </x:c>
      <x:c r="W68" s="195">
        <x:f ca="1">=IF(T68="","",IF(T68="-","",IF(U68=0,"",IF(OR(T68&gt;AA4,T68&lt;-AA4),"*",""))))</x:f>
        <x:v/>
      </x:c>
      <x:c r="X68" s="91" t="str">
        <x:v/>
      </x:c>
    </x:row>
    <x:row r="69" spans="1:25" s="12" x14ac:dyDescent="0.25">
      <x:c r="A69" s="96" t="str">
        <x:v>61</x:v>
      </x:c>
      <x:c r="B69" s="192" t="str">
        <x:v>FPR53729</x:v>
      </x:c>
      <x:c r="C69" s="192" t="str">
        <x:v>Ricoh C252SF</x:v>
      </x:c>
      <x:c r="D69" s="192" t="str">
        <x:v>B/W Laser Prints </x:v>
      </x:c>
      <x:c r="E69" s="192" t="str">
        <x:v>X114P500112</x:v>
      </x:c>
      <x:c r="F69" s="192" t="str">
        <x:v>Active</x:v>
      </x:c>
      <x:c r="G69" s="192" t="str">
        <x:v>Paris</x:v>
      </x:c>
      <x:c r="H69" s="192" t="str">
        <x:v/>
      </x:c>
      <x:c r="I69" s="192" t="str">
        <x:v/>
      </x:c>
      <x:c r="J69" s="192" t="str">
        <x:v/>
      </x:c>
      <x:c r="K69" s="192" t="str">
        <x:v>Kelly Cupt</x:v>
      </x:c>
      <x:c r="L69" s="192" t="str">
        <x:v/>
      </x:c>
      <x:c r="M69" s="192" t="str">
        <x:v/>
      </x:c>
      <x:c r="N69" s="183" t="n">
        <x:v/>
      </x:c>
      <x:c r="O69" s="192" t="str">
        <x:v/>
      </x:c>
      <x:c r="P69" s="183" t="n">
        <x:v/>
      </x:c>
      <x:c r="Q69" s="207" t="n">
        <x:v/>
      </x:c>
      <x:c r="R69" s="207" t="n">
        <x:v/>
      </x:c>
      <x:c r="S69" s="183" t="n">
        <x:v/>
      </x:c>
      <x:c r="T69" s="182" t="n">
        <x:f ca="1">=IF(AND(U69=0,S69&gt;0),-100%,IF(OR(S69=0,S69="-"),"-",IF(AND(S69=0,U69=0),0%,IF(S69&lt;U69,SUM(U69-S69)/S69,IF(S69&gt;U69,SUM(-1*(S69-U69)/S69),"")))))</x:f>
        <x:v/>
      </x:c>
      <x:c r="U69" s="183" t="n">
        <x:v/>
      </x:c>
      <x:c r="V69" s="183" t="n">
        <x:f ca="1">=SUM(U69/ round((O69- M69)/30.42,0))</x:f>
        <x:v/>
      </x:c>
      <x:c r="W69" s="196">
        <x:f ca="1">=IF(T69="","",IF(T69="-","",IF(U69=0,"",IF(OR(T69&gt;AA4,T69&lt;-AA4),"*",""))))</x:f>
        <x:v/>
      </x:c>
      <x:c r="X69" s="98" t="str">
        <x:v/>
      </x:c>
    </x:row>
    <x:row r="70" spans="1:25" s="12" x14ac:dyDescent="0.25">
      <x:c r="A70" s="90" t="str">
        <x:v>62</x:v>
      </x:c>
      <x:c r="B70" s="191" t="str">
        <x:v>FPR53750</x:v>
      </x:c>
      <x:c r="C70" s="191" t="str">
        <x:v>HP LJ M425</x:v>
      </x:c>
      <x:c r="D70" s="191" t="str">
        <x:v>B/W Laser Prints </x:v>
      </x:c>
      <x:c r="E70" s="191" t="str">
        <x:v>CNF8H5HH5V</x:v>
      </x:c>
      <x:c r="F70" s="191" t="str">
        <x:v>Active</x:v>
      </x:c>
      <x:c r="G70" s="191" t="str">
        <x:v>Wooster, OH</x:v>
      </x:c>
      <x:c r="H70" s="191" t="str">
        <x:v/>
      </x:c>
      <x:c r="I70" s="191" t="str">
        <x:v>Shipping</x:v>
      </x:c>
      <x:c r="J70" s="191" t="str">
        <x:v/>
      </x:c>
      <x:c r="K70" s="191" t="str">
        <x:v/>
      </x:c>
      <x:c r="L70" s="191" t="str">
        <x:v/>
      </x:c>
      <x:c r="M70" s="191" t="str">
        <x:v/>
      </x:c>
      <x:c r="N70" s="189" t="n">
        <x:v/>
      </x:c>
      <x:c r="O70" s="191" t="str">
        <x:v/>
      </x:c>
      <x:c r="P70" s="189" t="n">
        <x:v/>
      </x:c>
      <x:c r="Q70" s="206" t="n">
        <x:v/>
      </x:c>
      <x:c r="R70" s="206" t="n">
        <x:v/>
      </x:c>
      <x:c r="S70" s="189" t="n">
        <x:v/>
      </x:c>
      <x:c r="T70" s="187" t="n">
        <x:f ca="1">=IF(AND(U70=0,S70&gt;0),-100%,IF(OR(S70=0,S70="-"),"-",IF(AND(S70=0,U70=0),0%,IF(S70&lt;U70,SUM(U70-S70)/S70,IF(S70&gt;U70,SUM(-1*(S70-U70)/S70),"")))))</x:f>
        <x:v/>
      </x:c>
      <x:c r="U70" s="189" t="n">
        <x:v/>
      </x:c>
      <x:c r="V70" s="189" t="n">
        <x:f ca="1">=SUM(U70/ round((O70- M70)/30.42,0))</x:f>
        <x:v/>
      </x:c>
      <x:c r="W70" s="195">
        <x:f ca="1">=IF(T70="","",IF(T70="-","",IF(U70=0,"",IF(OR(T70&gt;AA4,T70&lt;-AA4),"*",""))))</x:f>
        <x:v/>
      </x:c>
      <x:c r="X70" s="91" t="str">
        <x:v/>
      </x:c>
    </x:row>
    <x:row r="71" spans="1:25" s="12" x14ac:dyDescent="0.25">
      <x:c r="A71" s="96" t="str">
        <x:v>63</x:v>
      </x:c>
      <x:c r="B71" s="192" t="str">
        <x:v>FPR53887</x:v>
      </x:c>
      <x:c r="C71" s="192" t="str">
        <x:v>HP LJ M425</x:v>
      </x:c>
      <x:c r="D71" s="192" t="str">
        <x:v>B/W Laser Prints </x:v>
      </x:c>
      <x:c r="E71" s="192" t="str">
        <x:v>CNF8G811JB</x:v>
      </x:c>
      <x:c r="F71" s="192" t="str">
        <x:v>Active</x:v>
      </x:c>
      <x:c r="G71" s="192" t="str">
        <x:v>Wooster, OH</x:v>
      </x:c>
      <x:c r="H71" s="192" t="str">
        <x:v/>
      </x:c>
      <x:c r="I71" s="192" t="str">
        <x:v/>
      </x:c>
      <x:c r="J71" s="192" t="str">
        <x:v/>
      </x:c>
      <x:c r="K71" s="192" t="str">
        <x:v/>
      </x:c>
      <x:c r="L71" s="192" t="str">
        <x:v/>
      </x:c>
      <x:c r="M71" s="192" t="str">
        <x:v/>
      </x:c>
      <x:c r="N71" s="183" t="n">
        <x:v/>
      </x:c>
      <x:c r="O71" s="192" t="str">
        <x:v/>
      </x:c>
      <x:c r="P71" s="183" t="n">
        <x:v/>
      </x:c>
      <x:c r="Q71" s="207" t="n">
        <x:v/>
      </x:c>
      <x:c r="R71" s="207" t="n">
        <x:v/>
      </x:c>
      <x:c r="S71" s="183" t="n">
        <x:v/>
      </x:c>
      <x:c r="T71" s="182" t="n">
        <x:f ca="1">=IF(AND(U71=0,S71&gt;0),-100%,IF(OR(S71=0,S71="-"),"-",IF(AND(S71=0,U71=0),0%,IF(S71&lt;U71,SUM(U71-S71)/S71,IF(S71&gt;U71,SUM(-1*(S71-U71)/S71),"")))))</x:f>
        <x:v/>
      </x:c>
      <x:c r="U71" s="183" t="n">
        <x:v/>
      </x:c>
      <x:c r="V71" s="183" t="n">
        <x:f ca="1">=SUM(U71/ round((O71- M71)/30.42,0))</x:f>
        <x:v/>
      </x:c>
      <x:c r="W71" s="196">
        <x:f ca="1">=IF(T71="","",IF(T71="-","",IF(U71=0,"",IF(OR(T71&gt;AA4,T71&lt;-AA4),"*",""))))</x:f>
        <x:v/>
      </x:c>
      <x:c r="X71" s="98" t="str">
        <x:v/>
      </x:c>
    </x:row>
    <x:row r="72" spans="1:25" s="12" x14ac:dyDescent="0.25">
      <x:c r="A72" s="90" t="str">
        <x:v>64</x:v>
      </x:c>
      <x:c r="B72" s="191" t="str">
        <x:v>FPR53888</x:v>
      </x:c>
      <x:c r="C72" s="191" t="str">
        <x:v>HP LJ M425</x:v>
      </x:c>
      <x:c r="D72" s="191" t="str">
        <x:v>B/W Laser Prints </x:v>
      </x:c>
      <x:c r="E72" s="191" t="str">
        <x:v>CNF8G573PV</x:v>
      </x:c>
      <x:c r="F72" s="191" t="str">
        <x:v>Active</x:v>
      </x:c>
      <x:c r="G72" s="191" t="str">
        <x:v>Wooster, OH</x:v>
      </x:c>
      <x:c r="H72" s="191" t="str">
        <x:v/>
      </x:c>
      <x:c r="I72" s="191" t="str">
        <x:v/>
      </x:c>
      <x:c r="J72" s="191" t="str">
        <x:v/>
      </x:c>
      <x:c r="K72" s="191" t="str">
        <x:v/>
      </x:c>
      <x:c r="L72" s="191" t="str">
        <x:v/>
      </x:c>
      <x:c r="M72" s="191" t="str">
        <x:v/>
      </x:c>
      <x:c r="N72" s="189" t="n">
        <x:v/>
      </x:c>
      <x:c r="O72" s="191" t="str">
        <x:v/>
      </x:c>
      <x:c r="P72" s="189" t="n">
        <x:v/>
      </x:c>
      <x:c r="Q72" s="206" t="n">
        <x:v/>
      </x:c>
      <x:c r="R72" s="206" t="n">
        <x:v/>
      </x:c>
      <x:c r="S72" s="189" t="n">
        <x:v/>
      </x:c>
      <x:c r="T72" s="187" t="n">
        <x:f ca="1">=IF(AND(U72=0,S72&gt;0),-100%,IF(OR(S72=0,S72="-"),"-",IF(AND(S72=0,U72=0),0%,IF(S72&lt;U72,SUM(U72-S72)/S72,IF(S72&gt;U72,SUM(-1*(S72-U72)/S72),"")))))</x:f>
        <x:v/>
      </x:c>
      <x:c r="U72" s="189" t="n">
        <x:v/>
      </x:c>
      <x:c r="V72" s="189" t="n">
        <x:f ca="1">=SUM(U72/ round((O72- M72)/30.42,0))</x:f>
        <x:v/>
      </x:c>
      <x:c r="W72" s="195">
        <x:f ca="1">=IF(T72="","",IF(T72="-","",IF(U72=0,"",IF(OR(T72&gt;AA4,T72&lt;-AA4),"*",""))))</x:f>
        <x:v/>
      </x:c>
      <x:c r="X72" s="91" t="str">
        <x:v/>
      </x:c>
    </x:row>
    <x:row r="73" spans="1:25" s="12" x14ac:dyDescent="0.25">
      <x:c r="A73" s="96" t="str">
        <x:v>65</x:v>
      </x:c>
      <x:c r="B73" s="192" t="str">
        <x:v>FPR55585</x:v>
      </x:c>
      <x:c r="C73" s="192" t="str">
        <x:v>HP CLJ CP5225</x:v>
      </x:c>
      <x:c r="D73" s="192" t="str">
        <x:v>B/W Laser Prints </x:v>
      </x:c>
      <x:c r="E73" s="192" t="str">
        <x:v>CNGCHB5069</x:v>
      </x:c>
      <x:c r="F73" s="192" t="str">
        <x:v>Active</x:v>
      </x:c>
      <x:c r="G73" s="192" t="str">
        <x:v>Dallas</x:v>
      </x:c>
      <x:c r="H73" s="192" t="str">
        <x:v/>
      </x:c>
      <x:c r="I73" s="192" t="str">
        <x:v>CIO</x:v>
      </x:c>
      <x:c r="J73" s="192" t="str">
        <x:v>6</x:v>
      </x:c>
      <x:c r="K73" s="192" t="str">
        <x:v>Diron Angeles</x:v>
      </x:c>
      <x:c r="L73" s="192" t="str">
        <x:v/>
      </x:c>
      <x:c r="M73" s="192" t="str">
        <x:v/>
      </x:c>
      <x:c r="N73" s="183" t="n">
        <x:v/>
      </x:c>
      <x:c r="O73" s="192" t="str">
        <x:v/>
      </x:c>
      <x:c r="P73" s="183" t="n">
        <x:v/>
      </x:c>
      <x:c r="Q73" s="207" t="n">
        <x:v/>
      </x:c>
      <x:c r="R73" s="207" t="n">
        <x:v/>
      </x:c>
      <x:c r="S73" s="183" t="n">
        <x:v/>
      </x:c>
      <x:c r="T73" s="182" t="n">
        <x:f ca="1">=IF(AND(U73=0,S73&gt;0),-100%,IF(OR(S73=0,S73="-"),"-",IF(AND(S73=0,U73=0),0%,IF(S73&lt;U73,SUM(U73-S73)/S73,IF(S73&gt;U73,SUM(-1*(S73-U73)/S73),"")))))</x:f>
        <x:v/>
      </x:c>
      <x:c r="U73" s="183" t="n">
        <x:v/>
      </x:c>
      <x:c r="V73" s="183" t="n">
        <x:f ca="1">=SUM(U73/ round((O73- M73)/30.42,0))</x:f>
        <x:v/>
      </x:c>
      <x:c r="W73" s="196">
        <x:f ca="1">=IF(T73="","",IF(T73="-","",IF(U73=0,"",IF(OR(T73&gt;AA4,T73&lt;-AA4),"*",""))))</x:f>
        <x:v/>
      </x:c>
      <x:c r="X73" s="98" t="str">
        <x:v/>
      </x:c>
    </x:row>
    <x:row r="74" spans="1:25" s="12" x14ac:dyDescent="0.25">
      <x:c r="A74" s="90" t="str">
        <x:v>66</x:v>
      </x:c>
      <x:c r="B74" s="191" t="str">
        <x:v>FPR55719</x:v>
      </x:c>
      <x:c r="C74" s="191" t="str">
        <x:v>HP LJ M425</x:v>
      </x:c>
      <x:c r="D74" s="191" t="str">
        <x:v>B/W Laser Prints </x:v>
      </x:c>
      <x:c r="E74" s="191" t="str">
        <x:v>CNF8G8L5D7</x:v>
      </x:c>
      <x:c r="F74" s="191" t="str">
        <x:v>Active</x:v>
      </x:c>
      <x:c r="G74" s="191" t="str">
        <x:v>AZ</x:v>
      </x:c>
      <x:c r="H74" s="191" t="str">
        <x:v/>
      </x:c>
      <x:c r="I74" s="191" t="str">
        <x:v>Cooler Office / Inactive</x:v>
      </x:c>
      <x:c r="J74" s="191" t="str">
        <x:v>1</x:v>
      </x:c>
      <x:c r="K74" s="191" t="str">
        <x:v/>
      </x:c>
      <x:c r="L74" s="191" t="str">
        <x:v/>
      </x:c>
      <x:c r="M74" s="191" t="str">
        <x:v/>
      </x:c>
      <x:c r="N74" s="189" t="n">
        <x:v/>
      </x:c>
      <x:c r="O74" s="191" t="str">
        <x:v/>
      </x:c>
      <x:c r="P74" s="189" t="n">
        <x:v/>
      </x:c>
      <x:c r="Q74" s="206" t="n">
        <x:v/>
      </x:c>
      <x:c r="R74" s="206" t="n">
        <x:v/>
      </x:c>
      <x:c r="S74" s="189" t="n">
        <x:v/>
      </x:c>
      <x:c r="T74" s="187" t="n">
        <x:f ca="1">=IF(AND(U74=0,S74&gt;0),-100%,IF(OR(S74=0,S74="-"),"-",IF(AND(S74=0,U74=0),0%,IF(S74&lt;U74,SUM(U74-S74)/S74,IF(S74&gt;U74,SUM(-1*(S74-U74)/S74),"")))))</x:f>
        <x:v/>
      </x:c>
      <x:c r="U74" s="189" t="n">
        <x:v/>
      </x:c>
      <x:c r="V74" s="189" t="n">
        <x:f ca="1">=SUM(U74/ round((O74- M74)/30.42,0))</x:f>
        <x:v/>
      </x:c>
      <x:c r="W74" s="195">
        <x:f ca="1">=IF(T74="","",IF(T74="-","",IF(U74=0,"",IF(OR(T74&gt;AA4,T74&lt;-AA4),"*",""))))</x:f>
        <x:v/>
      </x:c>
      <x:c r="X74" s="91" t="str">
        <x:v/>
      </x:c>
    </x:row>
    <x:row r="75" spans="1:25" s="12" x14ac:dyDescent="0.25">
      <x:c r="A75" s="96" t="str">
        <x:v>67</x:v>
      </x:c>
      <x:c r="B75" s="192" t="str">
        <x:v>FPR57614</x:v>
      </x:c>
      <x:c r="C75" s="192" t="str">
        <x:v>HP LJ M425</x:v>
      </x:c>
      <x:c r="D75" s="192" t="str">
        <x:v>B/W Laser Prints </x:v>
      </x:c>
      <x:c r="E75" s="192" t="str">
        <x:v>CNF8H5574G</x:v>
      </x:c>
      <x:c r="F75" s="192" t="str">
        <x:v>Active</x:v>
      </x:c>
      <x:c r="G75" s="192" t="str">
        <x:v>Garland</x:v>
      </x:c>
      <x:c r="H75" s="192" t="str">
        <x:v/>
      </x:c>
      <x:c r="I75" s="192" t="str">
        <x:v>Waste</x:v>
      </x:c>
      <x:c r="J75" s="192" t="str">
        <x:v/>
      </x:c>
      <x:c r="K75" s="192" t="str">
        <x:v/>
      </x:c>
      <x:c r="L75" s="192" t="str">
        <x:v/>
      </x:c>
      <x:c r="M75" s="192" t="str">
        <x:v/>
      </x:c>
      <x:c r="N75" s="183" t="n">
        <x:v/>
      </x:c>
      <x:c r="O75" s="192" t="str">
        <x:v/>
      </x:c>
      <x:c r="P75" s="183" t="n">
        <x:v/>
      </x:c>
      <x:c r="Q75" s="207" t="n">
        <x:v/>
      </x:c>
      <x:c r="R75" s="207" t="n">
        <x:v/>
      </x:c>
      <x:c r="S75" s="183" t="n">
        <x:v/>
      </x:c>
      <x:c r="T75" s="182" t="n">
        <x:f ca="1">=IF(AND(U75=0,S75&gt;0),-100%,IF(OR(S75=0,S75="-"),"-",IF(AND(S75=0,U75=0),0%,IF(S75&lt;U75,SUM(U75-S75)/S75,IF(S75&gt;U75,SUM(-1*(S75-U75)/S75),"")))))</x:f>
        <x:v/>
      </x:c>
      <x:c r="U75" s="183" t="n">
        <x:v/>
      </x:c>
      <x:c r="V75" s="183" t="n">
        <x:f ca="1">=SUM(U75/ round((O75- M75)/30.42,0))</x:f>
        <x:v/>
      </x:c>
      <x:c r="W75" s="196">
        <x:f ca="1">=IF(T75="","",IF(T75="-","",IF(U75=0,"",IF(OR(T75&gt;AA4,T75&lt;-AA4),"*",""))))</x:f>
        <x:v/>
      </x:c>
      <x:c r="X75" s="98" t="str">
        <x:v/>
      </x:c>
    </x:row>
    <x:row r="76" spans="1:25" s="12" x14ac:dyDescent="0.25">
      <x:c r="A76" s="90" t="str">
        <x:v>68</x:v>
      </x:c>
      <x:c r="B76" s="191" t="str">
        <x:v>FPR57641</x:v>
      </x:c>
      <x:c r="C76" s="191" t="str">
        <x:v>HP LJ M425</x:v>
      </x:c>
      <x:c r="D76" s="191" t="str">
        <x:v>B/W Laser Prints </x:v>
      </x:c>
      <x:c r="E76" s="191" t="str">
        <x:v>CNB6D4D05P</x:v>
      </x:c>
      <x:c r="F76" s="191" t="str">
        <x:v>Active</x:v>
      </x:c>
      <x:c r="G76" s="191" t="str">
        <x:v>AZ</x:v>
      </x:c>
      <x:c r="H76" s="191" t="str">
        <x:v/>
      </x:c>
      <x:c r="I76" s="191" t="str">
        <x:v>Casa Wastewater</x:v>
      </x:c>
      <x:c r="J76" s="191" t="str">
        <x:v/>
      </x:c>
      <x:c r="K76" s="191" t="str">
        <x:v/>
      </x:c>
      <x:c r="L76" s="191" t="str">
        <x:v/>
      </x:c>
      <x:c r="M76" s="191" t="str">
        <x:v/>
      </x:c>
      <x:c r="N76" s="189" t="n">
        <x:v/>
      </x:c>
      <x:c r="O76" s="191" t="str">
        <x:v/>
      </x:c>
      <x:c r="P76" s="189" t="n">
        <x:v/>
      </x:c>
      <x:c r="Q76" s="206" t="n">
        <x:v/>
      </x:c>
      <x:c r="R76" s="206" t="n">
        <x:v/>
      </x:c>
      <x:c r="S76" s="189" t="n">
        <x:v/>
      </x:c>
      <x:c r="T76" s="187" t="n">
        <x:f ca="1">=IF(AND(U76=0,S76&gt;0),-100%,IF(OR(S76=0,S76="-"),"-",IF(AND(S76=0,U76=0),0%,IF(S76&lt;U76,SUM(U76-S76)/S76,IF(S76&gt;U76,SUM(-1*(S76-U76)/S76),"")))))</x:f>
        <x:v/>
      </x:c>
      <x:c r="U76" s="189" t="n">
        <x:v/>
      </x:c>
      <x:c r="V76" s="189" t="n">
        <x:f ca="1">=SUM(U76/ round((O76- M76)/30.42,0))</x:f>
        <x:v/>
      </x:c>
      <x:c r="W76" s="195">
        <x:f ca="1">=IF(T76="","",IF(T76="-","",IF(U76=0,"",IF(OR(T76&gt;AA4,T76&lt;-AA4),"*",""))))</x:f>
        <x:v/>
      </x:c>
      <x:c r="X76" s="91" t="str">
        <x:v/>
      </x:c>
    </x:row>
    <x:row r="77" spans="1:25" s="12" x14ac:dyDescent="0.25">
      <x:c r="A77" s="96" t="str">
        <x:v>69</x:v>
      </x:c>
      <x:c r="B77" s="192" t="str">
        <x:v>FPR57672</x:v>
      </x:c>
      <x:c r="C77" s="192" t="str">
        <x:v>Ricoh C252SF</x:v>
      </x:c>
      <x:c r="D77" s="192" t="str">
        <x:v>B/W Laser Prints </x:v>
      </x:c>
      <x:c r="E77" s="192" t="str">
        <x:v>X116P100419</x:v>
      </x:c>
      <x:c r="F77" s="192" t="str">
        <x:v>Active</x:v>
      </x:c>
      <x:c r="G77" s="192" t="str">
        <x:v>Wooster, OH</x:v>
      </x:c>
      <x:c r="H77" s="192" t="str">
        <x:v/>
      </x:c>
      <x:c r="I77" s="192" t="str">
        <x:v/>
      </x:c>
      <x:c r="J77" s="192" t="str">
        <x:v/>
      </x:c>
      <x:c r="K77" s="192" t="str">
        <x:v/>
      </x:c>
      <x:c r="L77" s="192" t="str">
        <x:v/>
      </x:c>
      <x:c r="M77" s="192" t="str">
        <x:v/>
      </x:c>
      <x:c r="N77" s="183" t="n">
        <x:v/>
      </x:c>
      <x:c r="O77" s="192" t="str">
        <x:v/>
      </x:c>
      <x:c r="P77" s="183" t="n">
        <x:v/>
      </x:c>
      <x:c r="Q77" s="207" t="n">
        <x:v/>
      </x:c>
      <x:c r="R77" s="207" t="n">
        <x:v/>
      </x:c>
      <x:c r="S77" s="183" t="n">
        <x:v/>
      </x:c>
      <x:c r="T77" s="182" t="n">
        <x:f ca="1">=IF(AND(U77=0,S77&gt;0),-100%,IF(OR(S77=0,S77="-"),"-",IF(AND(S77=0,U77=0),0%,IF(S77&lt;U77,SUM(U77-S77)/S77,IF(S77&gt;U77,SUM(-1*(S77-U77)/S77),"")))))</x:f>
        <x:v/>
      </x:c>
      <x:c r="U77" s="183" t="n">
        <x:v/>
      </x:c>
      <x:c r="V77" s="183" t="n">
        <x:f ca="1">=SUM(U77/ round((O77- M77)/30.42,0))</x:f>
        <x:v/>
      </x:c>
      <x:c r="W77" s="196">
        <x:f ca="1">=IF(T77="","",IF(T77="-","",IF(U77=0,"",IF(OR(T77&gt;AA4,T77&lt;-AA4),"*",""))))</x:f>
        <x:v/>
      </x:c>
      <x:c r="X77" s="98" t="str">
        <x:v/>
      </x:c>
    </x:row>
    <x:row r="78" spans="1:25" s="12" x14ac:dyDescent="0.25">
      <x:c r="A78" s="90" t="str">
        <x:v>70</x:v>
      </x:c>
      <x:c r="B78" s="191" t="str">
        <x:v>FPR57673</x:v>
      </x:c>
      <x:c r="C78" s="191" t="str">
        <x:v>Ricoh C252SF</x:v>
      </x:c>
      <x:c r="D78" s="191" t="str">
        <x:v>B/W Laser Prints </x:v>
      </x:c>
      <x:c r="E78" s="191" t="str">
        <x:v>X116P601019</x:v>
      </x:c>
      <x:c r="F78" s="191" t="str">
        <x:v>Active</x:v>
      </x:c>
      <x:c r="G78" s="191" t="str">
        <x:v>Wooster, OH</x:v>
      </x:c>
      <x:c r="H78" s="191" t="str">
        <x:v/>
      </x:c>
      <x:c r="I78" s="191" t="str">
        <x:v/>
      </x:c>
      <x:c r="J78" s="191" t="str">
        <x:v/>
      </x:c>
      <x:c r="K78" s="191" t="str">
        <x:v/>
      </x:c>
      <x:c r="L78" s="191" t="str">
        <x:v/>
      </x:c>
      <x:c r="M78" s="191" t="str">
        <x:v/>
      </x:c>
      <x:c r="N78" s="189" t="n">
        <x:v/>
      </x:c>
      <x:c r="O78" s="191" t="str">
        <x:v/>
      </x:c>
      <x:c r="P78" s="189" t="n">
        <x:v/>
      </x:c>
      <x:c r="Q78" s="206" t="n">
        <x:v/>
      </x:c>
      <x:c r="R78" s="206" t="n">
        <x:v/>
      </x:c>
      <x:c r="S78" s="189" t="n">
        <x:v/>
      </x:c>
      <x:c r="T78" s="187" t="n">
        <x:f ca="1">=IF(AND(U78=0,S78&gt;0),-100%,IF(OR(S78=0,S78="-"),"-",IF(AND(S78=0,U78=0),0%,IF(S78&lt;U78,SUM(U78-S78)/S78,IF(S78&gt;U78,SUM(-1*(S78-U78)/S78),"")))))</x:f>
        <x:v/>
      </x:c>
      <x:c r="U78" s="189" t="n">
        <x:v/>
      </x:c>
      <x:c r="V78" s="189" t="n">
        <x:f ca="1">=SUM(U78/ round((O78- M78)/30.42,0))</x:f>
        <x:v/>
      </x:c>
      <x:c r="W78" s="195">
        <x:f ca="1">=IF(T78="","",IF(T78="-","",IF(U78=0,"",IF(OR(T78&gt;AA4,T78&lt;-AA4),"*",""))))</x:f>
        <x:v/>
      </x:c>
      <x:c r="X78" s="91" t="str">
        <x:v/>
      </x:c>
    </x:row>
    <x:row r="79" spans="1:25" s="12" x14ac:dyDescent="0.25">
      <x:c r="A79" s="96" t="str">
        <x:v>71</x:v>
      </x:c>
      <x:c r="B79" s="192" t="str">
        <x:v>FPR57712</x:v>
      </x:c>
      <x:c r="C79" s="192" t="str">
        <x:v>HP CLJ CP5225</x:v>
      </x:c>
      <x:c r="D79" s="192" t="str">
        <x:v>B/W Laser Prints </x:v>
      </x:c>
      <x:c r="E79" s="192" t="str">
        <x:v>CNGCJD81B2</x:v>
      </x:c>
      <x:c r="F79" s="192" t="str">
        <x:v>Active</x:v>
      </x:c>
      <x:c r="G79" s="192" t="str">
        <x:v>Dallas</x:v>
      </x:c>
      <x:c r="H79" s="192" t="str">
        <x:v/>
      </x:c>
      <x:c r="I79" s="192" t="str">
        <x:v/>
      </x:c>
      <x:c r="J79" s="192" t="str">
        <x:v>6</x:v>
      </x:c>
      <x:c r="K79" s="192" t="str">
        <x:v>Vince Taylor</x:v>
      </x:c>
      <x:c r="L79" s="192" t="str">
        <x:v/>
      </x:c>
      <x:c r="M79" s="192" t="str">
        <x:v/>
      </x:c>
      <x:c r="N79" s="183" t="n">
        <x:v/>
      </x:c>
      <x:c r="O79" s="192" t="str">
        <x:v/>
      </x:c>
      <x:c r="P79" s="183" t="n">
        <x:v/>
      </x:c>
      <x:c r="Q79" s="207" t="n">
        <x:v/>
      </x:c>
      <x:c r="R79" s="207" t="n">
        <x:v/>
      </x:c>
      <x:c r="S79" s="183" t="n">
        <x:v/>
      </x:c>
      <x:c r="T79" s="182" t="n">
        <x:f ca="1">=IF(AND(U79=0,S79&gt;0),-100%,IF(OR(S79=0,S79="-"),"-",IF(AND(S79=0,U79=0),0%,IF(S79&lt;U79,SUM(U79-S79)/S79,IF(S79&gt;U79,SUM(-1*(S79-U79)/S79),"")))))</x:f>
        <x:v/>
      </x:c>
      <x:c r="U79" s="183" t="n">
        <x:v/>
      </x:c>
      <x:c r="V79" s="183" t="n">
        <x:f ca="1">=SUM(U79/ round((O79- M79)/30.42,0))</x:f>
        <x:v/>
      </x:c>
      <x:c r="W79" s="196">
        <x:f ca="1">=IF(T79="","",IF(T79="-","",IF(U79=0,"",IF(OR(T79&gt;AA4,T79&lt;-AA4),"*",""))))</x:f>
        <x:v/>
      </x:c>
      <x:c r="X79" s="98" t="str">
        <x:v/>
      </x:c>
    </x:row>
    <x:row r="80" spans="1:25" s="12" x14ac:dyDescent="0.25">
      <x:c r="A80" s="90" t="str">
        <x:v>72</x:v>
      </x:c>
      <x:c r="B80" s="191" t="str">
        <x:v>FPR57724</x:v>
      </x:c>
      <x:c r="C80" s="191" t="str">
        <x:v>Ricoh Aficio SP C430DN</x:v>
      </x:c>
      <x:c r="D80" s="191" t="str">
        <x:v>B/W Laser Prints </x:v>
      </x:c>
      <x:c r="E80" s="191" t="str">
        <x:v>S9309301262</x:v>
      </x:c>
      <x:c r="F80" s="191" t="str">
        <x:v>Active</x:v>
      </x:c>
      <x:c r="G80" s="191" t="str">
        <x:v>Dallas</x:v>
      </x:c>
      <x:c r="H80" s="191" t="str">
        <x:v/>
      </x:c>
      <x:c r="I80" s="191" t="str">
        <x:v>Human Resources</x:v>
      </x:c>
      <x:c r="J80" s="191" t="str">
        <x:v>6</x:v>
      </x:c>
      <x:c r="K80" s="191" t="str">
        <x:v/>
      </x:c>
      <x:c r="L80" s="191" t="str">
        <x:v/>
      </x:c>
      <x:c r="M80" s="191" t="str">
        <x:v/>
      </x:c>
      <x:c r="N80" s="189" t="n">
        <x:v/>
      </x:c>
      <x:c r="O80" s="191" t="str">
        <x:v/>
      </x:c>
      <x:c r="P80" s="189" t="n">
        <x:v/>
      </x:c>
      <x:c r="Q80" s="206" t="n">
        <x:v/>
      </x:c>
      <x:c r="R80" s="206" t="n">
        <x:v/>
      </x:c>
      <x:c r="S80" s="189" t="n">
        <x:v/>
      </x:c>
      <x:c r="T80" s="187" t="n">
        <x:f ca="1">=IF(AND(U80=0,S80&gt;0),-100%,IF(OR(S80=0,S80="-"),"-",IF(AND(S80=0,U80=0),0%,IF(S80&lt;U80,SUM(U80-S80)/S80,IF(S80&gt;U80,SUM(-1*(S80-U80)/S80),"")))))</x:f>
        <x:v/>
      </x:c>
      <x:c r="U80" s="189" t="n">
        <x:v/>
      </x:c>
      <x:c r="V80" s="189" t="n">
        <x:f ca="1">=SUM(U80/ round((O80- M80)/30.42,0))</x:f>
        <x:v/>
      </x:c>
      <x:c r="W80" s="195">
        <x:f ca="1">=IF(T80="","",IF(T80="-","",IF(U80=0,"",IF(OR(T80&gt;AA4,T80&lt;-AA4),"*",""))))</x:f>
        <x:v/>
      </x:c>
      <x:c r="X80" s="91" t="str">
        <x:v/>
      </x:c>
    </x:row>
    <x:row r="81" spans="1:25" s="12" x14ac:dyDescent="0.25">
      <x:c r="A81" s="96" t="str">
        <x:v>73</x:v>
      </x:c>
      <x:c r="B81" s="192" t="str">
        <x:v>FPR58073</x:v>
      </x:c>
      <x:c r="C81" s="192" t="str">
        <x:v>Ricoh SP C262dnw</x:v>
      </x:c>
      <x:c r="D81" s="192" t="str">
        <x:v>B/W Laser Prints </x:v>
      </x:c>
      <x:c r="E81" s="192" t="str">
        <x:v>Y847PA00811</x:v>
      </x:c>
      <x:c r="F81" s="192" t="str">
        <x:v>Active</x:v>
      </x:c>
      <x:c r="G81" s="192" t="str">
        <x:v>Garland</x:v>
      </x:c>
      <x:c r="H81" s="192" t="str">
        <x:v/>
      </x:c>
      <x:c r="I81" s="192" t="str">
        <x:v>Quality Lab</x:v>
      </x:c>
      <x:c r="J81" s="192" t="str">
        <x:v>1</x:v>
      </x:c>
      <x:c r="K81" s="192" t="str">
        <x:v/>
      </x:c>
      <x:c r="L81" s="192" t="str">
        <x:v/>
      </x:c>
      <x:c r="M81" s="192" t="str">
        <x:v/>
      </x:c>
      <x:c r="N81" s="183" t="n">
        <x:v/>
      </x:c>
      <x:c r="O81" s="192" t="str">
        <x:v/>
      </x:c>
      <x:c r="P81" s="183" t="n">
        <x:v/>
      </x:c>
      <x:c r="Q81" s="207" t="n">
        <x:v/>
      </x:c>
      <x:c r="R81" s="207" t="n">
        <x:v/>
      </x:c>
      <x:c r="S81" s="183" t="n">
        <x:v/>
      </x:c>
      <x:c r="T81" s="182" t="n">
        <x:f ca="1">=IF(AND(U81=0,S81&gt;0),-100%,IF(OR(S81=0,S81="-"),"-",IF(AND(S81=0,U81=0),0%,IF(S81&lt;U81,SUM(U81-S81)/S81,IF(S81&gt;U81,SUM(-1*(S81-U81)/S81),"")))))</x:f>
        <x:v/>
      </x:c>
      <x:c r="U81" s="183" t="n">
        <x:v/>
      </x:c>
      <x:c r="V81" s="183" t="n">
        <x:f ca="1">=SUM(U81/ round((O81- M81)/30.42,0))</x:f>
        <x:v/>
      </x:c>
      <x:c r="W81" s="196">
        <x:f ca="1">=IF(T81="","",IF(T81="-","",IF(U81=0,"",IF(OR(T81&gt;AA4,T81&lt;-AA4),"*",""))))</x:f>
        <x:v/>
      </x:c>
      <x:c r="X81" s="98" t="str">
        <x:v/>
      </x:c>
    </x:row>
    <x:row r="82" spans="1:25" s="12" x14ac:dyDescent="0.25">
      <x:c r="A82" s="90" t="str">
        <x:v>74</x:v>
      </x:c>
      <x:c r="B82" s="191" t="str">
        <x:v>FPR58084</x:v>
      </x:c>
      <x:c r="C82" s="191" t="str">
        <x:v>HP LJ M426fdn</x:v>
      </x:c>
      <x:c r="D82" s="191" t="str">
        <x:v>B/W Laser Prints </x:v>
      </x:c>
      <x:c r="E82" s="191" t="str">
        <x:v>PHBLKBW7HX</x:v>
      </x:c>
      <x:c r="F82" s="191" t="str">
        <x:v>Active</x:v>
      </x:c>
      <x:c r="G82" s="191" t="str">
        <x:v>Wooster, OH</x:v>
      </x:c>
      <x:c r="H82" s="191" t="str">
        <x:v/>
      </x:c>
      <x:c r="I82" s="191" t="str">
        <x:v/>
      </x:c>
      <x:c r="J82" s="191" t="str">
        <x:v/>
      </x:c>
      <x:c r="K82" s="191" t="str">
        <x:v>Daniel Young</x:v>
      </x:c>
      <x:c r="L82" s="191" t="str">
        <x:v/>
      </x:c>
      <x:c r="M82" s="191" t="str">
        <x:v/>
      </x:c>
      <x:c r="N82" s="189" t="n">
        <x:v/>
      </x:c>
      <x:c r="O82" s="191" t="str">
        <x:v/>
      </x:c>
      <x:c r="P82" s="189" t="n">
        <x:v/>
      </x:c>
      <x:c r="Q82" s="206" t="n">
        <x:v/>
      </x:c>
      <x:c r="R82" s="206" t="n">
        <x:v/>
      </x:c>
      <x:c r="S82" s="189" t="n">
        <x:v/>
      </x:c>
      <x:c r="T82" s="187" t="n">
        <x:f ca="1">=IF(AND(U82=0,S82&gt;0),-100%,IF(OR(S82=0,S82="-"),"-",IF(AND(S82=0,U82=0),0%,IF(S82&lt;U82,SUM(U82-S82)/S82,IF(S82&gt;U82,SUM(-1*(S82-U82)/S82),"")))))</x:f>
        <x:v/>
      </x:c>
      <x:c r="U82" s="189" t="n">
        <x:v/>
      </x:c>
      <x:c r="V82" s="189" t="n">
        <x:f ca="1">=SUM(U82/ round((O82- M82)/30.42,0))</x:f>
        <x:v/>
      </x:c>
      <x:c r="W82" s="195">
        <x:f ca="1">=IF(T82="","",IF(T82="-","",IF(U82=0,"",IF(OR(T82&gt;AA4,T82&lt;-AA4),"*",""))))</x:f>
        <x:v/>
      </x:c>
      <x:c r="X82" s="91" t="str">
        <x:v/>
      </x:c>
    </x:row>
    <x:row r="83" spans="1:25" s="12" x14ac:dyDescent="0.25">
      <x:c r="A83" s="96" t="str">
        <x:v>75</x:v>
      </x:c>
      <x:c r="B83" s="192" t="str">
        <x:v>FPR58104</x:v>
      </x:c>
      <x:c r="C83" s="192" t="str">
        <x:v>HP CLJ M577</x:v>
      </x:c>
      <x:c r="D83" s="192" t="str">
        <x:v>B/W Laser Prints </x:v>
      </x:c>
      <x:c r="E83" s="192" t="str">
        <x:v>MXBCK810C9</x:v>
      </x:c>
      <x:c r="F83" s="192" t="str">
        <x:v>Active</x:v>
      </x:c>
      <x:c r="G83" s="192" t="str">
        <x:v>Dallas</x:v>
      </x:c>
      <x:c r="H83" s="192" t="str">
        <x:v/>
      </x:c>
      <x:c r="I83" s="192" t="str">
        <x:v>HR / (Across from Julie King)</x:v>
      </x:c>
      <x:c r="J83" s="192" t="str">
        <x:v>6</x:v>
      </x:c>
      <x:c r="K83" s="192" t="str">
        <x:v/>
      </x:c>
      <x:c r="L83" s="192" t="str">
        <x:v/>
      </x:c>
      <x:c r="M83" s="192" t="str">
        <x:v/>
      </x:c>
      <x:c r="N83" s="183" t="n">
        <x:v/>
      </x:c>
      <x:c r="O83" s="192" t="str">
        <x:v/>
      </x:c>
      <x:c r="P83" s="183" t="n">
        <x:v/>
      </x:c>
      <x:c r="Q83" s="207" t="n">
        <x:v/>
      </x:c>
      <x:c r="R83" s="207" t="n">
        <x:v/>
      </x:c>
      <x:c r="S83" s="183" t="n">
        <x:v/>
      </x:c>
      <x:c r="T83" s="182" t="n">
        <x:f ca="1">=IF(AND(U83=0,S83&gt;0),-100%,IF(OR(S83=0,S83="-"),"-",IF(AND(S83=0,U83=0),0%,IF(S83&lt;U83,SUM(U83-S83)/S83,IF(S83&gt;U83,SUM(-1*(S83-U83)/S83),"")))))</x:f>
        <x:v/>
      </x:c>
      <x:c r="U83" s="183" t="n">
        <x:v/>
      </x:c>
      <x:c r="V83" s="183" t="n">
        <x:f ca="1">=SUM(U83/ round((O83- M83)/30.42,0))</x:f>
        <x:v/>
      </x:c>
      <x:c r="W83" s="196">
        <x:f ca="1">=IF(T83="","",IF(T83="-","",IF(U83=0,"",IF(OR(T83&gt;AA4,T83&lt;-AA4),"*",""))))</x:f>
        <x:v/>
      </x:c>
      <x:c r="X83" s="98" t="str">
        <x:v/>
      </x:c>
    </x:row>
    <x:row r="84" spans="1:25" s="12" x14ac:dyDescent="0.25">
      <x:c r="A84" s="90" t="str">
        <x:v>76</x:v>
      </x:c>
      <x:c r="B84" s="191" t="str">
        <x:v>FPR58211</x:v>
      </x:c>
      <x:c r="C84" s="191" t="str">
        <x:v>HP LJ M401dn</x:v>
      </x:c>
      <x:c r="D84" s="191" t="str">
        <x:v>B/W Laser Prints </x:v>
      </x:c>
      <x:c r="E84" s="191" t="str">
        <x:v>PHGFG65356</x:v>
      </x:c>
      <x:c r="F84" s="191" t="str">
        <x:v>Active</x:v>
      </x:c>
      <x:c r="G84" s="191" t="str">
        <x:v>Paris</x:v>
      </x:c>
      <x:c r="H84" s="191" t="str">
        <x:v/>
      </x:c>
      <x:c r="I84" s="191" t="str">
        <x:v>Parlor / Spare</x:v>
      </x:c>
      <x:c r="J84" s="191" t="str">
        <x:v/>
      </x:c>
      <x:c r="K84" s="191" t="str">
        <x:v/>
      </x:c>
      <x:c r="L84" s="191" t="str">
        <x:v/>
      </x:c>
      <x:c r="M84" s="191" t="str">
        <x:v/>
      </x:c>
      <x:c r="N84" s="189" t="n">
        <x:v/>
      </x:c>
      <x:c r="O84" s="191" t="str">
        <x:v/>
      </x:c>
      <x:c r="P84" s="189" t="n">
        <x:v/>
      </x:c>
      <x:c r="Q84" s="206" t="n">
        <x:v/>
      </x:c>
      <x:c r="R84" s="206" t="n">
        <x:v/>
      </x:c>
      <x:c r="S84" s="189" t="n">
        <x:v/>
      </x:c>
      <x:c r="T84" s="187" t="n">
        <x:f ca="1">=IF(AND(U84=0,S84&gt;0),-100%,IF(OR(S84=0,S84="-"),"-",IF(AND(S84=0,U84=0),0%,IF(S84&lt;U84,SUM(U84-S84)/S84,IF(S84&gt;U84,SUM(-1*(S84-U84)/S84),"")))))</x:f>
        <x:v/>
      </x:c>
      <x:c r="U84" s="189" t="n">
        <x:v/>
      </x:c>
      <x:c r="V84" s="189" t="n">
        <x:f ca="1">=SUM(U84/ round((O84- M84)/30.42,0))</x:f>
        <x:v/>
      </x:c>
      <x:c r="W84" s="195">
        <x:f ca="1">=IF(T84="","",IF(T84="-","",IF(U84=0,"",IF(OR(T84&gt;AA4,T84&lt;-AA4),"*",""))))</x:f>
        <x:v/>
      </x:c>
      <x:c r="X84" s="91" t="str">
        <x:v/>
      </x:c>
    </x:row>
    <x:row r="85" spans="1:25" s="12" x14ac:dyDescent="0.25">
      <x:c r="A85" s="96" t="str">
        <x:v>77</x:v>
      </x:c>
      <x:c r="B85" s="192" t="str">
        <x:v>FPR60824</x:v>
      </x:c>
      <x:c r="C85" s="192" t="str">
        <x:v>Ricoh SP C440dn</x:v>
      </x:c>
      <x:c r="D85" s="192" t="str">
        <x:v>B/W Laser Prints </x:v>
      </x:c>
      <x:c r="E85" s="192" t="str">
        <x:v>X686PC00419</x:v>
      </x:c>
      <x:c r="F85" s="192" t="str">
        <x:v>Active</x:v>
      </x:c>
      <x:c r="G85" s="192" t="str">
        <x:v>Nashville, TN</x:v>
      </x:c>
      <x:c r="H85" s="192" t="str">
        <x:v/>
      </x:c>
      <x:c r="I85" s="192" t="str">
        <x:v/>
      </x:c>
      <x:c r="J85" s="192" t="str">
        <x:v/>
      </x:c>
      <x:c r="K85" s="192" t="str">
        <x:v>Mark Sala</x:v>
      </x:c>
      <x:c r="L85" s="192" t="str">
        <x:v/>
      </x:c>
      <x:c r="M85" s="192" t="str">
        <x:v/>
      </x:c>
      <x:c r="N85" s="183" t="n">
        <x:v/>
      </x:c>
      <x:c r="O85" s="192" t="str">
        <x:v/>
      </x:c>
      <x:c r="P85" s="183" t="n">
        <x:v/>
      </x:c>
      <x:c r="Q85" s="207" t="n">
        <x:v/>
      </x:c>
      <x:c r="R85" s="207" t="n">
        <x:v/>
      </x:c>
      <x:c r="S85" s="183" t="n">
        <x:v/>
      </x:c>
      <x:c r="T85" s="182" t="n">
        <x:f ca="1">=IF(AND(U85=0,S85&gt;0),-100%,IF(OR(S85=0,S85="-"),"-",IF(AND(S85=0,U85=0),0%,IF(S85&lt;U85,SUM(U85-S85)/S85,IF(S85&gt;U85,SUM(-1*(S85-U85)/S85),"")))))</x:f>
        <x:v/>
      </x:c>
      <x:c r="U85" s="183" t="n">
        <x:v/>
      </x:c>
      <x:c r="V85" s="183" t="n">
        <x:f ca="1">=SUM(U85/ round((O85- M85)/30.42,0))</x:f>
        <x:v/>
      </x:c>
      <x:c r="W85" s="196">
        <x:f ca="1">=IF(T85="","",IF(T85="-","",IF(U85=0,"",IF(OR(T85&gt;AA4,T85&lt;-AA4),"*",""))))</x:f>
        <x:v/>
      </x:c>
      <x:c r="X85" s="98" t="str">
        <x:v/>
      </x:c>
    </x:row>
    <x:row r="86" spans="1:10" ht="15.5" customHeight="1" x14ac:dyDescent="0.25">
      <x:c r="A86" s="174"/>
      <x:c r="B86" s="174"/>
      <x:c r="C86" s="174"/>
      <x:c r="D86" s="174"/>
      <x:c r="E86" s="174"/>
      <x:c r="F86" s="174"/>
      <x:c r="G86" s="174"/>
      <x:c r="H86" s="174"/>
      <x:c r="I86" s="174"/>
      <x:c r="J86" s="174"/>
      <x:c r="K86" s="174"/>
      <x:c r="L86" s="174"/>
      <x:c r="M86" s="174"/>
      <x:c r="N86" s="174"/>
      <x:c r="O86" s="174"/>
      <x:c r="P86" s="174"/>
      <x:c r="Q86" s="174"/>
      <x:c r="R86" s="174"/>
      <x:c r="S86" s="205" t="n">
        <x:f ca="1">SUM(S30:S85)</x:f>
      </x:c>
      <x:c r="T86" s="174"/>
      <x:c r="U86" s="205" t="n">
        <x:f ca="1">SUM(U30:U85)</x:f>
      </x:c>
      <x:c r="V86" s="205" t="n">
        <x:f ca="1">SUM(V30:V85)</x:f>
      </x:c>
      <x:c r="W86" s="174"/>
      <x:c r="X86" s="174"/>
    </x:row>
    <x:row r="87" spans="1:25" ht="38.5" customHeight="1" x14ac:dyDescent="0.25">
      <x:c r="A87" s="194">
        <x:v>Color Copier (Color Pages)</x:v>
      </x:c>
    </x:row>
    <x:row r="88" spans="1:25" s="12" customFormat="1" ht="37.35" customHeight="1" x14ac:dyDescent="0.25">
      <x:c r="A88" s="47" t="str">
        <x:v>Line #</x:v>
      </x:c>
      <x:c r="B88" s="45" t="str">
        <x:v>Device ID</x:v>
      </x:c>
      <x:c r="C88" s="45" t="str">
        <x:v>Model </x:v>
      </x:c>
      <x:c r="D88" s="45" t="str">
        <x:v>Meter Type</x:v>
      </x:c>
      <x:c r="E88" s="45" t="str">
        <x:v>Serial Number</x:v>
      </x:c>
      <x:c r="F88" s="45" t="str">
        <x:v>Device Status</x:v>
      </x:c>
      <x:c r="G88" s="45" t="str">
        <x:v>Location</x:v>
      </x:c>
      <x:c r="H88" s="45" t="str">
        <x:v>Bldg</x:v>
      </x:c>
      <x:c r="I88" s="45" t="str">
        <x:v>Dept.</x:v>
      </x:c>
      <x:c r="J88" s="45" t="str">
        <x:v>Floor</x:v>
      </x:c>
      <x:c r="K88" s="45" t="str">
        <x:v>User</x:v>
      </x:c>
      <x:c r="L88" s="45" t="str">
        <x:v>Cost Center</x:v>
      </x:c>
      <x:c r="M88" s="45" t="str">
        <x:v>Start Date</x:v>
      </x:c>
      <x:c r="N88" s="45" t="str">
        <x:v>Start Meter</x:v>
      </x:c>
      <x:c r="O88" s="45" t="str">
        <x:v>End Date</x:v>
      </x:c>
      <x:c r="P88" s="45" t="str">
        <x:v>End Meter</x:v>
      </x:c>
      <x:c r="Q88" s="45" t="str">
        <x:v>% of Total Usage</x:v>
      </x:c>
      <x:c r="R88" s="45" t="str">
        <x:v>% Usage By Meter Group</x:v>
      </x:c>
      <x:c r="S88" s="45" t="str">
        <x:v>Volume Last Period</x:v>
      </x:c>
      <x:c r="T88" s="45" t="str">
        <x:v>% Change</x:v>
      </x:c>
      <x:c r="U88" s="45" t="str">
        <x:v>Volume Current Period</x:v>
      </x:c>
      <x:c r="V88" s="45" t="str">
        <x:v>Avg. Monthly Vol.</x:v>
      </x:c>
      <x:c r="W88" s="45"/>
      <x:c r="X88" s="46" t="str">
        <x:v>Comments</x:v>
      </x:c>
    </x:row>
    <x:row r="89" spans="1:25" s="12" x14ac:dyDescent="0.25">
      <x:c r="A89" s="90" t="str">
        <x:v>78</x:v>
      </x:c>
      <x:c r="B89" s="191" t="str">
        <x:v>57977</x:v>
      </x:c>
      <x:c r="C89" s="191" t="str">
        <x:v>Canon IR C5250</x:v>
      </x:c>
      <x:c r="D89" s="191" t="str">
        <x:v>Color Copier (Color Pages)</x:v>
      </x:c>
      <x:c r="E89" s="191" t="str">
        <x:v>JMQ11255</x:v>
      </x:c>
      <x:c r="F89" s="191" t="str">
        <x:v>Active</x:v>
      </x:c>
      <x:c r="G89" s="191" t="str">
        <x:v>Dallas</x:v>
      </x:c>
      <x:c r="H89" s="191" t="str">
        <x:v/>
      </x:c>
      <x:c r="I89" s="191" t="str">
        <x:v>Marketing Hallway</x:v>
      </x:c>
      <x:c r="J89" s="191" t="str">
        <x:v>6</x:v>
      </x:c>
      <x:c r="K89" s="191" t="str">
        <x:v/>
      </x:c>
      <x:c r="L89" s="191" t="str">
        <x:v/>
      </x:c>
      <x:c r="M89" s="191" t="str">
        <x:v/>
      </x:c>
      <x:c r="N89" s="189" t="n">
        <x:v/>
      </x:c>
      <x:c r="O89" s="191" t="str">
        <x:v/>
      </x:c>
      <x:c r="P89" s="189" t="n">
        <x:v/>
      </x:c>
      <x:c r="Q89" s="206" t="n">
        <x:v/>
      </x:c>
      <x:c r="R89" s="206" t="n">
        <x:v/>
      </x:c>
      <x:c r="S89" s="189" t="n">
        <x:v/>
      </x:c>
      <x:c r="T89" s="187" t="n">
        <x:f ca="1">=IF(AND(U89=0,S89&gt;0),-100%,IF(OR(S89=0,S89="-"),"-",IF(AND(S89=0,U89=0),0%,IF(S89&lt;U89,SUM(U89-S89)/S89,IF(S89&gt;U89,SUM(-1*(S89-U89)/S89),"")))))</x:f>
        <x:v/>
      </x:c>
      <x:c r="U89" s="189" t="n">
        <x:v/>
      </x:c>
      <x:c r="V89" s="189" t="n">
        <x:f ca="1">=SUM(U89/ round((O89- M89)/30.42,0))</x:f>
        <x:v/>
      </x:c>
      <x:c r="W89" s="195">
        <x:f ca="1">=IF(T89="","",IF(T89="-","",IF(U89=0,"",IF(OR(T89&gt; AA4 ,T89&lt;-AA4),"*",""))))</x:f>
        <x:v/>
      </x:c>
      <x:c r="X89" s="91" t="str">
        <x:v/>
      </x:c>
    </x:row>
    <x:row r="90" spans="1:25" s="12" x14ac:dyDescent="0.25">
      <x:c r="A90" s="90" t="str">
        <x:v>79</x:v>
      </x:c>
      <x:c r="B90" s="191" t="str">
        <x:v>71468</x:v>
      </x:c>
      <x:c r="C90" s="191" t="str">
        <x:v>Canon IRC5045</x:v>
      </x:c>
      <x:c r="D90" s="191" t="str">
        <x:v>Color Copier (Color Pages)</x:v>
      </x:c>
      <x:c r="E90" s="191" t="str">
        <x:v>GPQ65495</x:v>
      </x:c>
      <x:c r="F90" s="191" t="str">
        <x:v>Active</x:v>
      </x:c>
      <x:c r="G90" s="191" t="str">
        <x:v>Dallas</x:v>
      </x:c>
      <x:c r="H90" s="191" t="str">
        <x:v/>
      </x:c>
      <x:c r="I90" s="191" t="str">
        <x:v>Finance</x:v>
      </x:c>
      <x:c r="J90" s="191" t="str">
        <x:v>7</x:v>
      </x:c>
      <x:c r="K90" s="191" t="str">
        <x:v/>
      </x:c>
      <x:c r="L90" s="191" t="str">
        <x:v/>
      </x:c>
      <x:c r="M90" s="191" t="str">
        <x:v/>
      </x:c>
      <x:c r="N90" s="189" t="n">
        <x:v/>
      </x:c>
      <x:c r="O90" s="191" t="str">
        <x:v/>
      </x:c>
      <x:c r="P90" s="189" t="n">
        <x:v/>
      </x:c>
      <x:c r="Q90" s="206" t="n">
        <x:v/>
      </x:c>
      <x:c r="R90" s="206" t="n">
        <x:v/>
      </x:c>
      <x:c r="S90" s="189" t="n">
        <x:v/>
      </x:c>
      <x:c r="T90" s="187" t="n">
        <x:f ca="1">=IF(AND(U90=0,S90&gt;0),-100%,IF(OR(S90=0,S90="-"),"-",IF(AND(S90=0,U90=0),0%,IF(S90&lt;U90,SUM(U90-S90)/S90,IF(S90&gt;U90,SUM(-1*(S90-U90)/S90),"")))))</x:f>
        <x:v/>
      </x:c>
      <x:c r="U90" s="189" t="n">
        <x:v/>
      </x:c>
      <x:c r="V90" s="189" t="n">
        <x:f ca="1">=SUM(U90/ round((O90- M90)/30.42,0))</x:f>
        <x:v/>
      </x:c>
      <x:c r="W90" s="195">
        <x:f ca="1">=IF(T90="","",IF(T90="-","",IF(U90=0,"",IF(OR(T90&gt;AA4,T90&lt;-AA4),"*",""))))</x:f>
        <x:v/>
      </x:c>
      <x:c r="X90" s="91" t="str">
        <x:v/>
      </x:c>
    </x:row>
    <x:row r="91" spans="1:25" s="12" x14ac:dyDescent="0.25">
      <x:c r="A91" s="96" t="str">
        <x:v>80</x:v>
      </x:c>
      <x:c r="B91" s="192" t="str">
        <x:v>78645</x:v>
      </x:c>
      <x:c r="C91" s="192" t="str">
        <x:v>Canon IR C5540</x:v>
      </x:c>
      <x:c r="D91" s="192" t="str">
        <x:v>Color Copier (Color Pages)</x:v>
      </x:c>
      <x:c r="E91" s="192" t="str">
        <x:v>WXE01541</x:v>
      </x:c>
      <x:c r="F91" s="192" t="str">
        <x:v>Active</x:v>
      </x:c>
      <x:c r="G91" s="192" t="str">
        <x:v>Garland</x:v>
      </x:c>
      <x:c r="H91" s="192" t="str">
        <x:v/>
      </x:c>
      <x:c r="I91" s="192" t="str">
        <x:v>Upstairs / Engineering</x:v>
      </x:c>
      <x:c r="J91" s="192" t="str">
        <x:v/>
      </x:c>
      <x:c r="K91" s="192" t="str">
        <x:v/>
      </x:c>
      <x:c r="L91" s="192" t="str">
        <x:v/>
      </x:c>
      <x:c r="M91" s="192" t="str">
        <x:v/>
      </x:c>
      <x:c r="N91" s="183" t="n">
        <x:v/>
      </x:c>
      <x:c r="O91" s="192" t="str">
        <x:v/>
      </x:c>
      <x:c r="P91" s="183" t="n">
        <x:v/>
      </x:c>
      <x:c r="Q91" s="207" t="n">
        <x:v/>
      </x:c>
      <x:c r="R91" s="207" t="n">
        <x:v/>
      </x:c>
      <x:c r="S91" s="183" t="n">
        <x:v/>
      </x:c>
      <x:c r="T91" s="182" t="n">
        <x:f ca="1">=IF(AND(U91=0,S91&gt;0),-100%,IF(OR(S91=0,S91="-"),"-",IF(AND(S91=0,U91=0),0%,IF(S91&lt;U91,SUM(U91-S91)/S91,IF(S91&gt;U91,SUM(-1*(S91-U91)/S91),"")))))</x:f>
        <x:v/>
      </x:c>
      <x:c r="U91" s="183" t="n">
        <x:v/>
      </x:c>
      <x:c r="V91" s="183" t="n">
        <x:f ca="1">=SUM(U91/ round((O91- M91)/30.42,0))</x:f>
        <x:v/>
      </x:c>
      <x:c r="W91" s="196">
        <x:f ca="1">=IF(T91="","",IF(T91="-","",IF(U91=0,"",IF(OR(T91&gt;AA4,T91&lt;-AA4),"*",""))))</x:f>
        <x:v/>
      </x:c>
      <x:c r="X91" s="98" t="str">
        <x:v/>
      </x:c>
    </x:row>
    <x:row r="92" spans="1:25" s="12" x14ac:dyDescent="0.25">
      <x:c r="A92" s="90" t="str">
        <x:v>81</x:v>
      </x:c>
      <x:c r="B92" s="191" t="str">
        <x:v>78646</x:v>
      </x:c>
      <x:c r="C92" s="191" t="str">
        <x:v>Canon IR C5540</x:v>
      </x:c>
      <x:c r="D92" s="191" t="str">
        <x:v>Color Copier (Color Pages)</x:v>
      </x:c>
      <x:c r="E92" s="191" t="str">
        <x:v>WXE01488</x:v>
      </x:c>
      <x:c r="F92" s="191" t="str">
        <x:v>Active</x:v>
      </x:c>
      <x:c r="G92" s="191" t="str">
        <x:v>Garland</x:v>
      </x:c>
      <x:c r="H92" s="191" t="str">
        <x:v/>
      </x:c>
      <x:c r="I92" s="191" t="str">
        <x:v>Downstairs Receptionist</x:v>
      </x:c>
      <x:c r="J92" s="191" t="str">
        <x:v/>
      </x:c>
      <x:c r="K92" s="191" t="str">
        <x:v/>
      </x:c>
      <x:c r="L92" s="191" t="str">
        <x:v/>
      </x:c>
      <x:c r="M92" s="191" t="str">
        <x:v/>
      </x:c>
      <x:c r="N92" s="189" t="n">
        <x:v/>
      </x:c>
      <x:c r="O92" s="191" t="str">
        <x:v/>
      </x:c>
      <x:c r="P92" s="189" t="n">
        <x:v/>
      </x:c>
      <x:c r="Q92" s="206" t="n">
        <x:v/>
      </x:c>
      <x:c r="R92" s="206" t="n">
        <x:v/>
      </x:c>
      <x:c r="S92" s="189" t="n">
        <x:v/>
      </x:c>
      <x:c r="T92" s="187" t="n">
        <x:f ca="1">=IF(AND(U92=0,S92&gt;0),-100%,IF(OR(S92=0,S92="-"),"-",IF(AND(S92=0,U92=0),0%,IF(S92&lt;U92,SUM(U92-S92)/S92,IF(S92&gt;U92,SUM(-1*(S92-U92)/S92),"")))))</x:f>
        <x:v/>
      </x:c>
      <x:c r="U92" s="189" t="n">
        <x:v/>
      </x:c>
      <x:c r="V92" s="189" t="n">
        <x:f ca="1">=SUM(U92/ round((O92- M92)/30.42,0))</x:f>
        <x:v/>
      </x:c>
      <x:c r="W92" s="195">
        <x:f ca="1">=IF(T92="","",IF(T92="-","",IF(U92=0,"",IF(OR(T92&gt;AA4,T92&lt;-AA4),"*",""))))</x:f>
        <x:v/>
      </x:c>
      <x:c r="X92" s="91" t="str">
        <x:v/>
      </x:c>
    </x:row>
    <x:row r="93" spans="1:25" s="12" x14ac:dyDescent="0.25">
      <x:c r="A93" s="96" t="str">
        <x:v>82</x:v>
      </x:c>
      <x:c r="B93" s="192" t="str">
        <x:v>A37675</x:v>
      </x:c>
      <x:c r="C93" s="192" t="str">
        <x:v>Canon IR C2030</x:v>
      </x:c>
      <x:c r="D93" s="192" t="str">
        <x:v>Color Copier (Color Pages)</x:v>
      </x:c>
      <x:c r="E93" s="192" t="str">
        <x:v>EZS14272</x:v>
      </x:c>
      <x:c r="F93" s="192" t="str">
        <x:v>Inactive</x:v>
      </x:c>
      <x:c r="G93" s="192" t="str">
        <x:v>Gallatin, TN</x:v>
      </x:c>
      <x:c r="H93" s="192" t="str">
        <x:v/>
      </x:c>
      <x:c r="I93" s="192" t="str">
        <x:v>Customer no longer has copier</x:v>
      </x:c>
      <x:c r="J93" s="192" t="str">
        <x:v/>
      </x:c>
      <x:c r="K93" s="192" t="str">
        <x:v/>
      </x:c>
      <x:c r="L93" s="192" t="str">
        <x:v/>
      </x:c>
      <x:c r="M93" s="192" t="str">
        <x:v/>
      </x:c>
      <x:c r="N93" s="183" t="n">
        <x:v/>
      </x:c>
      <x:c r="O93" s="192" t="str">
        <x:v/>
      </x:c>
      <x:c r="P93" s="183" t="n">
        <x:v/>
      </x:c>
      <x:c r="Q93" s="207" t="n">
        <x:v/>
      </x:c>
      <x:c r="R93" s="207" t="n">
        <x:v/>
      </x:c>
      <x:c r="S93" s="183" t="n">
        <x:v/>
      </x:c>
      <x:c r="T93" s="182" t="n">
        <x:f ca="1">=IF(AND(U93=0,S93&gt;0),-100%,IF(OR(S93=0,S93="-"),"-",IF(AND(S93=0,U93=0),0%,IF(S93&lt;U93,SUM(U93-S93)/S93,IF(S93&gt;U93,SUM(-1*(S93-U93)/S93),"")))))</x:f>
        <x:v/>
      </x:c>
      <x:c r="U93" s="183" t="n">
        <x:v/>
      </x:c>
      <x:c r="V93" s="183" t="n">
        <x:f ca="1">=SUM(U93/ round((O93- M93)/30.42,0))</x:f>
        <x:v/>
      </x:c>
      <x:c r="W93" s="196">
        <x:f ca="1">=IF(T93="","",IF(T93="-","",IF(U93=0,"",IF(OR(T93&gt;AA4,T93&lt;-AA4),"*",""))))</x:f>
        <x:v/>
      </x:c>
      <x:c r="X93" s="98" t="str">
        <x:v/>
      </x:c>
    </x:row>
    <x:row r="94" spans="1:25" s="12" x14ac:dyDescent="0.25">
      <x:c r="A94" s="90" t="str">
        <x:v>83</x:v>
      </x:c>
      <x:c r="B94" s="191" t="str">
        <x:v>A4880</x:v>
      </x:c>
      <x:c r="C94" s="191" t="str">
        <x:v>Canon IR C3330</x:v>
      </x:c>
      <x:c r="D94" s="191" t="str">
        <x:v>Color Copier (Color Pages)</x:v>
      </x:c>
      <x:c r="E94" s="191" t="str">
        <x:v>QTV01985</x:v>
      </x:c>
      <x:c r="F94" s="191" t="str">
        <x:v>Active</x:v>
      </x:c>
      <x:c r="G94" s="191" t="str">
        <x:v>Wooster, OH</x:v>
      </x:c>
      <x:c r="H94" s="191" t="str">
        <x:v/>
      </x:c>
      <x:c r="I94" s="191" t="str">
        <x:v>Reception</x:v>
      </x:c>
      <x:c r="J94" s="191" t="str">
        <x:v/>
      </x:c>
      <x:c r="K94" s="191" t="str">
        <x:v/>
      </x:c>
      <x:c r="L94" s="191" t="str">
        <x:v/>
      </x:c>
      <x:c r="M94" s="191" t="str">
        <x:v/>
      </x:c>
      <x:c r="N94" s="189" t="n">
        <x:v/>
      </x:c>
      <x:c r="O94" s="191" t="str">
        <x:v/>
      </x:c>
      <x:c r="P94" s="189" t="n">
        <x:v/>
      </x:c>
      <x:c r="Q94" s="206" t="n">
        <x:v/>
      </x:c>
      <x:c r="R94" s="206" t="n">
        <x:v/>
      </x:c>
      <x:c r="S94" s="189" t="n">
        <x:v/>
      </x:c>
      <x:c r="T94" s="187" t="n">
        <x:f ca="1">=IF(AND(U94=0,S94&gt;0),-100%,IF(OR(S94=0,S94="-"),"-",IF(AND(S94=0,U94=0),0%,IF(S94&lt;U94,SUM(U94-S94)/S94,IF(S94&gt;U94,SUM(-1*(S94-U94)/S94),"")))))</x:f>
        <x:v/>
      </x:c>
      <x:c r="U94" s="189" t="n">
        <x:v/>
      </x:c>
      <x:c r="V94" s="189" t="n">
        <x:f ca="1">=SUM(U94/ round((O94- M94)/30.42,0))</x:f>
        <x:v/>
      </x:c>
      <x:c r="W94" s="195">
        <x:f ca="1">=IF(T94="","",IF(T94="-","",IF(U94=0,"",IF(OR(T94&gt;AA4,T94&lt;-AA4),"*",""))))</x:f>
        <x:v/>
      </x:c>
      <x:c r="X94" s="91" t="str">
        <x:v/>
      </x:c>
    </x:row>
    <x:row r="95" spans="1:25" s="12" x14ac:dyDescent="0.25">
      <x:c r="A95" s="96" t="str">
        <x:v>84</x:v>
      </x:c>
      <x:c r="B95" s="192" t="str">
        <x:v>AFPR50586</x:v>
      </x:c>
      <x:c r="C95" s="192" t="str">
        <x:v>Canon IR C2225</x:v>
      </x:c>
      <x:c r="D95" s="192" t="str">
        <x:v>Color Copier (Color Pages)</x:v>
      </x:c>
      <x:c r="E95" s="192" t="str">
        <x:v>LYD54621</x:v>
      </x:c>
      <x:c r="F95" s="192" t="str">
        <x:v>Inactive</x:v>
      </x:c>
      <x:c r="G95" s="192" t="str">
        <x:v>Wooster, OH</x:v>
      </x:c>
      <x:c r="H95" s="192" t="str">
        <x:v/>
      </x:c>
      <x:c r="I95" s="192" t="str">
        <x:v>Construction Trailer</x:v>
      </x:c>
      <x:c r="J95" s="192" t="str">
        <x:v/>
      </x:c>
      <x:c r="K95" s="192" t="str">
        <x:v/>
      </x:c>
      <x:c r="L95" s="192" t="str">
        <x:v/>
      </x:c>
      <x:c r="M95" s="192" t="str">
        <x:v/>
      </x:c>
      <x:c r="N95" s="183" t="n">
        <x:v/>
      </x:c>
      <x:c r="O95" s="192" t="str">
        <x:v/>
      </x:c>
      <x:c r="P95" s="183" t="n">
        <x:v/>
      </x:c>
      <x:c r="Q95" s="207" t="n">
        <x:v/>
      </x:c>
      <x:c r="R95" s="207" t="n">
        <x:v/>
      </x:c>
      <x:c r="S95" s="183" t="n">
        <x:v/>
      </x:c>
      <x:c r="T95" s="182" t="n">
        <x:f ca="1">=IF(AND(U95=0,S95&gt;0),-100%,IF(OR(S95=0,S95="-"),"-",IF(AND(S95=0,U95=0),0%,IF(S95&lt;U95,SUM(U95-S95)/S95,IF(S95&gt;U95,SUM(-1*(S95-U95)/S95),"")))))</x:f>
        <x:v/>
      </x:c>
      <x:c r="U95" s="183" t="n">
        <x:v/>
      </x:c>
      <x:c r="V95" s="183" t="n">
        <x:f ca="1">=SUM(U95/ round((O95- M95)/30.42,0))</x:f>
        <x:v/>
      </x:c>
      <x:c r="W95" s="196">
        <x:f ca="1">=IF(T95="","",IF(T95="-","",IF(U95=0,"",IF(OR(T95&gt;AA4,T95&lt;-AA4),"*",""))))</x:f>
        <x:v/>
      </x:c>
      <x:c r="X95" s="98" t="str">
        <x:v/>
      </x:c>
    </x:row>
    <x:row r="96" spans="1:25" s="12" x14ac:dyDescent="0.25">
      <x:c r="A96" s="90" t="str">
        <x:v>85</x:v>
      </x:c>
      <x:c r="B96" s="191" t="str">
        <x:v>AFPR58108</x:v>
      </x:c>
      <x:c r="C96" s="191" t="str">
        <x:v>Canon IR C5540</x:v>
      </x:c>
      <x:c r="D96" s="191" t="str">
        <x:v>Color Copier (Color Pages)</x:v>
      </x:c>
      <x:c r="E96" s="191" t="str">
        <x:v>XUP01371</x:v>
      </x:c>
      <x:c r="F96" s="191" t="str">
        <x:v>Inactive</x:v>
      </x:c>
      <x:c r="G96" s="191" t="str">
        <x:v>Dallas</x:v>
      </x:c>
      <x:c r="H96" s="191" t="str">
        <x:v/>
      </x:c>
      <x:c r="I96" s="191" t="str">
        <x:v>Accounting / Replaced</x:v>
      </x:c>
      <x:c r="J96" s="191" t="str">
        <x:v/>
      </x:c>
      <x:c r="K96" s="191" t="str">
        <x:v/>
      </x:c>
      <x:c r="L96" s="191" t="str">
        <x:v/>
      </x:c>
      <x:c r="M96" s="191" t="str">
        <x:v/>
      </x:c>
      <x:c r="N96" s="189" t="n">
        <x:v/>
      </x:c>
      <x:c r="O96" s="191" t="str">
        <x:v/>
      </x:c>
      <x:c r="P96" s="189" t="n">
        <x:v/>
      </x:c>
      <x:c r="Q96" s="206" t="n">
        <x:v/>
      </x:c>
      <x:c r="R96" s="206" t="n">
        <x:v/>
      </x:c>
      <x:c r="S96" s="189" t="n">
        <x:v/>
      </x:c>
      <x:c r="T96" s="187" t="n">
        <x:f ca="1">=IF(AND(U96=0,S96&gt;0),-100%,IF(OR(S96=0,S96="-"),"-",IF(AND(S96=0,U96=0),0%,IF(S96&lt;U96,SUM(U96-S96)/S96,IF(S96&gt;U96,SUM(-1*(S96-U96)/S96),"")))))</x:f>
        <x:v/>
      </x:c>
      <x:c r="U96" s="189" t="n">
        <x:v/>
      </x:c>
      <x:c r="V96" s="189" t="n">
        <x:f ca="1">=SUM(U96/ round((O96- M96)/30.42,0))</x:f>
        <x:v/>
      </x:c>
      <x:c r="W96" s="195">
        <x:f ca="1">=IF(T96="","",IF(T96="-","",IF(U96=0,"",IF(OR(T96&gt;AA4,T96&lt;-AA4),"*",""))))</x:f>
        <x:v/>
      </x:c>
      <x:c r="X96" s="91" t="str">
        <x:v/>
      </x:c>
    </x:row>
    <x:row r="97" spans="1:25" s="12" x14ac:dyDescent="0.25">
      <x:c r="A97" s="96" t="str">
        <x:v>86</x:v>
      </x:c>
      <x:c r="B97" s="192" t="str">
        <x:v>AWHF00616</x:v>
      </x:c>
      <x:c r="C97" s="192" t="str">
        <x:v>Canon IR C5550</x:v>
      </x:c>
      <x:c r="D97" s="192" t="str">
        <x:v>Color Copier (Color Pages)</x:v>
      </x:c>
      <x:c r="E97" s="192" t="str">
        <x:v>WHF00616</x:v>
      </x:c>
      <x:c r="F97" s="192" t="str">
        <x:v>Inactive</x:v>
      </x:c>
      <x:c r="G97" s="192" t="str">
        <x:v>Dallas</x:v>
      </x:c>
      <x:c r="H97" s="192" t="str">
        <x:v/>
      </x:c>
      <x:c r="I97" s="192" t="str">
        <x:v>Accounting / Service Loaner</x:v>
      </x:c>
      <x:c r="J97" s="192" t="str">
        <x:v/>
      </x:c>
      <x:c r="K97" s="192" t="str">
        <x:v/>
      </x:c>
      <x:c r="L97" s="192" t="str">
        <x:v/>
      </x:c>
      <x:c r="M97" s="192" t="str">
        <x:v/>
      </x:c>
      <x:c r="N97" s="183" t="n">
        <x:v/>
      </x:c>
      <x:c r="O97" s="192" t="str">
        <x:v/>
      </x:c>
      <x:c r="P97" s="183" t="n">
        <x:v/>
      </x:c>
      <x:c r="Q97" s="207" t="n">
        <x:v/>
      </x:c>
      <x:c r="R97" s="207" t="n">
        <x:v/>
      </x:c>
      <x:c r="S97" s="183" t="n">
        <x:v/>
      </x:c>
      <x:c r="T97" s="182" t="n">
        <x:f ca="1">=IF(AND(U97=0,S97&gt;0),-100%,IF(OR(S97=0,S97="-"),"-",IF(AND(S97=0,U97=0),0%,IF(S97&lt;U97,SUM(U97-S97)/S97,IF(S97&gt;U97,SUM(-1*(S97-U97)/S97),"")))))</x:f>
        <x:v/>
      </x:c>
      <x:c r="U97" s="183" t="n">
        <x:v/>
      </x:c>
      <x:c r="V97" s="183" t="n">
        <x:f ca="1">=SUM(U97/ round((O97- M97)/30.42,0))</x:f>
        <x:v/>
      </x:c>
      <x:c r="W97" s="196">
        <x:f ca="1">=IF(T97="","",IF(T97="-","",IF(U97=0,"",IF(OR(T97&gt;AA4,T97&lt;-AA4),"*",""))))</x:f>
        <x:v/>
      </x:c>
      <x:c r="X97" s="98" t="str">
        <x:v/>
      </x:c>
    </x:row>
    <x:row r="98" spans="1:25" s="12" x14ac:dyDescent="0.25">
      <x:c r="A98" s="90" t="str">
        <x:v>87</x:v>
      </x:c>
      <x:c r="B98" s="191" t="str">
        <x:v>DD503</x:v>
      </x:c>
      <x:c r="C98" s="191" t="str">
        <x:v>Canon IR C5250</x:v>
      </x:c>
      <x:c r="D98" s="191" t="str">
        <x:v>Color Copier (Color Pages)</x:v>
      </x:c>
      <x:c r="E98" s="191" t="str">
        <x:v>JMQ12856</x:v>
      </x:c>
      <x:c r="F98" s="191" t="str">
        <x:v>Active</x:v>
      </x:c>
      <x:c r="G98" s="191" t="str">
        <x:v>Rogers, AR</x:v>
      </x:c>
      <x:c r="H98" s="191" t="str">
        <x:v/>
      </x:c>
      <x:c r="I98" s="191" t="str">
        <x:v/>
      </x:c>
      <x:c r="J98" s="191" t="str">
        <x:v/>
      </x:c>
      <x:c r="K98" s="191" t="str">
        <x:v/>
      </x:c>
      <x:c r="L98" s="191" t="str">
        <x:v/>
      </x:c>
      <x:c r="M98" s="191" t="str">
        <x:v/>
      </x:c>
      <x:c r="N98" s="189" t="n">
        <x:v/>
      </x:c>
      <x:c r="O98" s="191" t="str">
        <x:v/>
      </x:c>
      <x:c r="P98" s="189" t="n">
        <x:v/>
      </x:c>
      <x:c r="Q98" s="206" t="n">
        <x:v/>
      </x:c>
      <x:c r="R98" s="206" t="n">
        <x:v/>
      </x:c>
      <x:c r="S98" s="189" t="n">
        <x:v/>
      </x:c>
      <x:c r="T98" s="187" t="n">
        <x:f ca="1">=IF(AND(U98=0,S98&gt;0),-100%,IF(OR(S98=0,S98="-"),"-",IF(AND(S98=0,U98=0),0%,IF(S98&lt;U98,SUM(U98-S98)/S98,IF(S98&gt;U98,SUM(-1*(S98-U98)/S98),"")))))</x:f>
        <x:v/>
      </x:c>
      <x:c r="U98" s="189" t="n">
        <x:v/>
      </x:c>
      <x:c r="V98" s="189" t="n">
        <x:f ca="1">=SUM(U98/ round((O98- M98)/30.42,0))</x:f>
        <x:v/>
      </x:c>
      <x:c r="W98" s="195">
        <x:f ca="1">=IF(T98="","",IF(T98="-","",IF(U98=0,"",IF(OR(T98&gt;AA4,T98&lt;-AA4),"*",""))))</x:f>
        <x:v/>
      </x:c>
      <x:c r="X98" s="91" t="str">
        <x:v/>
      </x:c>
    </x:row>
    <x:row r="99" spans="1:25" s="12" x14ac:dyDescent="0.25">
      <x:c r="A99" s="96" t="str">
        <x:v>88</x:v>
      </x:c>
      <x:c r="B99" s="192" t="str">
        <x:v>FPR39275</x:v>
      </x:c>
      <x:c r="C99" s="192" t="str">
        <x:v>Canon IR C5240</x:v>
      </x:c>
      <x:c r="D99" s="192" t="str">
        <x:v>Color Copier (Color Pages)</x:v>
      </x:c>
      <x:c r="E99" s="192" t="str">
        <x:v>JRA07729</x:v>
      </x:c>
      <x:c r="F99" s="192" t="str">
        <x:v>Active</x:v>
      </x:c>
      <x:c r="G99" s="192" t="str">
        <x:v>AZ</x:v>
      </x:c>
      <x:c r="H99" s="192" t="str">
        <x:v/>
      </x:c>
      <x:c r="I99" s="192" t="str">
        <x:v>Reception</x:v>
      </x:c>
      <x:c r="J99" s="192" t="str">
        <x:v>1</x:v>
      </x:c>
      <x:c r="K99" s="192" t="str">
        <x:v/>
      </x:c>
      <x:c r="L99" s="192" t="str">
        <x:v/>
      </x:c>
      <x:c r="M99" s="192" t="str">
        <x:v/>
      </x:c>
      <x:c r="N99" s="183" t="n">
        <x:v/>
      </x:c>
      <x:c r="O99" s="192" t="str">
        <x:v/>
      </x:c>
      <x:c r="P99" s="183" t="n">
        <x:v/>
      </x:c>
      <x:c r="Q99" s="207" t="n">
        <x:v/>
      </x:c>
      <x:c r="R99" s="207" t="n">
        <x:v/>
      </x:c>
      <x:c r="S99" s="183" t="n">
        <x:v/>
      </x:c>
      <x:c r="T99" s="182" t="n">
        <x:f ca="1">=IF(AND(U99=0,S99&gt;0),-100%,IF(OR(S99=0,S99="-"),"-",IF(AND(S99=0,U99=0),0%,IF(S99&lt;U99,SUM(U99-S99)/S99,IF(S99&gt;U99,SUM(-1*(S99-U99)/S99),"")))))</x:f>
        <x:v/>
      </x:c>
      <x:c r="U99" s="183" t="n">
        <x:v/>
      </x:c>
      <x:c r="V99" s="183" t="n">
        <x:f ca="1">=SUM(U99/ round((O99- M99)/30.42,0))</x:f>
        <x:v/>
      </x:c>
      <x:c r="W99" s="196">
        <x:f ca="1">=IF(T99="","",IF(T99="-","",IF(U99=0,"",IF(OR(T99&gt;AA4,T99&lt;-AA4),"*",""))))</x:f>
        <x:v/>
      </x:c>
      <x:c r="X99" s="98" t="str">
        <x:v/>
      </x:c>
    </x:row>
    <x:row r="100" spans="1:25" s="12" x14ac:dyDescent="0.25">
      <x:c r="A100" s="90" t="str">
        <x:v>89</x:v>
      </x:c>
      <x:c r="B100" s="191" t="str">
        <x:v>FPR45697</x:v>
      </x:c>
      <x:c r="C100" s="191" t="str">
        <x:v>Canon IR C5250</x:v>
      </x:c>
      <x:c r="D100" s="191" t="str">
        <x:v>Color Copier (Color Pages)</x:v>
      </x:c>
      <x:c r="E100" s="191" t="str">
        <x:v>JMQ08746</x:v>
      </x:c>
      <x:c r="F100" s="191" t="str">
        <x:v>Active</x:v>
      </x:c>
      <x:c r="G100" s="191" t="str">
        <x:v>AZ</x:v>
      </x:c>
      <x:c r="H100" s="191" t="str">
        <x:v/>
      </x:c>
      <x:c r="I100" s="191" t="str">
        <x:v>Office Area</x:v>
      </x:c>
      <x:c r="J100" s="191" t="str">
        <x:v>2</x:v>
      </x:c>
      <x:c r="K100" s="191" t="str">
        <x:v/>
      </x:c>
      <x:c r="L100" s="191" t="str">
        <x:v/>
      </x:c>
      <x:c r="M100" s="191" t="str">
        <x:v/>
      </x:c>
      <x:c r="N100" s="189" t="n">
        <x:v/>
      </x:c>
      <x:c r="O100" s="191" t="str">
        <x:v/>
      </x:c>
      <x:c r="P100" s="189" t="n">
        <x:v/>
      </x:c>
      <x:c r="Q100" s="206" t="n">
        <x:v/>
      </x:c>
      <x:c r="R100" s="206" t="n">
        <x:v/>
      </x:c>
      <x:c r="S100" s="189" t="n">
        <x:v/>
      </x:c>
      <x:c r="T100" s="187" t="n">
        <x:f ca="1">=IF(AND(U100=0,S100&gt;0),-100%,IF(OR(S100=0,S100="-"),"-",IF(AND(S100=0,U100=0),0%,IF(S100&lt;U100,SUM(U100-S100)/S100,IF(S100&gt;U100,SUM(-1*(S100-U100)/S100),"")))))</x:f>
        <x:v/>
      </x:c>
      <x:c r="U100" s="189" t="n">
        <x:v/>
      </x:c>
      <x:c r="V100" s="189" t="n">
        <x:f ca="1">=SUM(U100/ round((O100- M100)/30.42,0))</x:f>
        <x:v/>
      </x:c>
      <x:c r="W100" s="195">
        <x:f ca="1">=IF(T100="","",IF(T100="-","",IF(U100=0,"",IF(OR(T100&gt;AA4,T100&lt;-AA4),"*",""))))</x:f>
        <x:v/>
      </x:c>
      <x:c r="X100" s="91" t="str">
        <x:v/>
      </x:c>
    </x:row>
    <x:row r="101" spans="1:25" s="12" x14ac:dyDescent="0.25">
      <x:c r="A101" s="96" t="str">
        <x:v>90</x:v>
      </x:c>
      <x:c r="B101" s="192" t="str">
        <x:v>FPR45698</x:v>
      </x:c>
      <x:c r="C101" s="192" t="str">
        <x:v>Canon IR C2230</x:v>
      </x:c>
      <x:c r="D101" s="192" t="str">
        <x:v>Color Copier (Color Pages)</x:v>
      </x:c>
      <x:c r="E101" s="192" t="str">
        <x:v>LYA04487</x:v>
      </x:c>
      <x:c r="F101" s="192" t="str">
        <x:v>Active</x:v>
      </x:c>
      <x:c r="G101" s="192" t="str">
        <x:v>Garland</x:v>
      </x:c>
      <x:c r="H101" s="192" t="str">
        <x:v/>
      </x:c>
      <x:c r="I101" s="192" t="str">
        <x:v>R&amp;D Coper</x:v>
      </x:c>
      <x:c r="J101" s="192" t="str">
        <x:v>3</x:v>
      </x:c>
      <x:c r="K101" s="192" t="str">
        <x:v/>
      </x:c>
      <x:c r="L101" s="192" t="str">
        <x:v/>
      </x:c>
      <x:c r="M101" s="192" t="str">
        <x:v/>
      </x:c>
      <x:c r="N101" s="183" t="n">
        <x:v/>
      </x:c>
      <x:c r="O101" s="192" t="str">
        <x:v/>
      </x:c>
      <x:c r="P101" s="183" t="n">
        <x:v/>
      </x:c>
      <x:c r="Q101" s="207" t="n">
        <x:v/>
      </x:c>
      <x:c r="R101" s="207" t="n">
        <x:v/>
      </x:c>
      <x:c r="S101" s="183" t="n">
        <x:v/>
      </x:c>
      <x:c r="T101" s="182" t="n">
        <x:f ca="1">=IF(AND(U101=0,S101&gt;0),-100%,IF(OR(S101=0,S101="-"),"-",IF(AND(S101=0,U101=0),0%,IF(S101&lt;U101,SUM(U101-S101)/S101,IF(S101&gt;U101,SUM(-1*(S101-U101)/S101),"")))))</x:f>
        <x:v/>
      </x:c>
      <x:c r="U101" s="183" t="n">
        <x:v/>
      </x:c>
      <x:c r="V101" s="183" t="n">
        <x:f ca="1">=SUM(U101/ round((O101- M101)/30.42,0))</x:f>
        <x:v/>
      </x:c>
      <x:c r="W101" s="196">
        <x:f ca="1">=IF(T101="","",IF(T101="-","",IF(U101=0,"",IF(OR(T101&gt;AA4,T101&lt;-AA4),"*",""))))</x:f>
        <x:v/>
      </x:c>
      <x:c r="X101" s="98" t="str">
        <x:v/>
      </x:c>
    </x:row>
    <x:row r="102" spans="1:25" s="12" x14ac:dyDescent="0.25">
      <x:c r="A102" s="90" t="str">
        <x:v>91</x:v>
      </x:c>
      <x:c r="B102" s="191" t="str">
        <x:v>FPR47296</x:v>
      </x:c>
      <x:c r="C102" s="191" t="str">
        <x:v>Ricoh MP C305SPF</x:v>
      </x:c>
      <x:c r="D102" s="191" t="str">
        <x:v>Color Copier (Color Pages)</x:v>
      </x:c>
      <x:c r="E102" s="191" t="str">
        <x:v>W793P903984</x:v>
      </x:c>
      <x:c r="F102" s="191" t="str">
        <x:v>Active</x:v>
      </x:c>
      <x:c r="G102" s="191" t="str">
        <x:v>Paris</x:v>
      </x:c>
      <x:c r="H102" s="191" t="str">
        <x:v/>
      </x:c>
      <x:c r="I102" s="191" t="str">
        <x:v>Small Parlor</x:v>
      </x:c>
      <x:c r="J102" s="191" t="str">
        <x:v/>
      </x:c>
      <x:c r="K102" s="191" t="str">
        <x:v/>
      </x:c>
      <x:c r="L102" s="191" t="str">
        <x:v/>
      </x:c>
      <x:c r="M102" s="191" t="str">
        <x:v/>
      </x:c>
      <x:c r="N102" s="189" t="n">
        <x:v/>
      </x:c>
      <x:c r="O102" s="191" t="str">
        <x:v/>
      </x:c>
      <x:c r="P102" s="189" t="n">
        <x:v/>
      </x:c>
      <x:c r="Q102" s="206" t="n">
        <x:v/>
      </x:c>
      <x:c r="R102" s="206" t="n">
        <x:v/>
      </x:c>
      <x:c r="S102" s="189" t="n">
        <x:v/>
      </x:c>
      <x:c r="T102" s="187" t="n">
        <x:f ca="1">=IF(AND(U102=0,S102&gt;0),-100%,IF(OR(S102=0,S102="-"),"-",IF(AND(S102=0,U102=0),0%,IF(S102&lt;U102,SUM(U102-S102)/S102,IF(S102&gt;U102,SUM(-1*(S102-U102)/S102),"")))))</x:f>
        <x:v/>
      </x:c>
      <x:c r="U102" s="189" t="n">
        <x:v/>
      </x:c>
      <x:c r="V102" s="189" t="n">
        <x:f ca="1">=SUM(U102/ round((O102- M102)/30.42,0))</x:f>
        <x:v/>
      </x:c>
      <x:c r="W102" s="195">
        <x:f ca="1">=IF(T102="","",IF(T102="-","",IF(U102=0,"",IF(OR(T102&gt;AA4,T102&lt;-AA4),"*",""))))</x:f>
        <x:v/>
      </x:c>
      <x:c r="X102" s="91" t="str">
        <x:v/>
      </x:c>
    </x:row>
    <x:row r="103" spans="1:25" s="12" x14ac:dyDescent="0.25">
      <x:c r="A103" s="96" t="str">
        <x:v>92</x:v>
      </x:c>
      <x:c r="B103" s="192" t="str">
        <x:v>FPR57671</x:v>
      </x:c>
      <x:c r="C103" s="192" t="str">
        <x:v>Canon IR C3330</x:v>
      </x:c>
      <x:c r="D103" s="192" t="str">
        <x:v>Color Copier (Color Pages)</x:v>
      </x:c>
      <x:c r="E103" s="192" t="str">
        <x:v>QTV09133</x:v>
      </x:c>
      <x:c r="F103" s="192" t="str">
        <x:v>Active</x:v>
      </x:c>
      <x:c r="G103" s="192" t="str">
        <x:v>Wooster, OH</x:v>
      </x:c>
      <x:c r="H103" s="192" t="str">
        <x:v/>
      </x:c>
      <x:c r="I103" s="192" t="str">
        <x:v/>
      </x:c>
      <x:c r="J103" s="192" t="str">
        <x:v/>
      </x:c>
      <x:c r="K103" s="192" t="str">
        <x:v/>
      </x:c>
      <x:c r="L103" s="192" t="str">
        <x:v/>
      </x:c>
      <x:c r="M103" s="192" t="str">
        <x:v/>
      </x:c>
      <x:c r="N103" s="183" t="n">
        <x:v/>
      </x:c>
      <x:c r="O103" s="192" t="str">
        <x:v/>
      </x:c>
      <x:c r="P103" s="183" t="n">
        <x:v/>
      </x:c>
      <x:c r="Q103" s="207" t="n">
        <x:v/>
      </x:c>
      <x:c r="R103" s="207" t="n">
        <x:v/>
      </x:c>
      <x:c r="S103" s="183" t="n">
        <x:v/>
      </x:c>
      <x:c r="T103" s="182" t="n">
        <x:f ca="1">=IF(AND(U103=0,S103&gt;0),-100%,IF(OR(S103=0,S103="-"),"-",IF(AND(S103=0,U103=0),0%,IF(S103&lt;U103,SUM(U103-S103)/S103,IF(S103&gt;U103,SUM(-1*(S103-U103)/S103),"")))))</x:f>
        <x:v/>
      </x:c>
      <x:c r="U103" s="183" t="n">
        <x:v/>
      </x:c>
      <x:c r="V103" s="183" t="n">
        <x:f ca="1">=SUM(U103/ round((O103- M103)/30.42,0))</x:f>
        <x:v/>
      </x:c>
      <x:c r="W103" s="196">
        <x:f ca="1">=IF(T103="","",IF(T103="-","",IF(U103=0,"",IF(OR(T103&gt;AA4,T103&lt;-AA4),"*",""))))</x:f>
        <x:v/>
      </x:c>
      <x:c r="X103" s="98" t="str">
        <x:v/>
      </x:c>
    </x:row>
    <x:row r="104" spans="1:25" s="12" x14ac:dyDescent="0.25">
      <x:c r="A104" s="90" t="str">
        <x:v>93</x:v>
      </x:c>
      <x:c r="B104" s="191" t="str">
        <x:v>WXE09273</x:v>
      </x:c>
      <x:c r="C104" s="191" t="str">
        <x:v>Canon IR C5540</x:v>
      </x:c>
      <x:c r="D104" s="191" t="str">
        <x:v>Color Copier (Color Pages)</x:v>
      </x:c>
      <x:c r="E104" s="191" t="str">
        <x:v>WXE09273</x:v>
      </x:c>
      <x:c r="F104" s="191" t="str">
        <x:v>Active</x:v>
      </x:c>
      <x:c r="G104" s="191" t="str">
        <x:v>Dallas</x:v>
      </x:c>
      <x:c r="H104" s="191" t="str">
        <x:v/>
      </x:c>
      <x:c r="I104" s="191" t="str">
        <x:v>Logistics</x:v>
      </x:c>
      <x:c r="J104" s="191" t="str">
        <x:v>7</x:v>
      </x:c>
      <x:c r="K104" s="191" t="str">
        <x:v/>
      </x:c>
      <x:c r="L104" s="191" t="str">
        <x:v/>
      </x:c>
      <x:c r="M104" s="191" t="str">
        <x:v/>
      </x:c>
      <x:c r="N104" s="189" t="n">
        <x:v/>
      </x:c>
      <x:c r="O104" s="191" t="str">
        <x:v/>
      </x:c>
      <x:c r="P104" s="189" t="n">
        <x:v/>
      </x:c>
      <x:c r="Q104" s="206" t="n">
        <x:v/>
      </x:c>
      <x:c r="R104" s="206" t="n">
        <x:v/>
      </x:c>
      <x:c r="S104" s="189" t="n">
        <x:v/>
      </x:c>
      <x:c r="T104" s="187" t="n">
        <x:f ca="1">=IF(AND(U104=0,S104&gt;0),-100%,IF(OR(S104=0,S104="-"),"-",IF(AND(S104=0,U104=0),0%,IF(S104&lt;U104,SUM(U104-S104)/S104,IF(S104&gt;U104,SUM(-1*(S104-U104)/S104),"")))))</x:f>
        <x:v/>
      </x:c>
      <x:c r="U104" s="189" t="n">
        <x:v/>
      </x:c>
      <x:c r="V104" s="189" t="n">
        <x:f ca="1">=SUM(U104/ round((O104- M104)/30.42,0))</x:f>
        <x:v/>
      </x:c>
      <x:c r="W104" s="195">
        <x:f ca="1">=IF(T104="","",IF(T104="-","",IF(U104=0,"",IF(OR(T104&gt;AA4,T104&lt;-AA4),"*",""))))</x:f>
        <x:v/>
      </x:c>
      <x:c r="X104" s="91" t="str">
        <x:v/>
      </x:c>
    </x:row>
    <x:row r="105" spans="1:25" s="12" x14ac:dyDescent="0.25">
      <x:c r="A105" s="96" t="str">
        <x:v>94</x:v>
      </x:c>
      <x:c r="B105" s="192" t="str">
        <x:v>WXE09276</x:v>
      </x:c>
      <x:c r="C105" s="192" t="str">
        <x:v>Canon IR C5540</x:v>
      </x:c>
      <x:c r="D105" s="192" t="str">
        <x:v>Color Copier (Color Pages)</x:v>
      </x:c>
      <x:c r="E105" s="192" t="str">
        <x:v>WXE09276</x:v>
      </x:c>
      <x:c r="F105" s="192" t="str">
        <x:v>Active</x:v>
      </x:c>
      <x:c r="G105" s="192" t="str">
        <x:v>Dallas</x:v>
      </x:c>
      <x:c r="H105" s="192" t="str">
        <x:v/>
      </x:c>
      <x:c r="I105" s="192" t="str">
        <x:v>Operations</x:v>
      </x:c>
      <x:c r="J105" s="192" t="str">
        <x:v>6</x:v>
      </x:c>
      <x:c r="K105" s="192" t="str">
        <x:v/>
      </x:c>
      <x:c r="L105" s="192" t="str">
        <x:v/>
      </x:c>
      <x:c r="M105" s="192" t="str">
        <x:v/>
      </x:c>
      <x:c r="N105" s="183" t="n">
        <x:v/>
      </x:c>
      <x:c r="O105" s="192" t="str">
        <x:v/>
      </x:c>
      <x:c r="P105" s="183" t="n">
        <x:v/>
      </x:c>
      <x:c r="Q105" s="207" t="n">
        <x:v/>
      </x:c>
      <x:c r="R105" s="207" t="n">
        <x:v/>
      </x:c>
      <x:c r="S105" s="183" t="n">
        <x:v/>
      </x:c>
      <x:c r="T105" s="182" t="n">
        <x:f ca="1">=IF(AND(U105=0,S105&gt;0),-100%,IF(OR(S105=0,S105="-"),"-",IF(AND(S105=0,U105=0),0%,IF(S105&lt;U105,SUM(U105-S105)/S105,IF(S105&gt;U105,SUM(-1*(S105-U105)/S105),"")))))</x:f>
        <x:v/>
      </x:c>
      <x:c r="U105" s="183" t="n">
        <x:v/>
      </x:c>
      <x:c r="V105" s="183" t="n">
        <x:f ca="1">=SUM(U105/ round((O105- M105)/30.42,0))</x:f>
        <x:v/>
      </x:c>
      <x:c r="W105" s="196">
        <x:f ca="1">=IF(T105="","",IF(T105="-","",IF(U105=0,"",IF(OR(T105&gt;AA4,T105&lt;-AA4),"*",""))))</x:f>
        <x:v/>
      </x:c>
      <x:c r="X105" s="98" t="str">
        <x:v/>
      </x:c>
    </x:row>
    <x:row r="106" spans="1:25" s="12" x14ac:dyDescent="0.25">
      <x:c r="A106" s="90" t="str">
        <x:v>95</x:v>
      </x:c>
      <x:c r="B106" s="191" t="str">
        <x:v>XLJ02725</x:v>
      </x:c>
      <x:c r="C106" s="191" t="str">
        <x:v>Canon IR C5540</x:v>
      </x:c>
      <x:c r="D106" s="191" t="str">
        <x:v>Color Copier (Color Pages)</x:v>
      </x:c>
      <x:c r="E106" s="191" t="str">
        <x:v>XLJ02725</x:v>
      </x:c>
      <x:c r="F106" s="191" t="str">
        <x:v>Active</x:v>
      </x:c>
      <x:c r="G106" s="191" t="str">
        <x:v>Dallas</x:v>
      </x:c>
      <x:c r="H106" s="191" t="str">
        <x:v/>
      </x:c>
      <x:c r="I106" s="191" t="str">
        <x:v>Copy Room</x:v>
      </x:c>
      <x:c r="J106" s="191" t="str">
        <x:v/>
      </x:c>
      <x:c r="K106" s="191" t="str">
        <x:v/>
      </x:c>
      <x:c r="L106" s="191" t="str">
        <x:v/>
      </x:c>
      <x:c r="M106" s="191" t="str">
        <x:v/>
      </x:c>
      <x:c r="N106" s="189" t="n">
        <x:v/>
      </x:c>
      <x:c r="O106" s="191" t="str">
        <x:v/>
      </x:c>
      <x:c r="P106" s="189" t="n">
        <x:v/>
      </x:c>
      <x:c r="Q106" s="206" t="n">
        <x:v/>
      </x:c>
      <x:c r="R106" s="206" t="n">
        <x:v/>
      </x:c>
      <x:c r="S106" s="189" t="n">
        <x:v/>
      </x:c>
      <x:c r="T106" s="187" t="n">
        <x:f ca="1">=IF(AND(U106=0,S106&gt;0),-100%,IF(OR(S106=0,S106="-"),"-",IF(AND(S106=0,U106=0),0%,IF(S106&lt;U106,SUM(U106-S106)/S106,IF(S106&gt;U106,SUM(-1*(S106-U106)/S106),"")))))</x:f>
        <x:v/>
      </x:c>
      <x:c r="U106" s="189" t="n">
        <x:v/>
      </x:c>
      <x:c r="V106" s="189" t="n">
        <x:f ca="1">=SUM(U106/ round((O106- M106)/30.42,0))</x:f>
        <x:v/>
      </x:c>
      <x:c r="W106" s="195">
        <x:f ca="1">=IF(T106="","",IF(T106="-","",IF(U106=0,"",IF(OR(T106&gt;AA4,T106&lt;-AA4),"*",""))))</x:f>
        <x:v/>
      </x:c>
      <x:c r="X106" s="91" t="str">
        <x:v/>
      </x:c>
    </x:row>
    <x:row r="107" spans="1:25" s="12" x14ac:dyDescent="0.25">
      <x:c r="A107" s="96" t="str">
        <x:v>96</x:v>
      </x:c>
      <x:c r="B107" s="192" t="str">
        <x:v>XUP05279</x:v>
      </x:c>
      <x:c r="C107" s="192" t="str">
        <x:v>Canon IR C5540</x:v>
      </x:c>
      <x:c r="D107" s="192" t="str">
        <x:v>Color Copier (Color Pages)</x:v>
      </x:c>
      <x:c r="E107" s="192" t="str">
        <x:v>XUP05279</x:v>
      </x:c>
      <x:c r="F107" s="192" t="str">
        <x:v>Active</x:v>
      </x:c>
      <x:c r="G107" s="192" t="str">
        <x:v>Dallas</x:v>
      </x:c>
      <x:c r="H107" s="192" t="str">
        <x:v/>
      </x:c>
      <x:c r="I107" s="192" t="str">
        <x:v>Accounting</x:v>
      </x:c>
      <x:c r="J107" s="192" t="str">
        <x:v/>
      </x:c>
      <x:c r="K107" s="192" t="str">
        <x:v/>
      </x:c>
      <x:c r="L107" s="192" t="str">
        <x:v/>
      </x:c>
      <x:c r="M107" s="192" t="str">
        <x:v/>
      </x:c>
      <x:c r="N107" s="183" t="n">
        <x:v/>
      </x:c>
      <x:c r="O107" s="192" t="str">
        <x:v/>
      </x:c>
      <x:c r="P107" s="183" t="n">
        <x:v/>
      </x:c>
      <x:c r="Q107" s="207" t="n">
        <x:v/>
      </x:c>
      <x:c r="R107" s="207" t="n">
        <x:v/>
      </x:c>
      <x:c r="S107" s="183" t="n">
        <x:v/>
      </x:c>
      <x:c r="T107" s="182" t="n">
        <x:f ca="1">=IF(AND(U107=0,S107&gt;0),-100%,IF(OR(S107=0,S107="-"),"-",IF(AND(S107=0,U107=0),0%,IF(S107&lt;U107,SUM(U107-S107)/S107,IF(S107&gt;U107,SUM(-1*(S107-U107)/S107),"")))))</x:f>
        <x:v/>
      </x:c>
      <x:c r="U107" s="183" t="n">
        <x:v/>
      </x:c>
      <x:c r="V107" s="183" t="n">
        <x:f ca="1">=SUM(U107/ round((O107- M107)/30.42,0))</x:f>
        <x:v/>
      </x:c>
      <x:c r="W107" s="196">
        <x:f ca="1">=IF(T107="","",IF(T107="-","",IF(U107=0,"",IF(OR(T107&gt;AA4,T107&lt;-AA4),"*",""))))</x:f>
        <x:v/>
      </x:c>
      <x:c r="X107" s="98" t="str">
        <x:v/>
      </x:c>
    </x:row>
    <x:row r="108" spans="1:10" ht="15.5" customHeight="1" x14ac:dyDescent="0.25">
      <x:c r="A108" s="174"/>
      <x:c r="B108" s="174"/>
      <x:c r="C108" s="174"/>
      <x:c r="D108" s="174"/>
      <x:c r="E108" s="174"/>
      <x:c r="F108" s="174"/>
      <x:c r="G108" s="174"/>
      <x:c r="H108" s="174"/>
      <x:c r="I108" s="174"/>
      <x:c r="J108" s="174"/>
      <x:c r="K108" s="174"/>
      <x:c r="L108" s="174"/>
      <x:c r="M108" s="174"/>
      <x:c r="N108" s="174"/>
      <x:c r="O108" s="174"/>
      <x:c r="P108" s="174"/>
      <x:c r="Q108" s="174"/>
      <x:c r="R108" s="174"/>
      <x:c r="S108" s="205" t="n">
        <x:f ca="1">SUM(S89:S107)</x:f>
      </x:c>
      <x:c r="T108" s="174"/>
      <x:c r="U108" s="205" t="n">
        <x:f ca="1">SUM(U89:U107)</x:f>
      </x:c>
      <x:c r="V108" s="205" t="n">
        <x:f ca="1">SUM(V89:V107)</x:f>
      </x:c>
      <x:c r="W108" s="174"/>
      <x:c r="X108" s="174"/>
    </x:row>
    <x:row r="109" spans="1:25" ht="38.5" customHeight="1" x14ac:dyDescent="0.25">
      <x:c r="A109" s="194">
        <x:v>Color Laser Prints (Other)</x:v>
      </x:c>
    </x:row>
    <x:row r="110" spans="1:25" s="12" customFormat="1" ht="37.35" customHeight="1" x14ac:dyDescent="0.25">
      <x:c r="A110" s="47" t="str">
        <x:v>Line #</x:v>
      </x:c>
      <x:c r="B110" s="45" t="str">
        <x:v>Device ID</x:v>
      </x:c>
      <x:c r="C110" s="45" t="str">
        <x:v>Model </x:v>
      </x:c>
      <x:c r="D110" s="45" t="str">
        <x:v>Meter Type</x:v>
      </x:c>
      <x:c r="E110" s="45" t="str">
        <x:v>Serial Number</x:v>
      </x:c>
      <x:c r="F110" s="45" t="str">
        <x:v>Device Status</x:v>
      </x:c>
      <x:c r="G110" s="45" t="str">
        <x:v>Location</x:v>
      </x:c>
      <x:c r="H110" s="45" t="str">
        <x:v>Bldg</x:v>
      </x:c>
      <x:c r="I110" s="45" t="str">
        <x:v>Dept.</x:v>
      </x:c>
      <x:c r="J110" s="45" t="str">
        <x:v>Floor</x:v>
      </x:c>
      <x:c r="K110" s="45" t="str">
        <x:v>User</x:v>
      </x:c>
      <x:c r="L110" s="45" t="str">
        <x:v>Cost Center</x:v>
      </x:c>
      <x:c r="M110" s="45" t="str">
        <x:v>Start Date</x:v>
      </x:c>
      <x:c r="N110" s="45" t="str">
        <x:v>Start Meter</x:v>
      </x:c>
      <x:c r="O110" s="45" t="str">
        <x:v>End Date</x:v>
      </x:c>
      <x:c r="P110" s="45" t="str">
        <x:v>End Meter</x:v>
      </x:c>
      <x:c r="Q110" s="45" t="str">
        <x:v>% of Total Usage</x:v>
      </x:c>
      <x:c r="R110" s="45" t="str">
        <x:v>% Usage By Meter Group</x:v>
      </x:c>
      <x:c r="S110" s="45" t="str">
        <x:v>Volume Last Period</x:v>
      </x:c>
      <x:c r="T110" s="45" t="str">
        <x:v>% Change</x:v>
      </x:c>
      <x:c r="U110" s="45" t="str">
        <x:v>Volume Current Period</x:v>
      </x:c>
      <x:c r="V110" s="45" t="str">
        <x:v>Avg. Monthly Vol.</x:v>
      </x:c>
      <x:c r="W110" s="45"/>
      <x:c r="X110" s="46" t="str">
        <x:v>Comments</x:v>
      </x:c>
    </x:row>
    <x:row r="111" spans="1:25" s="12" x14ac:dyDescent="0.25">
      <x:c r="A111" s="90" t="str">
        <x:v>97</x:v>
      </x:c>
      <x:c r="B111" s="191" t="str">
        <x:v>100164</x:v>
      </x:c>
      <x:c r="C111" s="191" t="str">
        <x:v>HP CLJ M775 MFP</x:v>
      </x:c>
      <x:c r="D111" s="191" t="str">
        <x:v>Color Laser Prints (Other)</x:v>
      </x:c>
      <x:c r="E111" s="191" t="str">
        <x:v>MXCCDD40DJ</x:v>
      </x:c>
      <x:c r="F111" s="191" t="str">
        <x:v>Active</x:v>
      </x:c>
      <x:c r="G111" s="191" t="str">
        <x:v>Dallas</x:v>
      </x:c>
      <x:c r="H111" s="191" t="str">
        <x:v/>
      </x:c>
      <x:c r="I111" s="191" t="str">
        <x:v>IT</x:v>
      </x:c>
      <x:c r="J111" s="191" t="str">
        <x:v>6</x:v>
      </x:c>
      <x:c r="K111" s="191" t="str">
        <x:v/>
      </x:c>
      <x:c r="L111" s="191" t="str">
        <x:v/>
      </x:c>
      <x:c r="M111" s="191" t="str">
        <x:v/>
      </x:c>
      <x:c r="N111" s="189" t="n">
        <x:v/>
      </x:c>
      <x:c r="O111" s="191" t="str">
        <x:v/>
      </x:c>
      <x:c r="P111" s="189" t="n">
        <x:v/>
      </x:c>
      <x:c r="Q111" s="206" t="n">
        <x:v/>
      </x:c>
      <x:c r="R111" s="206" t="n">
        <x:v/>
      </x:c>
      <x:c r="S111" s="189" t="n">
        <x:v/>
      </x:c>
      <x:c r="T111" s="187" t="n">
        <x:f ca="1">=IF(AND(U111=0,S111&gt;0),-100%,IF(OR(S111=0,S111="-"),"-",IF(AND(S111=0,U111=0),0%,IF(S111&lt;U111,SUM(U111-S111)/S111,IF(S111&gt;U111,SUM(-1*(S111-U111)/S111),"")))))</x:f>
        <x:v/>
      </x:c>
      <x:c r="U111" s="189" t="n">
        <x:v/>
      </x:c>
      <x:c r="V111" s="189" t="n">
        <x:f ca="1">=SUM(U111/ round((O111- M111)/30.42,0))</x:f>
        <x:v/>
      </x:c>
      <x:c r="W111" s="195">
        <x:f ca="1">=IF(T111="","",IF(T111="-","",IF(U111=0,"",IF(OR(T111&gt; AA4 ,T111&lt;-AA4),"*",""))))</x:f>
        <x:v/>
      </x:c>
      <x:c r="X111" s="91" t="str">
        <x:v/>
      </x:c>
    </x:row>
    <x:row r="112" spans="1:25" s="12" x14ac:dyDescent="0.25">
      <x:c r="A112" s="90" t="str">
        <x:v>98</x:v>
      </x:c>
      <x:c r="B112" s="191" t="str">
        <x:v>FPR35295</x:v>
      </x:c>
      <x:c r="C112" s="191" t="str">
        <x:v>Xerox 6360DN</x:v>
      </x:c>
      <x:c r="D112" s="191" t="str">
        <x:v>Color Laser Prints (Other)</x:v>
      </x:c>
      <x:c r="E112" s="191" t="str">
        <x:v>DBY265393</x:v>
      </x:c>
      <x:c r="F112" s="191" t="str">
        <x:v>Active</x:v>
      </x:c>
      <x:c r="G112" s="191" t="str">
        <x:v>Dallas</x:v>
      </x:c>
      <x:c r="H112" s="191" t="str">
        <x:v/>
      </x:c>
      <x:c r="I112" s="191" t="str">
        <x:v>Accounting</x:v>
      </x:c>
      <x:c r="J112" s="191" t="str">
        <x:v>7</x:v>
      </x:c>
      <x:c r="K112" s="191" t="str">
        <x:v/>
      </x:c>
      <x:c r="L112" s="191" t="str">
        <x:v/>
      </x:c>
      <x:c r="M112" s="191" t="str">
        <x:v/>
      </x:c>
      <x:c r="N112" s="189" t="n">
        <x:v/>
      </x:c>
      <x:c r="O112" s="191" t="str">
        <x:v/>
      </x:c>
      <x:c r="P112" s="189" t="n">
        <x:v/>
      </x:c>
      <x:c r="Q112" s="206" t="n">
        <x:v/>
      </x:c>
      <x:c r="R112" s="206" t="n">
        <x:v/>
      </x:c>
      <x:c r="S112" s="189" t="n">
        <x:v/>
      </x:c>
      <x:c r="T112" s="187" t="n">
        <x:f ca="1">=IF(AND(U112=0,S112&gt;0),-100%,IF(OR(S112=0,S112="-"),"-",IF(AND(S112=0,U112=0),0%,IF(S112&lt;U112,SUM(U112-S112)/S112,IF(S112&gt;U112,SUM(-1*(S112-U112)/S112),"")))))</x:f>
        <x:v/>
      </x:c>
      <x:c r="U112" s="189" t="n">
        <x:v/>
      </x:c>
      <x:c r="V112" s="189" t="n">
        <x:f ca="1">=SUM(U112/ round((O112- M112)/30.42,0))</x:f>
        <x:v/>
      </x:c>
      <x:c r="W112" s="195">
        <x:f ca="1">=IF(T112="","",IF(T112="-","",IF(U112=0,"",IF(OR(T112&gt;AA4,T112&lt;-AA4),"*",""))))</x:f>
        <x:v/>
      </x:c>
      <x:c r="X112" s="91" t="str">
        <x:v/>
      </x:c>
    </x:row>
    <x:row r="113" spans="1:25" s="12" x14ac:dyDescent="0.25">
      <x:c r="A113" s="96" t="str">
        <x:v>99</x:v>
      </x:c>
      <x:c r="B113" s="192" t="str">
        <x:v>FPR55585</x:v>
      </x:c>
      <x:c r="C113" s="192" t="str">
        <x:v>HP CLJ CP5225</x:v>
      </x:c>
      <x:c r="D113" s="192" t="str">
        <x:v>Color Laser Prints (Other)</x:v>
      </x:c>
      <x:c r="E113" s="192" t="str">
        <x:v>CNGCHB5069</x:v>
      </x:c>
      <x:c r="F113" s="192" t="str">
        <x:v>Active</x:v>
      </x:c>
      <x:c r="G113" s="192" t="str">
        <x:v>Dallas</x:v>
      </x:c>
      <x:c r="H113" s="192" t="str">
        <x:v/>
      </x:c>
      <x:c r="I113" s="192" t="str">
        <x:v>CIO</x:v>
      </x:c>
      <x:c r="J113" s="192" t="str">
        <x:v>6</x:v>
      </x:c>
      <x:c r="K113" s="192" t="str">
        <x:v>Diron Angeles</x:v>
      </x:c>
      <x:c r="L113" s="192" t="str">
        <x:v/>
      </x:c>
      <x:c r="M113" s="192" t="str">
        <x:v/>
      </x:c>
      <x:c r="N113" s="183" t="n">
        <x:v/>
      </x:c>
      <x:c r="O113" s="192" t="str">
        <x:v/>
      </x:c>
      <x:c r="P113" s="183" t="n">
        <x:v/>
      </x:c>
      <x:c r="Q113" s="207" t="n">
        <x:v/>
      </x:c>
      <x:c r="R113" s="207" t="n">
        <x:v/>
      </x:c>
      <x:c r="S113" s="183" t="n">
        <x:v/>
      </x:c>
      <x:c r="T113" s="182" t="n">
        <x:f ca="1">=IF(AND(U113=0,S113&gt;0),-100%,IF(OR(S113=0,S113="-"),"-",IF(AND(S113=0,U113=0),0%,IF(S113&lt;U113,SUM(U113-S113)/S113,IF(S113&gt;U113,SUM(-1*(S113-U113)/S113),"")))))</x:f>
        <x:v/>
      </x:c>
      <x:c r="U113" s="183" t="n">
        <x:v/>
      </x:c>
      <x:c r="V113" s="183" t="n">
        <x:f ca="1">=SUM(U113/ round((O113- M113)/30.42,0))</x:f>
        <x:v/>
      </x:c>
      <x:c r="W113" s="196">
        <x:f ca="1">=IF(T113="","",IF(T113="-","",IF(U113=0,"",IF(OR(T113&gt;AA4,T113&lt;-AA4),"*",""))))</x:f>
        <x:v/>
      </x:c>
      <x:c r="X113" s="98" t="str">
        <x:v/>
      </x:c>
    </x:row>
    <x:row r="114" spans="1:25" s="12" x14ac:dyDescent="0.25">
      <x:c r="A114" s="90" t="str">
        <x:v>100</x:v>
      </x:c>
      <x:c r="B114" s="191" t="str">
        <x:v>FPR57712</x:v>
      </x:c>
      <x:c r="C114" s="191" t="str">
        <x:v>HP CLJ CP5225</x:v>
      </x:c>
      <x:c r="D114" s="191" t="str">
        <x:v>Color Laser Prints (Other)</x:v>
      </x:c>
      <x:c r="E114" s="191" t="str">
        <x:v>CNGCJD81B2</x:v>
      </x:c>
      <x:c r="F114" s="191" t="str">
        <x:v>Active</x:v>
      </x:c>
      <x:c r="G114" s="191" t="str">
        <x:v>Dallas</x:v>
      </x:c>
      <x:c r="H114" s="191" t="str">
        <x:v/>
      </x:c>
      <x:c r="I114" s="191" t="str">
        <x:v/>
      </x:c>
      <x:c r="J114" s="191" t="str">
        <x:v>6</x:v>
      </x:c>
      <x:c r="K114" s="191" t="str">
        <x:v>Vince Taylor</x:v>
      </x:c>
      <x:c r="L114" s="191" t="str">
        <x:v/>
      </x:c>
      <x:c r="M114" s="191" t="str">
        <x:v/>
      </x:c>
      <x:c r="N114" s="189" t="n">
        <x:v/>
      </x:c>
      <x:c r="O114" s="191" t="str">
        <x:v/>
      </x:c>
      <x:c r="P114" s="189" t="n">
        <x:v/>
      </x:c>
      <x:c r="Q114" s="206" t="n">
        <x:v/>
      </x:c>
      <x:c r="R114" s="206" t="n">
        <x:v/>
      </x:c>
      <x:c r="S114" s="189" t="n">
        <x:v/>
      </x:c>
      <x:c r="T114" s="187" t="n">
        <x:f ca="1">=IF(AND(U114=0,S114&gt;0),-100%,IF(OR(S114=0,S114="-"),"-",IF(AND(S114=0,U114=0),0%,IF(S114&lt;U114,SUM(U114-S114)/S114,IF(S114&gt;U114,SUM(-1*(S114-U114)/S114),"")))))</x:f>
        <x:v/>
      </x:c>
      <x:c r="U114" s="189" t="n">
        <x:v/>
      </x:c>
      <x:c r="V114" s="189" t="n">
        <x:f ca="1">=SUM(U114/ round((O114- M114)/30.42,0))</x:f>
        <x:v/>
      </x:c>
      <x:c r="W114" s="195">
        <x:f ca="1">=IF(T114="","",IF(T114="-","",IF(U114=0,"",IF(OR(T114&gt;AA4,T114&lt;-AA4),"*",""))))</x:f>
        <x:v/>
      </x:c>
      <x:c r="X114" s="91" t="str">
        <x:v/>
      </x:c>
    </x:row>
    <x:row r="115" spans="1:25" s="12" x14ac:dyDescent="0.25">
      <x:c r="A115" s="96" t="str">
        <x:v>101</x:v>
      </x:c>
      <x:c r="B115" s="192" t="str">
        <x:v>FPR58104</x:v>
      </x:c>
      <x:c r="C115" s="192" t="str">
        <x:v>HP CLJ M577</x:v>
      </x:c>
      <x:c r="D115" s="192" t="str">
        <x:v>Color Laser Prints (Other)</x:v>
      </x:c>
      <x:c r="E115" s="192" t="str">
        <x:v>MXBCK810C9</x:v>
      </x:c>
      <x:c r="F115" s="192" t="str">
        <x:v>Active</x:v>
      </x:c>
      <x:c r="G115" s="192" t="str">
        <x:v>Dallas</x:v>
      </x:c>
      <x:c r="H115" s="192" t="str">
        <x:v/>
      </x:c>
      <x:c r="I115" s="192" t="str">
        <x:v>HR / (Across from Julie King)</x:v>
      </x:c>
      <x:c r="J115" s="192" t="str">
        <x:v>6</x:v>
      </x:c>
      <x:c r="K115" s="192" t="str">
        <x:v/>
      </x:c>
      <x:c r="L115" s="192" t="str">
        <x:v/>
      </x:c>
      <x:c r="M115" s="192" t="str">
        <x:v/>
      </x:c>
      <x:c r="N115" s="183" t="n">
        <x:v/>
      </x:c>
      <x:c r="O115" s="192" t="str">
        <x:v/>
      </x:c>
      <x:c r="P115" s="183" t="n">
        <x:v/>
      </x:c>
      <x:c r="Q115" s="207" t="n">
        <x:v/>
      </x:c>
      <x:c r="R115" s="207" t="n">
        <x:v/>
      </x:c>
      <x:c r="S115" s="183" t="n">
        <x:v/>
      </x:c>
      <x:c r="T115" s="182" t="n">
        <x:f ca="1">=IF(AND(U115=0,S115&gt;0),-100%,IF(OR(S115=0,S115="-"),"-",IF(AND(S115=0,U115=0),0%,IF(S115&lt;U115,SUM(U115-S115)/S115,IF(S115&gt;U115,SUM(-1*(S115-U115)/S115),"")))))</x:f>
        <x:v/>
      </x:c>
      <x:c r="U115" s="183" t="n">
        <x:v/>
      </x:c>
      <x:c r="V115" s="183" t="n">
        <x:f ca="1">=SUM(U115/ round((O115- M115)/30.42,0))</x:f>
        <x:v/>
      </x:c>
      <x:c r="W115" s="196">
        <x:f ca="1">=IF(T115="","",IF(T115="-","",IF(U115=0,"",IF(OR(T115&gt;AA4,T115&lt;-AA4),"*",""))))</x:f>
        <x:v/>
      </x:c>
      <x:c r="X115" s="98" t="str">
        <x:v/>
      </x:c>
    </x:row>
    <x:row r="116" spans="1:10" ht="15.5" customHeight="1" x14ac:dyDescent="0.25">
      <x:c r="A116" s="174"/>
      <x:c r="B116" s="174"/>
      <x:c r="C116" s="174"/>
      <x:c r="D116" s="174"/>
      <x:c r="E116" s="174"/>
      <x:c r="F116" s="174"/>
      <x:c r="G116" s="174"/>
      <x:c r="H116" s="174"/>
      <x:c r="I116" s="174"/>
      <x:c r="J116" s="174"/>
      <x:c r="K116" s="174"/>
      <x:c r="L116" s="174"/>
      <x:c r="M116" s="174"/>
      <x:c r="N116" s="174"/>
      <x:c r="O116" s="174"/>
      <x:c r="P116" s="174"/>
      <x:c r="Q116" s="174"/>
      <x:c r="R116" s="174"/>
      <x:c r="S116" s="205" t="n">
        <x:f ca="1">SUM(S111:S115)</x:f>
      </x:c>
      <x:c r="T116" s="174"/>
      <x:c r="U116" s="205" t="n">
        <x:f ca="1">SUM(U111:U115)</x:f>
      </x:c>
      <x:c r="V116" s="205" t="n">
        <x:f ca="1">SUM(V111:V115)</x:f>
      </x:c>
      <x:c r="W116" s="174"/>
      <x:c r="X116" s="174"/>
    </x:row>
    <x:row r="117" spans="1:25" ht="38.5" customHeight="1" x14ac:dyDescent="0.25">
      <x:c r="A117" s="194">
        <x:v>Color Laser Prints (Ricoh)</x:v>
      </x:c>
    </x:row>
    <x:row r="118" spans="1:25" s="12" customFormat="1" ht="37.35" customHeight="1" x14ac:dyDescent="0.25">
      <x:c r="A118" s="47" t="str">
        <x:v>Line #</x:v>
      </x:c>
      <x:c r="B118" s="45" t="str">
        <x:v>Device ID</x:v>
      </x:c>
      <x:c r="C118" s="45" t="str">
        <x:v>Model </x:v>
      </x:c>
      <x:c r="D118" s="45" t="str">
        <x:v>Meter Type</x:v>
      </x:c>
      <x:c r="E118" s="45" t="str">
        <x:v>Serial Number</x:v>
      </x:c>
      <x:c r="F118" s="45" t="str">
        <x:v>Device Status</x:v>
      </x:c>
      <x:c r="G118" s="45" t="str">
        <x:v>Location</x:v>
      </x:c>
      <x:c r="H118" s="45" t="str">
        <x:v>Bldg</x:v>
      </x:c>
      <x:c r="I118" s="45" t="str">
        <x:v>Dept.</x:v>
      </x:c>
      <x:c r="J118" s="45" t="str">
        <x:v>Floor</x:v>
      </x:c>
      <x:c r="K118" s="45" t="str">
        <x:v>User</x:v>
      </x:c>
      <x:c r="L118" s="45" t="str">
        <x:v>Cost Center</x:v>
      </x:c>
      <x:c r="M118" s="45" t="str">
        <x:v>Start Date</x:v>
      </x:c>
      <x:c r="N118" s="45" t="str">
        <x:v>Start Meter</x:v>
      </x:c>
      <x:c r="O118" s="45" t="str">
        <x:v>End Date</x:v>
      </x:c>
      <x:c r="P118" s="45" t="str">
        <x:v>End Meter</x:v>
      </x:c>
      <x:c r="Q118" s="45" t="str">
        <x:v>% of Total Usage</x:v>
      </x:c>
      <x:c r="R118" s="45" t="str">
        <x:v>% Usage By Meter Group</x:v>
      </x:c>
      <x:c r="S118" s="45" t="str">
        <x:v>Volume Last Period</x:v>
      </x:c>
      <x:c r="T118" s="45" t="str">
        <x:v>% Change</x:v>
      </x:c>
      <x:c r="U118" s="45" t="str">
        <x:v>Volume Current Period</x:v>
      </x:c>
      <x:c r="V118" s="45" t="str">
        <x:v>Avg. Monthly Vol.</x:v>
      </x:c>
      <x:c r="W118" s="45"/>
      <x:c r="X118" s="46" t="str">
        <x:v>Comments</x:v>
      </x:c>
    </x:row>
    <x:row r="119" spans="1:25" s="12" x14ac:dyDescent="0.25">
      <x:c r="A119" s="90" t="str">
        <x:v>102</x:v>
      </x:c>
      <x:c r="B119" s="191" t="str">
        <x:v>FPR39521</x:v>
      </x:c>
      <x:c r="C119" s="191" t="str">
        <x:v>Ricoh SP C232SF</x:v>
      </x:c>
      <x:c r="D119" s="191" t="str">
        <x:v>Color Laser Prints (Ricoh)</x:v>
      </x:c>
      <x:c r="E119" s="191" t="str">
        <x:v>S5418501847</x:v>
      </x:c>
      <x:c r="F119" s="191" t="str">
        <x:v>Active</x:v>
      </x:c>
      <x:c r="G119" s="191" t="str">
        <x:v>AZ</x:v>
      </x:c>
      <x:c r="H119" s="191" t="str">
        <x:v/>
      </x:c>
      <x:c r="I119" s="191" t="str">
        <x:v>Receiving Dry Goods</x:v>
      </x:c>
      <x:c r="J119" s="191" t="str">
        <x:v>1</x:v>
      </x:c>
      <x:c r="K119" s="191" t="str">
        <x:v/>
      </x:c>
      <x:c r="L119" s="191" t="str">
        <x:v/>
      </x:c>
      <x:c r="M119" s="191" t="str">
        <x:v/>
      </x:c>
      <x:c r="N119" s="189" t="n">
        <x:v/>
      </x:c>
      <x:c r="O119" s="191" t="str">
        <x:v/>
      </x:c>
      <x:c r="P119" s="189" t="n">
        <x:v/>
      </x:c>
      <x:c r="Q119" s="206" t="n">
        <x:v/>
      </x:c>
      <x:c r="R119" s="206" t="n">
        <x:v/>
      </x:c>
      <x:c r="S119" s="189" t="n">
        <x:v/>
      </x:c>
      <x:c r="T119" s="187" t="n">
        <x:f ca="1">=IF(AND(U119=0,S119&gt;0),-100%,IF(OR(S119=0,S119="-"),"-",IF(AND(S119=0,U119=0),0%,IF(S119&lt;U119,SUM(U119-S119)/S119,IF(S119&gt;U119,SUM(-1*(S119-U119)/S119),"")))))</x:f>
        <x:v/>
      </x:c>
      <x:c r="U119" s="189" t="n">
        <x:v/>
      </x:c>
      <x:c r="V119" s="189" t="n">
        <x:f ca="1">=SUM(U119/ round((O119- M119)/30.42,0))</x:f>
        <x:v/>
      </x:c>
      <x:c r="W119" s="195">
        <x:f ca="1">=IF(T119="","",IF(T119="-","",IF(U119=0,"",IF(OR(T119&gt; AA4 ,T119&lt;-AA4),"*",""))))</x:f>
        <x:v/>
      </x:c>
      <x:c r="X119" s="91" t="str">
        <x:v/>
      </x:c>
    </x:row>
    <x:row r="120" spans="1:25" s="12" x14ac:dyDescent="0.25">
      <x:c r="A120" s="90" t="str">
        <x:v>103</x:v>
      </x:c>
      <x:c r="B120" s="191" t="str">
        <x:v>FPR40557</x:v>
      </x:c>
      <x:c r="C120" s="191" t="str">
        <x:v>Ricoh SP C820dn </x:v>
      </x:c>
      <x:c r="D120" s="191" t="str">
        <x:v>Color Laser Prints (Ricoh)</x:v>
      </x:c>
      <x:c r="E120" s="191" t="str">
        <x:v>S4906100002</x:v>
      </x:c>
      <x:c r="F120" s="191" t="str">
        <x:v>Active</x:v>
      </x:c>
      <x:c r="G120" s="191" t="str">
        <x:v>Paris</x:v>
      </x:c>
      <x:c r="H120" s="191" t="str">
        <x:v/>
      </x:c>
      <x:c r="I120" s="191" t="str">
        <x:v/>
      </x:c>
      <x:c r="J120" s="191" t="str">
        <x:v/>
      </x:c>
      <x:c r="K120" s="191" t="str">
        <x:v/>
      </x:c>
      <x:c r="L120" s="191" t="str">
        <x:v/>
      </x:c>
      <x:c r="M120" s="191" t="str">
        <x:v/>
      </x:c>
      <x:c r="N120" s="189" t="n">
        <x:v/>
      </x:c>
      <x:c r="O120" s="191" t="str">
        <x:v/>
      </x:c>
      <x:c r="P120" s="189" t="n">
        <x:v/>
      </x:c>
      <x:c r="Q120" s="206" t="n">
        <x:v/>
      </x:c>
      <x:c r="R120" s="206" t="n">
        <x:v/>
      </x:c>
      <x:c r="S120" s="189" t="n">
        <x:v/>
      </x:c>
      <x:c r="T120" s="187" t="n">
        <x:f ca="1">=IF(AND(U120=0,S120&gt;0),-100%,IF(OR(S120=0,S120="-"),"-",IF(AND(S120=0,U120=0),0%,IF(S120&lt;U120,SUM(U120-S120)/S120,IF(S120&gt;U120,SUM(-1*(S120-U120)/S120),"")))))</x:f>
        <x:v/>
      </x:c>
      <x:c r="U120" s="189" t="n">
        <x:v/>
      </x:c>
      <x:c r="V120" s="189" t="n">
        <x:f ca="1">=SUM(U120/ round((O120- M120)/30.42,0))</x:f>
        <x:v/>
      </x:c>
      <x:c r="W120" s="195">
        <x:f ca="1">=IF(T120="","",IF(T120="-","",IF(U120=0,"",IF(OR(T120&gt;AA4,T120&lt;-AA4),"*",""))))</x:f>
        <x:v/>
      </x:c>
      <x:c r="X120" s="91" t="str">
        <x:v/>
      </x:c>
    </x:row>
    <x:row r="121" spans="1:25" s="12" x14ac:dyDescent="0.25">
      <x:c r="A121" s="96" t="str">
        <x:v>104</x:v>
      </x:c>
      <x:c r="B121" s="192" t="str">
        <x:v>FPR44011</x:v>
      </x:c>
      <x:c r="C121" s="192" t="str">
        <x:v>Ricoh SP C830dn</x:v>
      </x:c>
      <x:c r="D121" s="192" t="str">
        <x:v>Color Laser Prints (Ricoh)</x:v>
      </x:c>
      <x:c r="E121" s="192" t="str">
        <x:v>T362M900299</x:v>
      </x:c>
      <x:c r="F121" s="192" t="str">
        <x:v>Active</x:v>
      </x:c>
      <x:c r="G121" s="192" t="str">
        <x:v>AZ</x:v>
      </x:c>
      <x:c r="H121" s="192" t="str">
        <x:v/>
      </x:c>
      <x:c r="I121" s="192" t="str">
        <x:v>Maintenance Library</x:v>
      </x:c>
      <x:c r="J121" s="192" t="str">
        <x:v>1</x:v>
      </x:c>
      <x:c r="K121" s="192" t="str">
        <x:v/>
      </x:c>
      <x:c r="L121" s="192" t="str">
        <x:v/>
      </x:c>
      <x:c r="M121" s="192" t="str">
        <x:v/>
      </x:c>
      <x:c r="N121" s="183" t="n">
        <x:v/>
      </x:c>
      <x:c r="O121" s="192" t="str">
        <x:v/>
      </x:c>
      <x:c r="P121" s="183" t="n">
        <x:v/>
      </x:c>
      <x:c r="Q121" s="207" t="n">
        <x:v/>
      </x:c>
      <x:c r="R121" s="207" t="n">
        <x:v/>
      </x:c>
      <x:c r="S121" s="183" t="n">
        <x:v/>
      </x:c>
      <x:c r="T121" s="182" t="n">
        <x:f ca="1">=IF(AND(U121=0,S121&gt;0),-100%,IF(OR(S121=0,S121="-"),"-",IF(AND(S121=0,U121=0),0%,IF(S121&lt;U121,SUM(U121-S121)/S121,IF(S121&gt;U121,SUM(-1*(S121-U121)/S121),"")))))</x:f>
        <x:v/>
      </x:c>
      <x:c r="U121" s="183" t="n">
        <x:v/>
      </x:c>
      <x:c r="V121" s="183" t="n">
        <x:f ca="1">=SUM(U121/ round((O121- M121)/30.42,0))</x:f>
        <x:v/>
      </x:c>
      <x:c r="W121" s="196">
        <x:f ca="1">=IF(T121="","",IF(T121="-","",IF(U121=0,"",IF(OR(T121&gt;AA4,T121&lt;-AA4),"*",""))))</x:f>
        <x:v/>
      </x:c>
      <x:c r="X121" s="98" t="str">
        <x:v/>
      </x:c>
    </x:row>
    <x:row r="122" spans="1:25" s="12" x14ac:dyDescent="0.25">
      <x:c r="A122" s="90" t="str">
        <x:v>105</x:v>
      </x:c>
      <x:c r="B122" s="191" t="str">
        <x:v>FPR44081</x:v>
      </x:c>
      <x:c r="C122" s="191" t="str">
        <x:v>Ricoh SP C242SF</x:v>
      </x:c>
      <x:c r="D122" s="191" t="str">
        <x:v>Color Laser Prints (Ricoh)</x:v>
      </x:c>
      <x:c r="E122" s="191" t="str">
        <x:v>T223P300484</x:v>
      </x:c>
      <x:c r="F122" s="191" t="str">
        <x:v>Active</x:v>
      </x:c>
      <x:c r="G122" s="191" t="str">
        <x:v>Garland</x:v>
      </x:c>
      <x:c r="H122" s="191" t="str">
        <x:v/>
      </x:c>
      <x:c r="I122" s="191" t="str">
        <x:v>Back Warehouse - Dry Storage</x:v>
      </x:c>
      <x:c r="J122" s="191" t="str">
        <x:v>1</x:v>
      </x:c>
      <x:c r="K122" s="191" t="str">
        <x:v/>
      </x:c>
      <x:c r="L122" s="191" t="str">
        <x:v/>
      </x:c>
      <x:c r="M122" s="191" t="str">
        <x:v/>
      </x:c>
      <x:c r="N122" s="189" t="n">
        <x:v/>
      </x:c>
      <x:c r="O122" s="191" t="str">
        <x:v/>
      </x:c>
      <x:c r="P122" s="189" t="n">
        <x:v/>
      </x:c>
      <x:c r="Q122" s="206" t="n">
        <x:v/>
      </x:c>
      <x:c r="R122" s="206" t="n">
        <x:v/>
      </x:c>
      <x:c r="S122" s="189" t="n">
        <x:v/>
      </x:c>
      <x:c r="T122" s="187" t="n">
        <x:f ca="1">=IF(AND(U122=0,S122&gt;0),-100%,IF(OR(S122=0,S122="-"),"-",IF(AND(S122=0,U122=0),0%,IF(S122&lt;U122,SUM(U122-S122)/S122,IF(S122&gt;U122,SUM(-1*(S122-U122)/S122),"")))))</x:f>
        <x:v/>
      </x:c>
      <x:c r="U122" s="189" t="n">
        <x:v/>
      </x:c>
      <x:c r="V122" s="189" t="n">
        <x:f ca="1">=SUM(U122/ round((O122- M122)/30.42,0))</x:f>
        <x:v/>
      </x:c>
      <x:c r="W122" s="195">
        <x:f ca="1">=IF(T122="","",IF(T122="-","",IF(U122=0,"",IF(OR(T122&gt;AA4,T122&lt;-AA4),"*",""))))</x:f>
        <x:v/>
      </x:c>
      <x:c r="X122" s="91" t="str">
        <x:v/>
      </x:c>
    </x:row>
    <x:row r="123" spans="1:25" s="12" x14ac:dyDescent="0.25">
      <x:c r="A123" s="96" t="str">
        <x:v>106</x:v>
      </x:c>
      <x:c r="B123" s="192" t="str">
        <x:v>FPR47347</x:v>
      </x:c>
      <x:c r="C123" s="192" t="str">
        <x:v>Ricoh SP C242SF</x:v>
      </x:c>
      <x:c r="D123" s="192" t="str">
        <x:v>Color Laser Prints (Ricoh)</x:v>
      </x:c>
      <x:c r="E123" s="192" t="str">
        <x:v>T223PA00716</x:v>
      </x:c>
      <x:c r="F123" s="192" t="str">
        <x:v>Active</x:v>
      </x:c>
      <x:c r="G123" s="192" t="str">
        <x:v>Garland</x:v>
      </x:c>
      <x:c r="H123" s="192" t="str">
        <x:v/>
      </x:c>
      <x:c r="I123" s="192" t="str">
        <x:v>Processing</x:v>
      </x:c>
      <x:c r="J123" s="192" t="str">
        <x:v>1</x:v>
      </x:c>
      <x:c r="K123" s="192" t="str">
        <x:v/>
      </x:c>
      <x:c r="L123" s="192" t="str">
        <x:v/>
      </x:c>
      <x:c r="M123" s="192" t="str">
        <x:v/>
      </x:c>
      <x:c r="N123" s="183" t="n">
        <x:v/>
      </x:c>
      <x:c r="O123" s="192" t="str">
        <x:v/>
      </x:c>
      <x:c r="P123" s="183" t="n">
        <x:v/>
      </x:c>
      <x:c r="Q123" s="207" t="n">
        <x:v/>
      </x:c>
      <x:c r="R123" s="207" t="n">
        <x:v/>
      </x:c>
      <x:c r="S123" s="183" t="n">
        <x:v/>
      </x:c>
      <x:c r="T123" s="182" t="n">
        <x:f ca="1">=IF(AND(U123=0,S123&gt;0),-100%,IF(OR(S123=0,S123="-"),"-",IF(AND(S123=0,U123=0),0%,IF(S123&lt;U123,SUM(U123-S123)/S123,IF(S123&gt;U123,SUM(-1*(S123-U123)/S123),"")))))</x:f>
        <x:v/>
      </x:c>
      <x:c r="U123" s="183" t="n">
        <x:v/>
      </x:c>
      <x:c r="V123" s="183" t="n">
        <x:f ca="1">=SUM(U123/ round((O123- M123)/30.42,0))</x:f>
        <x:v/>
      </x:c>
      <x:c r="W123" s="196">
        <x:f ca="1">=IF(T123="","",IF(T123="-","",IF(U123=0,"",IF(OR(T123&gt;AA4,T123&lt;-AA4),"*",""))))</x:f>
        <x:v/>
      </x:c>
      <x:c r="X123" s="98" t="str">
        <x:v/>
      </x:c>
    </x:row>
    <x:row r="124" spans="1:25" s="12" x14ac:dyDescent="0.25">
      <x:c r="A124" s="90" t="str">
        <x:v>107</x:v>
      </x:c>
      <x:c r="B124" s="191" t="str">
        <x:v>FPR48533</x:v>
      </x:c>
      <x:c r="C124" s="191" t="str">
        <x:v>Ricoh C252SF</x:v>
      </x:c>
      <x:c r="D124" s="191" t="str">
        <x:v>Color Laser Prints (Ricoh)</x:v>
      </x:c>
      <x:c r="E124" s="191" t="str">
        <x:v>X114P600142</x:v>
      </x:c>
      <x:c r="F124" s="191" t="str">
        <x:v>Active</x:v>
      </x:c>
      <x:c r="G124" s="191" t="str">
        <x:v>Garland</x:v>
      </x:c>
      <x:c r="H124" s="191" t="str">
        <x:v/>
      </x:c>
      <x:c r="I124" s="191" t="str">
        <x:v>Parts Room Office</x:v>
      </x:c>
      <x:c r="J124" s="191" t="str">
        <x:v>3</x:v>
      </x:c>
      <x:c r="K124" s="191" t="str">
        <x:v/>
      </x:c>
      <x:c r="L124" s="191" t="str">
        <x:v/>
      </x:c>
      <x:c r="M124" s="191" t="str">
        <x:v/>
      </x:c>
      <x:c r="N124" s="189" t="n">
        <x:v/>
      </x:c>
      <x:c r="O124" s="191" t="str">
        <x:v/>
      </x:c>
      <x:c r="P124" s="189" t="n">
        <x:v/>
      </x:c>
      <x:c r="Q124" s="206" t="n">
        <x:v/>
      </x:c>
      <x:c r="R124" s="206" t="n">
        <x:v/>
      </x:c>
      <x:c r="S124" s="189" t="n">
        <x:v/>
      </x:c>
      <x:c r="T124" s="187" t="n">
        <x:f ca="1">=IF(AND(U124=0,S124&gt;0),-100%,IF(OR(S124=0,S124="-"),"-",IF(AND(S124=0,U124=0),0%,IF(S124&lt;U124,SUM(U124-S124)/S124,IF(S124&gt;U124,SUM(-1*(S124-U124)/S124),"")))))</x:f>
        <x:v/>
      </x:c>
      <x:c r="U124" s="189" t="n">
        <x:v/>
      </x:c>
      <x:c r="V124" s="189" t="n">
        <x:f ca="1">=SUM(U124/ round((O124- M124)/30.42,0))</x:f>
        <x:v/>
      </x:c>
      <x:c r="W124" s="195">
        <x:f ca="1">=IF(T124="","",IF(T124="-","",IF(U124=0,"",IF(OR(T124&gt;AA4,T124&lt;-AA4),"*",""))))</x:f>
        <x:v/>
      </x:c>
      <x:c r="X124" s="91" t="str">
        <x:v/>
      </x:c>
    </x:row>
    <x:row r="125" spans="1:25" s="12" x14ac:dyDescent="0.25">
      <x:c r="A125" s="96" t="str">
        <x:v>108</x:v>
      </x:c>
      <x:c r="B125" s="192" t="str">
        <x:v>FPR48743</x:v>
      </x:c>
      <x:c r="C125" s="192" t="str">
        <x:v>Ricoh SP C242SF</x:v>
      </x:c>
      <x:c r="D125" s="192" t="str">
        <x:v>Color Laser Prints (Ricoh)</x:v>
      </x:c>
      <x:c r="E125" s="192" t="str">
        <x:v>T223PB00149</x:v>
      </x:c>
      <x:c r="F125" s="192" t="str">
        <x:v>Active</x:v>
      </x:c>
      <x:c r="G125" s="192" t="str">
        <x:v>AZ</x:v>
      </x:c>
      <x:c r="H125" s="192" t="str">
        <x:v/>
      </x:c>
      <x:c r="I125" s="192" t="str">
        <x:v>Casa Raw Lab</x:v>
      </x:c>
      <x:c r="J125" s="192" t="str">
        <x:v/>
      </x:c>
      <x:c r="K125" s="192" t="str">
        <x:v/>
      </x:c>
      <x:c r="L125" s="192" t="str">
        <x:v/>
      </x:c>
      <x:c r="M125" s="192" t="str">
        <x:v/>
      </x:c>
      <x:c r="N125" s="183" t="n">
        <x:v/>
      </x:c>
      <x:c r="O125" s="192" t="str">
        <x:v/>
      </x:c>
      <x:c r="P125" s="183" t="n">
        <x:v/>
      </x:c>
      <x:c r="Q125" s="207" t="n">
        <x:v/>
      </x:c>
      <x:c r="R125" s="207" t="n">
        <x:v/>
      </x:c>
      <x:c r="S125" s="183" t="n">
        <x:v/>
      </x:c>
      <x:c r="T125" s="182" t="n">
        <x:f ca="1">=IF(AND(U125=0,S125&gt;0),-100%,IF(OR(S125=0,S125="-"),"-",IF(AND(S125=0,U125=0),0%,IF(S125&lt;U125,SUM(U125-S125)/S125,IF(S125&gt;U125,SUM(-1*(S125-U125)/S125),"")))))</x:f>
        <x:v/>
      </x:c>
      <x:c r="U125" s="183" t="n">
        <x:v/>
      </x:c>
      <x:c r="V125" s="183" t="n">
        <x:f ca="1">=SUM(U125/ round((O125- M125)/30.42,0))</x:f>
        <x:v/>
      </x:c>
      <x:c r="W125" s="196">
        <x:f ca="1">=IF(T125="","",IF(T125="-","",IF(U125=0,"",IF(OR(T125&gt;AA4,T125&lt;-AA4),"*",""))))</x:f>
        <x:v/>
      </x:c>
      <x:c r="X125" s="98" t="str">
        <x:v/>
      </x:c>
    </x:row>
    <x:row r="126" spans="1:25" s="12" x14ac:dyDescent="0.25">
      <x:c r="A126" s="90" t="str">
        <x:v>109</x:v>
      </x:c>
      <x:c r="B126" s="191" t="str">
        <x:v>FPR49190</x:v>
      </x:c>
      <x:c r="C126" s="191" t="str">
        <x:v>Ricoh SP C242SF</x:v>
      </x:c>
      <x:c r="D126" s="191" t="str">
        <x:v>Color Laser Prints (Ricoh)</x:v>
      </x:c>
      <x:c r="E126" s="191" t="str">
        <x:v>T223PB00142</x:v>
      </x:c>
      <x:c r="F126" s="191" t="str">
        <x:v>Active</x:v>
      </x:c>
      <x:c r="G126" s="191" t="str">
        <x:v>Paris</x:v>
      </x:c>
      <x:c r="H126" s="191" t="str">
        <x:v/>
      </x:c>
      <x:c r="I126" s="191" t="str">
        <x:v/>
      </x:c>
      <x:c r="J126" s="191" t="str">
        <x:v/>
      </x:c>
      <x:c r="K126" s="191" t="str">
        <x:v/>
      </x:c>
      <x:c r="L126" s="191" t="str">
        <x:v/>
      </x:c>
      <x:c r="M126" s="191" t="str">
        <x:v/>
      </x:c>
      <x:c r="N126" s="189" t="n">
        <x:v/>
      </x:c>
      <x:c r="O126" s="191" t="str">
        <x:v/>
      </x:c>
      <x:c r="P126" s="189" t="n">
        <x:v/>
      </x:c>
      <x:c r="Q126" s="206" t="n">
        <x:v/>
      </x:c>
      <x:c r="R126" s="206" t="n">
        <x:v/>
      </x:c>
      <x:c r="S126" s="189" t="n">
        <x:v/>
      </x:c>
      <x:c r="T126" s="187" t="n">
        <x:f ca="1">=IF(AND(U126=0,S126&gt;0),-100%,IF(OR(S126=0,S126="-"),"-",IF(AND(S126=0,U126=0),0%,IF(S126&lt;U126,SUM(U126-S126)/S126,IF(S126&gt;U126,SUM(-1*(S126-U126)/S126),"")))))</x:f>
        <x:v/>
      </x:c>
      <x:c r="U126" s="189" t="n">
        <x:v/>
      </x:c>
      <x:c r="V126" s="189" t="n">
        <x:f ca="1">=SUM(U126/ round((O126- M126)/30.42,0))</x:f>
        <x:v/>
      </x:c>
      <x:c r="W126" s="195">
        <x:f ca="1">=IF(T126="","",IF(T126="-","",IF(U126=0,"",IF(OR(T126&gt;AA4,T126&lt;-AA4),"*",""))))</x:f>
        <x:v/>
      </x:c>
      <x:c r="X126" s="91" t="str">
        <x:v/>
      </x:c>
    </x:row>
    <x:row r="127" spans="1:25" s="12" x14ac:dyDescent="0.25">
      <x:c r="A127" s="96" t="str">
        <x:v>110</x:v>
      </x:c>
      <x:c r="B127" s="192" t="str">
        <x:v>FPR49300</x:v>
      </x:c>
      <x:c r="C127" s="192" t="str">
        <x:v>Ricoh C252SF</x:v>
      </x:c>
      <x:c r="D127" s="192" t="str">
        <x:v>Color Laser Prints (Ricoh)</x:v>
      </x:c>
      <x:c r="E127" s="192" t="str">
        <x:v>X114P700262</x:v>
      </x:c>
      <x:c r="F127" s="192" t="str">
        <x:v>Active</x:v>
      </x:c>
      <x:c r="G127" s="192" t="str">
        <x:v>Paris</x:v>
      </x:c>
      <x:c r="H127" s="192" t="str">
        <x:v/>
      </x:c>
      <x:c r="I127" s="192" t="str">
        <x:v/>
      </x:c>
      <x:c r="J127" s="192" t="str">
        <x:v/>
      </x:c>
      <x:c r="K127" s="192" t="str">
        <x:v>Dr. Kerr</x:v>
      </x:c>
      <x:c r="L127" s="192" t="str">
        <x:v/>
      </x:c>
      <x:c r="M127" s="192" t="str">
        <x:v/>
      </x:c>
      <x:c r="N127" s="183" t="n">
        <x:v/>
      </x:c>
      <x:c r="O127" s="192" t="str">
        <x:v/>
      </x:c>
      <x:c r="P127" s="183" t="n">
        <x:v/>
      </x:c>
      <x:c r="Q127" s="207" t="n">
        <x:v/>
      </x:c>
      <x:c r="R127" s="207" t="n">
        <x:v/>
      </x:c>
      <x:c r="S127" s="183" t="n">
        <x:v/>
      </x:c>
      <x:c r="T127" s="182" t="n">
        <x:f ca="1">=IF(AND(U127=0,S127&gt;0),-100%,IF(OR(S127=0,S127="-"),"-",IF(AND(S127=0,U127=0),0%,IF(S127&lt;U127,SUM(U127-S127)/S127,IF(S127&gt;U127,SUM(-1*(S127-U127)/S127),"")))))</x:f>
        <x:v/>
      </x:c>
      <x:c r="U127" s="183" t="n">
        <x:v/>
      </x:c>
      <x:c r="V127" s="183" t="n">
        <x:f ca="1">=SUM(U127/ round((O127- M127)/30.42,0))</x:f>
        <x:v/>
      </x:c>
      <x:c r="W127" s="196">
        <x:f ca="1">=IF(T127="","",IF(T127="-","",IF(U127=0,"",IF(OR(T127&gt;AA4,T127&lt;-AA4),"*",""))))</x:f>
        <x:v/>
      </x:c>
      <x:c r="X127" s="98" t="str">
        <x:v/>
      </x:c>
    </x:row>
    <x:row r="128" spans="1:25" s="12" x14ac:dyDescent="0.25">
      <x:c r="A128" s="90" t="str">
        <x:v>111</x:v>
      </x:c>
      <x:c r="B128" s="191" t="str">
        <x:v>FPR50428</x:v>
      </x:c>
      <x:c r="C128" s="191" t="str">
        <x:v>Ricoh C252SF</x:v>
      </x:c>
      <x:c r="D128" s="191" t="str">
        <x:v>Color Laser Prints (Ricoh)</x:v>
      </x:c>
      <x:c r="E128" s="191" t="str">
        <x:v>X115P201285</x:v>
      </x:c>
      <x:c r="F128" s="191" t="str">
        <x:v>Active</x:v>
      </x:c>
      <x:c r="G128" s="191" t="str">
        <x:v>AZ</x:v>
      </x:c>
      <x:c r="H128" s="191" t="str">
        <x:v/>
      </x:c>
      <x:c r="I128" s="191" t="str">
        <x:v>Lab</x:v>
      </x:c>
      <x:c r="J128" s="191" t="str">
        <x:v>1</x:v>
      </x:c>
      <x:c r="K128" s="191" t="str">
        <x:v/>
      </x:c>
      <x:c r="L128" s="191" t="str">
        <x:v/>
      </x:c>
      <x:c r="M128" s="191" t="str">
        <x:v/>
      </x:c>
      <x:c r="N128" s="189" t="n">
        <x:v/>
      </x:c>
      <x:c r="O128" s="191" t="str">
        <x:v/>
      </x:c>
      <x:c r="P128" s="189" t="n">
        <x:v/>
      </x:c>
      <x:c r="Q128" s="206" t="n">
        <x:v/>
      </x:c>
      <x:c r="R128" s="206" t="n">
        <x:v/>
      </x:c>
      <x:c r="S128" s="189" t="n">
        <x:v/>
      </x:c>
      <x:c r="T128" s="187" t="n">
        <x:f ca="1">=IF(AND(U128=0,S128&gt;0),-100%,IF(OR(S128=0,S128="-"),"-",IF(AND(S128=0,U128=0),0%,IF(S128&lt;U128,SUM(U128-S128)/S128,IF(S128&gt;U128,SUM(-1*(S128-U128)/S128),"")))))</x:f>
        <x:v/>
      </x:c>
      <x:c r="U128" s="189" t="n">
        <x:v/>
      </x:c>
      <x:c r="V128" s="189" t="n">
        <x:f ca="1">=SUM(U128/ round((O128- M128)/30.42,0))</x:f>
        <x:v/>
      </x:c>
      <x:c r="W128" s="195">
        <x:f ca="1">=IF(T128="","",IF(T128="-","",IF(U128=0,"",IF(OR(T128&gt;AA4,T128&lt;-AA4),"*",""))))</x:f>
        <x:v/>
      </x:c>
      <x:c r="X128" s="91" t="str">
        <x:v/>
      </x:c>
    </x:row>
    <x:row r="129" spans="1:25" s="12" x14ac:dyDescent="0.25">
      <x:c r="A129" s="96" t="str">
        <x:v>112</x:v>
      </x:c>
      <x:c r="B129" s="192" t="str">
        <x:v>FPR50683</x:v>
      </x:c>
      <x:c r="C129" s="192" t="str">
        <x:v>Ricoh SP C242SF</x:v>
      </x:c>
      <x:c r="D129" s="192" t="str">
        <x:v>Color Laser Prints (Ricoh)</x:v>
      </x:c>
      <x:c r="E129" s="192" t="str">
        <x:v>T221PC00335</x:v>
      </x:c>
      <x:c r="F129" s="192" t="str">
        <x:v>Active</x:v>
      </x:c>
      <x:c r="G129" s="192" t="str">
        <x:v>Paris</x:v>
      </x:c>
      <x:c r="H129" s="192" t="str">
        <x:v/>
      </x:c>
      <x:c r="I129" s="192" t="str">
        <x:v/>
      </x:c>
      <x:c r="J129" s="192" t="str">
        <x:v/>
      </x:c>
      <x:c r="K129" s="192" t="str">
        <x:v/>
      </x:c>
      <x:c r="L129" s="192" t="str">
        <x:v/>
      </x:c>
      <x:c r="M129" s="192" t="str">
        <x:v/>
      </x:c>
      <x:c r="N129" s="183" t="n">
        <x:v/>
      </x:c>
      <x:c r="O129" s="192" t="str">
        <x:v/>
      </x:c>
      <x:c r="P129" s="183" t="n">
        <x:v/>
      </x:c>
      <x:c r="Q129" s="207" t="n">
        <x:v/>
      </x:c>
      <x:c r="R129" s="207" t="n">
        <x:v/>
      </x:c>
      <x:c r="S129" s="183" t="n">
        <x:v/>
      </x:c>
      <x:c r="T129" s="182" t="n">
        <x:f ca="1">=IF(AND(U129=0,S129&gt;0),-100%,IF(OR(S129=0,S129="-"),"-",IF(AND(S129=0,U129=0),0%,IF(S129&lt;U129,SUM(U129-S129)/S129,IF(S129&gt;U129,SUM(-1*(S129-U129)/S129),"")))))</x:f>
        <x:v/>
      </x:c>
      <x:c r="U129" s="183" t="n">
        <x:v/>
      </x:c>
      <x:c r="V129" s="183" t="n">
        <x:f ca="1">=SUM(U129/ round((O129- M129)/30.42,0))</x:f>
        <x:v/>
      </x:c>
      <x:c r="W129" s="196">
        <x:f ca="1">=IF(T129="","",IF(T129="-","",IF(U129=0,"",IF(OR(T129&gt;AA4,T129&lt;-AA4),"*",""))))</x:f>
        <x:v/>
      </x:c>
      <x:c r="X129" s="98" t="str">
        <x:v/>
      </x:c>
    </x:row>
    <x:row r="130" spans="1:25" s="12" x14ac:dyDescent="0.25">
      <x:c r="A130" s="90" t="str">
        <x:v>113</x:v>
      </x:c>
      <x:c r="B130" s="191" t="str">
        <x:v>FPR53729</x:v>
      </x:c>
      <x:c r="C130" s="191" t="str">
        <x:v>Ricoh C252SF</x:v>
      </x:c>
      <x:c r="D130" s="191" t="str">
        <x:v>Color Laser Prints (Ricoh)</x:v>
      </x:c>
      <x:c r="E130" s="191" t="str">
        <x:v>X114P500112</x:v>
      </x:c>
      <x:c r="F130" s="191" t="str">
        <x:v>Active</x:v>
      </x:c>
      <x:c r="G130" s="191" t="str">
        <x:v>Paris</x:v>
      </x:c>
      <x:c r="H130" s="191" t="str">
        <x:v/>
      </x:c>
      <x:c r="I130" s="191" t="str">
        <x:v/>
      </x:c>
      <x:c r="J130" s="191" t="str">
        <x:v/>
      </x:c>
      <x:c r="K130" s="191" t="str">
        <x:v>Kelly Cupt</x:v>
      </x:c>
      <x:c r="L130" s="191" t="str">
        <x:v/>
      </x:c>
      <x:c r="M130" s="191" t="str">
        <x:v/>
      </x:c>
      <x:c r="N130" s="189" t="n">
        <x:v/>
      </x:c>
      <x:c r="O130" s="191" t="str">
        <x:v/>
      </x:c>
      <x:c r="P130" s="189" t="n">
        <x:v/>
      </x:c>
      <x:c r="Q130" s="206" t="n">
        <x:v/>
      </x:c>
      <x:c r="R130" s="206" t="n">
        <x:v/>
      </x:c>
      <x:c r="S130" s="189" t="n">
        <x:v/>
      </x:c>
      <x:c r="T130" s="187" t="n">
        <x:f ca="1">=IF(AND(U130=0,S130&gt;0),-100%,IF(OR(S130=0,S130="-"),"-",IF(AND(S130=0,U130=0),0%,IF(S130&lt;U130,SUM(U130-S130)/S130,IF(S130&gt;U130,SUM(-1*(S130-U130)/S130),"")))))</x:f>
        <x:v/>
      </x:c>
      <x:c r="U130" s="189" t="n">
        <x:v/>
      </x:c>
      <x:c r="V130" s="189" t="n">
        <x:f ca="1">=SUM(U130/ round((O130- M130)/30.42,0))</x:f>
        <x:v/>
      </x:c>
      <x:c r="W130" s="195">
        <x:f ca="1">=IF(T130="","",IF(T130="-","",IF(U130=0,"",IF(OR(T130&gt;AA4,T130&lt;-AA4),"*",""))))</x:f>
        <x:v/>
      </x:c>
      <x:c r="X130" s="91" t="str">
        <x:v/>
      </x:c>
    </x:row>
    <x:row r="131" spans="1:25" s="12" x14ac:dyDescent="0.25">
      <x:c r="A131" s="96" t="str">
        <x:v>114</x:v>
      </x:c>
      <x:c r="B131" s="192" t="str">
        <x:v>FPR57672</x:v>
      </x:c>
      <x:c r="C131" s="192" t="str">
        <x:v>Ricoh C252SF</x:v>
      </x:c>
      <x:c r="D131" s="192" t="str">
        <x:v>Color Laser Prints (Ricoh)</x:v>
      </x:c>
      <x:c r="E131" s="192" t="str">
        <x:v>X116P100419</x:v>
      </x:c>
      <x:c r="F131" s="192" t="str">
        <x:v>Active</x:v>
      </x:c>
      <x:c r="G131" s="192" t="str">
        <x:v>Wooster, OH</x:v>
      </x:c>
      <x:c r="H131" s="192" t="str">
        <x:v/>
      </x:c>
      <x:c r="I131" s="192" t="str">
        <x:v/>
      </x:c>
      <x:c r="J131" s="192" t="str">
        <x:v/>
      </x:c>
      <x:c r="K131" s="192" t="str">
        <x:v/>
      </x:c>
      <x:c r="L131" s="192" t="str">
        <x:v/>
      </x:c>
      <x:c r="M131" s="192" t="str">
        <x:v/>
      </x:c>
      <x:c r="N131" s="183" t="n">
        <x:v/>
      </x:c>
      <x:c r="O131" s="192" t="str">
        <x:v/>
      </x:c>
      <x:c r="P131" s="183" t="n">
        <x:v/>
      </x:c>
      <x:c r="Q131" s="207" t="n">
        <x:v/>
      </x:c>
      <x:c r="R131" s="207" t="n">
        <x:v/>
      </x:c>
      <x:c r="S131" s="183" t="n">
        <x:v/>
      </x:c>
      <x:c r="T131" s="182" t="n">
        <x:f ca="1">=IF(AND(U131=0,S131&gt;0),-100%,IF(OR(S131=0,S131="-"),"-",IF(AND(S131=0,U131=0),0%,IF(S131&lt;U131,SUM(U131-S131)/S131,IF(S131&gt;U131,SUM(-1*(S131-U131)/S131),"")))))</x:f>
        <x:v/>
      </x:c>
      <x:c r="U131" s="183" t="n">
        <x:v/>
      </x:c>
      <x:c r="V131" s="183" t="n">
        <x:f ca="1">=SUM(U131/ round((O131- M131)/30.42,0))</x:f>
        <x:v/>
      </x:c>
      <x:c r="W131" s="196">
        <x:f ca="1">=IF(T131="","",IF(T131="-","",IF(U131=0,"",IF(OR(T131&gt;AA4,T131&lt;-AA4),"*",""))))</x:f>
        <x:v/>
      </x:c>
      <x:c r="X131" s="98" t="str">
        <x:v/>
      </x:c>
    </x:row>
    <x:row r="132" spans="1:25" s="12" x14ac:dyDescent="0.25">
      <x:c r="A132" s="90" t="str">
        <x:v>115</x:v>
      </x:c>
      <x:c r="B132" s="191" t="str">
        <x:v>FPR57673</x:v>
      </x:c>
      <x:c r="C132" s="191" t="str">
        <x:v>Ricoh C252SF</x:v>
      </x:c>
      <x:c r="D132" s="191" t="str">
        <x:v>Color Laser Prints (Ricoh)</x:v>
      </x:c>
      <x:c r="E132" s="191" t="str">
        <x:v>X116P601019</x:v>
      </x:c>
      <x:c r="F132" s="191" t="str">
        <x:v>Active</x:v>
      </x:c>
      <x:c r="G132" s="191" t="str">
        <x:v>Wooster, OH</x:v>
      </x:c>
      <x:c r="H132" s="191" t="str">
        <x:v/>
      </x:c>
      <x:c r="I132" s="191" t="str">
        <x:v/>
      </x:c>
      <x:c r="J132" s="191" t="str">
        <x:v/>
      </x:c>
      <x:c r="K132" s="191" t="str">
        <x:v/>
      </x:c>
      <x:c r="L132" s="191" t="str">
        <x:v/>
      </x:c>
      <x:c r="M132" s="191" t="str">
        <x:v/>
      </x:c>
      <x:c r="N132" s="189" t="n">
        <x:v/>
      </x:c>
      <x:c r="O132" s="191" t="str">
        <x:v/>
      </x:c>
      <x:c r="P132" s="189" t="n">
        <x:v/>
      </x:c>
      <x:c r="Q132" s="206" t="n">
        <x:v/>
      </x:c>
      <x:c r="R132" s="206" t="n">
        <x:v/>
      </x:c>
      <x:c r="S132" s="189" t="n">
        <x:v/>
      </x:c>
      <x:c r="T132" s="187" t="n">
        <x:f ca="1">=IF(AND(U132=0,S132&gt;0),-100%,IF(OR(S132=0,S132="-"),"-",IF(AND(S132=0,U132=0),0%,IF(S132&lt;U132,SUM(U132-S132)/S132,IF(S132&gt;U132,SUM(-1*(S132-U132)/S132),"")))))</x:f>
        <x:v/>
      </x:c>
      <x:c r="U132" s="189" t="n">
        <x:v/>
      </x:c>
      <x:c r="V132" s="189" t="n">
        <x:f ca="1">=SUM(U132/ round((O132- M132)/30.42,0))</x:f>
        <x:v/>
      </x:c>
      <x:c r="W132" s="195">
        <x:f ca="1">=IF(T132="","",IF(T132="-","",IF(U132=0,"",IF(OR(T132&gt;AA4,T132&lt;-AA4),"*",""))))</x:f>
        <x:v/>
      </x:c>
      <x:c r="X132" s="91" t="str">
        <x:v/>
      </x:c>
    </x:row>
    <x:row r="133" spans="1:25" s="12" x14ac:dyDescent="0.25">
      <x:c r="A133" s="96" t="str">
        <x:v>116</x:v>
      </x:c>
      <x:c r="B133" s="192" t="str">
        <x:v>FPR57724</x:v>
      </x:c>
      <x:c r="C133" s="192" t="str">
        <x:v>Ricoh Aficio SP C430DN</x:v>
      </x:c>
      <x:c r="D133" s="192" t="str">
        <x:v>Color Laser Prints (Ricoh)</x:v>
      </x:c>
      <x:c r="E133" s="192" t="str">
        <x:v>S9309301262</x:v>
      </x:c>
      <x:c r="F133" s="192" t="str">
        <x:v>Active</x:v>
      </x:c>
      <x:c r="G133" s="192" t="str">
        <x:v>Dallas</x:v>
      </x:c>
      <x:c r="H133" s="192" t="str">
        <x:v/>
      </x:c>
      <x:c r="I133" s="192" t="str">
        <x:v>Human Resources</x:v>
      </x:c>
      <x:c r="J133" s="192" t="str">
        <x:v>6</x:v>
      </x:c>
      <x:c r="K133" s="192" t="str">
        <x:v/>
      </x:c>
      <x:c r="L133" s="192" t="str">
        <x:v/>
      </x:c>
      <x:c r="M133" s="192" t="str">
        <x:v/>
      </x:c>
      <x:c r="N133" s="183" t="n">
        <x:v/>
      </x:c>
      <x:c r="O133" s="192" t="str">
        <x:v/>
      </x:c>
      <x:c r="P133" s="183" t="n">
        <x:v/>
      </x:c>
      <x:c r="Q133" s="207" t="n">
        <x:v/>
      </x:c>
      <x:c r="R133" s="207" t="n">
        <x:v/>
      </x:c>
      <x:c r="S133" s="183" t="n">
        <x:v/>
      </x:c>
      <x:c r="T133" s="182" t="n">
        <x:f ca="1">=IF(AND(U133=0,S133&gt;0),-100%,IF(OR(S133=0,S133="-"),"-",IF(AND(S133=0,U133=0),0%,IF(S133&lt;U133,SUM(U133-S133)/S133,IF(S133&gt;U133,SUM(-1*(S133-U133)/S133),"")))))</x:f>
        <x:v/>
      </x:c>
      <x:c r="U133" s="183" t="n">
        <x:v/>
      </x:c>
      <x:c r="V133" s="183" t="n">
        <x:f ca="1">=SUM(U133/ round((O133- M133)/30.42,0))</x:f>
        <x:v/>
      </x:c>
      <x:c r="W133" s="196">
        <x:f ca="1">=IF(T133="","",IF(T133="-","",IF(U133=0,"",IF(OR(T133&gt;AA4,T133&lt;-AA4),"*",""))))</x:f>
        <x:v/>
      </x:c>
      <x:c r="X133" s="98" t="str">
        <x:v/>
      </x:c>
    </x:row>
    <x:row r="134" spans="1:25" s="12" x14ac:dyDescent="0.25">
      <x:c r="A134" s="90" t="str">
        <x:v>117</x:v>
      </x:c>
      <x:c r="B134" s="191" t="str">
        <x:v>FPR58073</x:v>
      </x:c>
      <x:c r="C134" s="191" t="str">
        <x:v>Ricoh SP C262dnw</x:v>
      </x:c>
      <x:c r="D134" s="191" t="str">
        <x:v>Color Laser Prints (Ricoh)</x:v>
      </x:c>
      <x:c r="E134" s="191" t="str">
        <x:v>Y847PA00811</x:v>
      </x:c>
      <x:c r="F134" s="191" t="str">
        <x:v>Active</x:v>
      </x:c>
      <x:c r="G134" s="191" t="str">
        <x:v>Garland</x:v>
      </x:c>
      <x:c r="H134" s="191" t="str">
        <x:v/>
      </x:c>
      <x:c r="I134" s="191" t="str">
        <x:v>Quality Lab</x:v>
      </x:c>
      <x:c r="J134" s="191" t="str">
        <x:v>1</x:v>
      </x:c>
      <x:c r="K134" s="191" t="str">
        <x:v/>
      </x:c>
      <x:c r="L134" s="191" t="str">
        <x:v/>
      </x:c>
      <x:c r="M134" s="191" t="str">
        <x:v/>
      </x:c>
      <x:c r="N134" s="189" t="n">
        <x:v/>
      </x:c>
      <x:c r="O134" s="191" t="str">
        <x:v/>
      </x:c>
      <x:c r="P134" s="189" t="n">
        <x:v/>
      </x:c>
      <x:c r="Q134" s="206" t="n">
        <x:v/>
      </x:c>
      <x:c r="R134" s="206" t="n">
        <x:v/>
      </x:c>
      <x:c r="S134" s="189" t="n">
        <x:v/>
      </x:c>
      <x:c r="T134" s="187" t="n">
        <x:f ca="1">=IF(AND(U134=0,S134&gt;0),-100%,IF(OR(S134=0,S134="-"),"-",IF(AND(S134=0,U134=0),0%,IF(S134&lt;U134,SUM(U134-S134)/S134,IF(S134&gt;U134,SUM(-1*(S134-U134)/S134),"")))))</x:f>
        <x:v/>
      </x:c>
      <x:c r="U134" s="189" t="n">
        <x:v/>
      </x:c>
      <x:c r="V134" s="189" t="n">
        <x:f ca="1">=SUM(U134/ round((O134- M134)/30.42,0))</x:f>
        <x:v/>
      </x:c>
      <x:c r="W134" s="195">
        <x:f ca="1">=IF(T134="","",IF(T134="-","",IF(U134=0,"",IF(OR(T134&gt;AA4,T134&lt;-AA4),"*",""))))</x:f>
        <x:v/>
      </x:c>
      <x:c r="X134" s="91" t="str">
        <x:v/>
      </x:c>
    </x:row>
    <x:row r="135" spans="1:25" s="12" x14ac:dyDescent="0.25">
      <x:c r="A135" s="96" t="str">
        <x:v>118</x:v>
      </x:c>
      <x:c r="B135" s="192" t="str">
        <x:v>FPR60824</x:v>
      </x:c>
      <x:c r="C135" s="192" t="str">
        <x:v>Ricoh SP C440dn</x:v>
      </x:c>
      <x:c r="D135" s="192" t="str">
        <x:v>Color Laser Prints (Ricoh)</x:v>
      </x:c>
      <x:c r="E135" s="192" t="str">
        <x:v>X686PC00419</x:v>
      </x:c>
      <x:c r="F135" s="192" t="str">
        <x:v>Active</x:v>
      </x:c>
      <x:c r="G135" s="192" t="str">
        <x:v>Nashville, TN</x:v>
      </x:c>
      <x:c r="H135" s="192" t="str">
        <x:v/>
      </x:c>
      <x:c r="I135" s="192" t="str">
        <x:v/>
      </x:c>
      <x:c r="J135" s="192" t="str">
        <x:v/>
      </x:c>
      <x:c r="K135" s="192" t="str">
        <x:v>Mark Sala</x:v>
      </x:c>
      <x:c r="L135" s="192" t="str">
        <x:v/>
      </x:c>
      <x:c r="M135" s="192" t="str">
        <x:v/>
      </x:c>
      <x:c r="N135" s="183" t="n">
        <x:v/>
      </x:c>
      <x:c r="O135" s="192" t="str">
        <x:v/>
      </x:c>
      <x:c r="P135" s="183" t="n">
        <x:v/>
      </x:c>
      <x:c r="Q135" s="207" t="n">
        <x:v/>
      </x:c>
      <x:c r="R135" s="207" t="n">
        <x:v/>
      </x:c>
      <x:c r="S135" s="183" t="n">
        <x:v/>
      </x:c>
      <x:c r="T135" s="182" t="n">
        <x:f ca="1">=IF(AND(U135=0,S135&gt;0),-100%,IF(OR(S135=0,S135="-"),"-",IF(AND(S135=0,U135=0),0%,IF(S135&lt;U135,SUM(U135-S135)/S135,IF(S135&gt;U135,SUM(-1*(S135-U135)/S135),"")))))</x:f>
        <x:v/>
      </x:c>
      <x:c r="U135" s="183" t="n">
        <x:v/>
      </x:c>
      <x:c r="V135" s="183" t="n">
        <x:f ca="1">=SUM(U135/ round((O135- M135)/30.42,0))</x:f>
        <x:v/>
      </x:c>
      <x:c r="W135" s="196">
        <x:f ca="1">=IF(T135="","",IF(T135="-","",IF(U135=0,"",IF(OR(T135&gt;AA4,T135&lt;-AA4),"*",""))))</x:f>
        <x:v/>
      </x:c>
      <x:c r="X135" s="98" t="str">
        <x:v/>
      </x:c>
    </x:row>
    <x:row r="136" spans="1:25" x14ac:dyDescent="0.25">
      <x:c r="A136" s="174"/>
      <x:c r="B136" s="174"/>
      <x:c r="C136" s="174"/>
      <x:c r="D136" s="174"/>
      <x:c r="E136" s="174"/>
      <x:c r="F136" s="174"/>
      <x:c r="G136" s="174"/>
      <x:c r="H136" s="174"/>
      <x:c r="I136" s="174"/>
      <x:c r="J136" s="174"/>
      <x:c r="K136" s="174"/>
      <x:c r="L136" s="174"/>
      <x:c r="M136" s="174"/>
      <x:c r="N136" s="174"/>
      <x:c r="O136" s="174"/>
      <x:c r="P136" s="174"/>
      <x:c r="Q136" s="174"/>
      <x:c r="R136" s="174"/>
      <x:c r="S136" s="205" t="n">
        <x:f ca="1">=SUM(S118:S135)</x:f>
      </x:c>
      <x:c r="T136" s="193"/>
      <x:c r="U136" s="205" t="n">
        <x:f ca="1">=SUM(U118:U135)</x:f>
      </x:c>
      <x:c r="V136" s="205" t="n">
        <x:f ca="1">=SUM(V118:V135)</x:f>
      </x:c>
      <x:c r="W136" s="174"/>
      <x:c r="X136" s="174"/>
    </x:row>
    <x:row r="137" spans="1:25" x14ac:dyDescent="0.25">
      <x:c r="A137" s="195" t="str">
        <x:f ca="1">="* All devices with a net volume change of " &amp; SUM(AA4 * 100) &amp; "% are indicated with a red asterisk (*)."</x:f>
      </x:c>
      <x:c r="B137" s="19"/>
      <x:c r="C137" s="19"/>
      <x:c r="D137" s="19"/>
      <x:c r="E137" s="19"/>
      <x:c r="F137" s="19"/>
      <x:c r="G137" s="19"/>
      <x:c r="H137" s="19"/>
      <x:c r="I137" s="19"/>
      <x:c r="J137" s="19"/>
      <x:c r="K137" s="19"/>
      <x:c r="L137" s="19"/>
      <x:c r="M137" s="19"/>
      <x:c r="N137" s="19"/>
      <x:c r="O137" s="19"/>
      <x:c r="P137" s="19"/>
      <x:c r="Q137" s="19"/>
      <x:c r="R137" s="19"/>
      <x:c r="S137" s="19"/>
      <x:c r="T137" s="19"/>
      <x:c r="U137" s="19"/>
      <x:c r="V137" s="19"/>
      <x:c r="W137" s="19"/>
      <x:c r="X137" s="19"/>
      <x:c r="Y137"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1/11/2017</x:v>
      </x:c>
      <x:c r="C8" s="54">
        <x:v>Ricoh SP C430dn</x:v>
      </x:c>
      <x:c r="D8" s="54">
        <x:v>Ricoh SP C431DN</x:v>
      </x:c>
      <x:c r="E8" s="54" t="str">
        <x:v>S9309301262</x:v>
      </x:c>
      <x:c r="F8" s="51">
        <x:v/>
      </x:c>
      <x:c r="G8" s="61" t="n">
        <x:v>500.00</x:v>
      </x:c>
    </x:row>
    <x:row r="9" spans="1:8" x14ac:dyDescent="0.25">
      <x:c r="B9" s="60" t="str">
        <x:v>12/2/2016</x:v>
      </x:c>
      <x:c r="C9" s="54">
        <x:v>Ricoh C420dn</x:v>
      </x:c>
      <x:c r="D9" s="54">
        <x:v/>
      </x:c>
      <x:c r="E9" s="54" t="str">
        <x:v>S9309000616</x:v>
      </x:c>
      <x:c r="F9" s="51">
        <x:v/>
      </x:c>
      <x:c r="G9" s="61" t="n">
        <x:v>500.00</x:v>
      </x:c>
    </x:row>
    <x:row r="10" spans="1:8" x14ac:dyDescent="0.25">
      <x:c r="B10" s="58" t="str">
        <x:v>10/22/2016</x:v>
      </x:c>
      <x:c r="C10" s="26">
        <x:v>HP LJ 3380</x:v>
      </x:c>
      <x:c r="D10" s="21">
        <x:v>HP LJ M425</x:v>
      </x:c>
      <x:c r="E10" s="21" t="str">
        <x:v>CNF8H5574G</x:v>
      </x:c>
      <x:c r="F10" s="8">
        <x:v/>
      </x:c>
      <x:c r="G10" s="59" t="n">
        <x:v>500.00</x:v>
      </x:c>
    </x:row>
    <x:row r="11" spans="1:8" x14ac:dyDescent="0.25">
      <x:c r="B11" s="58" t="str">
        <x:v>6/24/2016</x:v>
      </x:c>
      <x:c r="C11" s="26">
        <x:v>Ricoh SP C420dn</x:v>
      </x:c>
      <x:c r="D11" s="21">
        <x:v>Ricoh Aficio SP C420dn</x:v>
      </x:c>
      <x:c r="E11" s="21" t="str">
        <x:v>S3889600899</x:v>
      </x:c>
      <x:c r="F11" s="8">
        <x:v/>
      </x:c>
      <x:c r="G11" s="59" t="n">
        <x:v>500.00</x:v>
      </x:c>
    </x:row>
    <x:row r="12" spans="1:8" x14ac:dyDescent="0.25">
      <x:c r="B12" s="60" t="str">
        <x:v>7/24/2013</x:v>
      </x:c>
      <x:c r="C12" s="54">
        <x:v>Ricoh C232SF</x:v>
      </x:c>
      <x:c r="D12" s="54">
        <x:v>Ricoh C252SF</x:v>
      </x:c>
      <x:c r="E12" s="54" t="str">
        <x:v>X115P201285</x:v>
      </x:c>
      <x:c r="F12" s="51">
        <x:v/>
      </x:c>
      <x:c r="G12" s="61" t="n">
        <x:v>695.00</x:v>
      </x:c>
    </x:row>
    <x:row r="13" spans="1:8" x14ac:dyDescent="0.25">
      <x:c r="B13" s="58" t="str">
        <x:v>7/24/2013</x:v>
      </x:c>
      <x:c r="C13" s="26">
        <x:v>HP LJ P3005</x:v>
      </x:c>
      <x:c r="D13" s="21">
        <x:v>HP LJ P3005</x:v>
      </x:c>
      <x:c r="E13" s="21" t="str">
        <x:v>CNG1X08376</x:v>
      </x:c>
      <x:c r="F13" s="8">
        <x:v/>
      </x:c>
      <x:c r="G13" s="59" t="n">
        <x:v>300.00</x:v>
      </x:c>
    </x:row>
    <x:row r="14" spans="1:8" x14ac:dyDescent="0.25">
      <x:c r="B14" s="58" t="str">
        <x:v>7/24/2013</x:v>
      </x:c>
      <x:c r="C14" s="26">
        <x:v>HP LJ P2015</x:v>
      </x:c>
      <x:c r="D14" s="21">
        <x:v>HP LJ M401dn</x:v>
      </x:c>
      <x:c r="E14" s="21" t="str">
        <x:v>PHGFB72529</x:v>
      </x:c>
      <x:c r="F14" s="8">
        <x:v/>
      </x:c>
      <x:c r="G14" s="59" t="n">
        <x:v>300.00</x:v>
      </x:c>
    </x:row>
    <x:row r="15" spans="1:8" x14ac:dyDescent="0.25">
      <x:c r="B15" s="60" t="str">
        <x:v>5/7/2013</x:v>
      </x:c>
      <x:c r="C15" s="54">
        <x:v>Ricoh SP C232SF</x:v>
      </x:c>
      <x:c r="D15" s="54">
        <x:v>Ricoh SP C242SF</x:v>
      </x:c>
      <x:c r="E15" s="54" t="str">
        <x:v>T223P300484</x:v>
      </x:c>
      <x:c r="F15" s="51">
        <x:v/>
      </x:c>
      <x:c r="G15" s="61" t="n">
        <x:v>695.00</x:v>
      </x:c>
    </x:row>
    <x:row r="16" spans="1:8" x14ac:dyDescent="0.25">
      <x:c r="B16" s="58" t="str">
        <x:v>2/25/2013</x:v>
      </x:c>
      <x:c r="C16" s="26">
        <x:v>Xerox Phaser 8400N</x:v>
      </x:c>
      <x:c r="D16" s="21">
        <x:v>Xerox 6360DN</x:v>
      </x:c>
      <x:c r="E16" s="21" t="str">
        <x:v>DBY265393</x:v>
      </x:c>
      <x:c r="F16" s="8">
        <x:v/>
      </x:c>
      <x:c r="G16" s="59" t="n">
        <x:v>1100.00</x:v>
      </x:c>
    </x:row>
    <x:row r="17" spans="1:8" x14ac:dyDescent="0.25">
      <x:c r="B17" s="58" t="str">
        <x:v>1/2/2013</x:v>
      </x:c>
      <x:c r="C17" s="26">
        <x:v>Xerox 7400</x:v>
      </x:c>
      <x:c r="D17" s="21">
        <x:v>HP CLJ M775 MFP</x:v>
      </x:c>
      <x:c r="E17" s="21" t="str">
        <x:v>MXCDD40DJ</x:v>
      </x:c>
      <x:c r="F17" s="8">
        <x:v/>
      </x:c>
      <x:c r="G17" s="59" t="n">
        <x:v>4299.00</x:v>
      </x:c>
    </x:row>
    <x:row r="18" spans="1:8" x14ac:dyDescent="0.25">
      <x:c r="B18" s="60" t="str">
        <x:v>7/28/2011</x:v>
      </x:c>
      <x:c r="C18" s="54">
        <x:v>HP LJ 3300</x:v>
      </x:c>
      <x:c r="D18" s="54">
        <x:v>HP LJ 3380 MFP</x:v>
      </x:c>
      <x:c r="E18" s="54" t="str">
        <x:v>CNBM093665</x:v>
      </x:c>
      <x:c r="F18" s="51">
        <x:v/>
      </x:c>
      <x:c r="G18" s="61" t="n">
        <x:v>500.00</x:v>
      </x:c>
    </x:row>
    <x:row r="19" spans="1:8" ht="14.25" customHeight="1" x14ac:dyDescent="0.25">
      <x:c r="B19" s="58"/>
      <x:c r="C19" s="26"/>
      <x:c r="D19" s="21"/>
      <x:c r="E19" s="21"/>
      <x:c r="F19" s="8"/>
      <x:c r="G19" s="59" t="str">
        <x:f/>
        <x:v/>
      </x:c>
    </x:row>
    <x:row r="20" spans="1:8" ht="14.25" customHeight="1" x14ac:dyDescent="0.25">
      <x:c r="B20" s="58"/>
      <x:c r="C20" s="26"/>
      <x:c r="D20" s="21"/>
      <x:c r="E20" s="21"/>
      <x:c r="F20" s="8"/>
      <x:c r="G20" s="59" t="str">
        <x:f/>
        <x:v/>
      </x:c>
    </x:row>
    <x:row r="21" spans="1:8" x14ac:dyDescent="0.25">
      <x:c r="B21" s="60"/>
      <x:c r="C21" s="54"/>
      <x:c r="D21" s="54"/>
      <x:c r="E21" s="54"/>
      <x:c r="F21" s="54"/>
      <x:c r="G21" s="61"/>
    </x:row>
    <x:row r="22" spans="1:8" x14ac:dyDescent="0.25">
      <x:c r="B22" s="60"/>
      <x:c r="C22" s="54"/>
      <x:c r="D22" s="54"/>
      <x:c r="E22" s="54"/>
      <x:c r="F22" s="54"/>
      <x:c r="G22" s="61"/>
    </x:row>
    <x:row r="23" spans="1:8" ht="14.25" customHeight="1" x14ac:dyDescent="0.25">
      <x:c r="B23" s="58"/>
      <x:c r="C23" s="26"/>
      <x:c r="D23" s="21"/>
      <x:c r="E23" s="21"/>
      <x:c r="F23" s="8"/>
      <x:c r="G23" s="59" t="str">
        <x:f/>
        <x:v/>
      </x:c>
    </x:row>
    <x:row r="24" spans="1:8" ht="14.25" customHeight="1" x14ac:dyDescent="0.25">
      <x:c r="B24" s="58"/>
      <x:c r="C24" s="26"/>
      <x:c r="D24" s="21"/>
      <x:c r="E24" s="21"/>
      <x:c r="F24" s="8"/>
      <x:c r="G24" s="59" t="str">
        <x:f/>
        <x:v/>
      </x:c>
    </x:row>
    <x:row r="25" spans="1:8" x14ac:dyDescent="0.25">
      <x:c r="B25" s="60"/>
      <x:c r="C25" s="54"/>
      <x:c r="D25" s="54"/>
      <x:c r="E25" s="54"/>
      <x:c r="F25" s="54"/>
      <x:c r="G25" s="61"/>
    </x:row>
    <x:row r="26" spans="1:8" x14ac:dyDescent="0.25">
      <x:c r="B26" s="60"/>
      <x:c r="C26" s="54"/>
      <x:c r="D26" s="54"/>
      <x:c r="E26" s="54"/>
      <x:c r="F26" s="54"/>
      <x:c r="G26" s="61"/>
    </x:row>
    <x:row r="27" spans="1:8" ht="14.25" customHeight="1" x14ac:dyDescent="0.25">
      <x:c r="B27" s="58"/>
      <x:c r="C27" s="26"/>
      <x:c r="D27" s="21"/>
      <x:c r="E27" s="21"/>
      <x:c r="F27" s="8"/>
      <x:c r="G27" s="59" t="str">
        <x:f/>
        <x:v/>
      </x:c>
    </x:row>
    <x:row r="28" spans="1:8" ht="14.25" customHeight="1" x14ac:dyDescent="0.25">
      <x:c r="B28" s="58"/>
      <x:c r="C28" s="26"/>
      <x:c r="D28" s="21"/>
      <x:c r="E28" s="21"/>
      <x:c r="F28" s="8"/>
      <x:c r="G28" s="59" t="str">
        <x:f/>
        <x:v/>
      </x:c>
    </x:row>
    <x:row r="29" spans="1:8" x14ac:dyDescent="0.25">
      <x:c r="B29" s="60"/>
      <x:c r="C29" s="54"/>
      <x:c r="D29" s="54"/>
      <x:c r="E29" s="54"/>
      <x:c r="F29" s="54"/>
      <x:c r="G29" s="61"/>
    </x:row>
    <x:row r="30" spans="1:8" x14ac:dyDescent="0.25">
      <x:c r="B30" s="60"/>
      <x:c r="C30" s="54"/>
      <x:c r="D30" s="54"/>
      <x:c r="E30" s="54"/>
      <x:c r="F30" s="54"/>
      <x:c r="G30" s="61"/>
    </x:row>
    <x:row r="31" spans="1:8" ht="14.25" customHeight="1" x14ac:dyDescent="0.25">
      <x:c r="B31" s="58"/>
      <x:c r="C31" s="26"/>
      <x:c r="D31" s="21"/>
      <x:c r="E31" s="21"/>
      <x:c r="F31" s="8"/>
      <x:c r="G31" s="59" t="str">
        <x:f/>
        <x:v/>
      </x:c>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Daisy Brand, Inc.</x:v>
      </x:c>
    </x:row>
    <x:row r="3" spans="1:3" x14ac:dyDescent="0.25">
      <x:c r="A3" s="4" t="s">
        <x:v>9</x:v>
      </x:c>
      <x:c r="B3" s="103" t="s">
        <x:v>01/01/2010</x:v>
      </x:c>
    </x:row>
    <x:row r="4" spans="1:3" x14ac:dyDescent="0.25">
      <x:c r="A4" s="4" t="s">
        <x:v>7</x:v>
      </x:c>
      <x:c r="B4" s="103" t="s">
        <x:v>10/31/2013</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Copies</x:v>
      </x:c>
      <x:c r="B10" s="197" t="n">
        <x:v>0.01100</x:v>
      </x:c>
    </x:row>
    <x:row r="11" spans="1:3" x14ac:dyDescent="0.25">
      <x:c r="A11" s="43" t="str">
        <x:v>Canon 3245 B/W Copies </x:v>
      </x:c>
      <x:c r="B11" s="198" t="n">
        <x:v>0.01650</x:v>
      </x:c>
    </x:row>
    <x:row r="12" spans="1:3" x14ac:dyDescent="0.25">
      <x:c r="A12" s="106" t="str">
        <x:v>Canon 5075 B/W Copies </x:v>
      </x:c>
      <x:c r="B12" s="197" t="n">
        <x:v>0.01650</x:v>
      </x:c>
    </x:row>
    <x:row r="13" spans="1:3" x14ac:dyDescent="0.25">
      <x:c r="A13" s="43" t="str">
        <x:v>Color Copier B/W Pages</x:v>
      </x:c>
      <x:c r="B13" s="198" t="n">
        <x:v>0.01650</x:v>
      </x:c>
    </x:row>
    <x:row r="14" spans="1:3" x14ac:dyDescent="0.25">
      <x:c r="A14" s="106" t="str">
        <x:v>Ricoh SP C820 B/W Prints</x:v>
      </x:c>
      <x:c r="B14" s="197" t="n">
        <x:v>0.01650</x:v>
      </x:c>
    </x:row>
    <x:row r="15" spans="1:3" x14ac:dyDescent="0.25">
      <x:c r="A15" s="43" t="str">
        <x:v>B/W Laser Prints </x:v>
      </x:c>
      <x:c r="B15" s="198" t="n">
        <x:v>0.02000</x:v>
      </x:c>
    </x:row>
    <x:row r="16" spans="1:3" x14ac:dyDescent="0.25">
      <x:c r="A16" s="106" t="str">
        <x:v>Color Copier (Color Pages)</x:v>
      </x:c>
      <x:c r="B16" s="197" t="n">
        <x:v>0.09000</x:v>
      </x:c>
    </x:row>
    <x:row r="17" spans="1:3" x14ac:dyDescent="0.25">
      <x:c r="A17" s="43" t="str">
        <x:v>Color Laser Prints (Ricoh)</x:v>
      </x:c>
      <x:c r="B17" s="198" t="n">
        <x:v>0.13000</x:v>
      </x:c>
    </x:row>
    <x:row r="18" spans="1:3" x14ac:dyDescent="0.25">
      <x:c r="A18" s="106" t="str">
        <x:v>Color Copier Color Pages</x:v>
      </x:c>
      <x:c r="B18" s="197" t="n">
        <x:v>0.15000</x:v>
      </x:c>
    </x:row>
    <x:row r="19" spans="1:3" x14ac:dyDescent="0.25">
      <x:c r="A19" s="43" t="str">
        <x:v>Color Laser Prints (Other)</x:v>
      </x:c>
      <x:c r="B19" s="198" t="n">
        <x:v>0.20000</x:v>
      </x:c>
    </x:row>
    <x:row r="20" spans="1:3" x14ac:dyDescent="0.25">
      <x:c r="A20" s="106" t="str">
        <x:v>Color Laser Prints </x:v>
      </x:c>
      <x:c r="B20" s="197" t="n">
        <x:v>0.25000</x:v>
      </x:c>
    </x:row>
    <x:row r="21" spans="1:3" x14ac:dyDescent="0.25">
      <x:c r="A21" s="43" t="str">
        <x:v>Ricoh SP C820 Color Prints</x:v>
      </x:c>
      <x:c r="B21" s="198" t="n">
        <x:v>0.25000</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1/22/2018</x:v>
      </x:c>
      <x:c r="B7" s="117">
        <x:v>Mark Jimenez</x:v>
      </x:c>
      <x:c r="C7" s="97">
        <x:v>100%</x:v>
      </x:c>
      <x:c r="D7" s="97">
        <x:v>100%</x:v>
      </x:c>
      <x:c r="E7" s="97">
        <x:v>100%</x:v>
      </x:c>
      <x:c r="F7" s="97">
        <x:v>100%</x:v>
      </x:c>
      <x:c r="G7" s="98">
        <x:v>100%</x:v>
      </x:c>
    </x:row>
    <x:row r="8" spans="1:7" x14ac:dyDescent="0.25">
      <x:c r="A8" s="96">
        <x:v> </x:v>
      </x:c>
      <x:c r="B8" s="97">
        <x:v>Thank you!</x:v>
      </x:c>
      <x:c r="C8" s="97">
        <x:v>The techs are great</x:v>
      </x:c>
      <x:c r="D8" s="97">
        <x:v>Cass is great</x:v>
      </x:c>
      <x:c r="E8" s="97">
        <x:v/>
      </x:c>
      <x:c r="F8" s="97">
        <x:v/>
      </x:c>
      <x:c r="G8" s="98">
        <x:v/>
      </x:c>
    </x:row>
    <x:row r="9" spans="1:7" x14ac:dyDescent="0.25">
      <x:c r="A9" s="90">
        <x:v>2/21/2013</x:v>
      </x:c>
      <x:c r="B9" s="118">
        <x:v>Stewart Kipness</x:v>
      </x:c>
      <x:c r="C9" s="25">
        <x:v>100%</x:v>
      </x:c>
      <x:c r="D9" s="25">
        <x:v>100%</x:v>
      </x:c>
      <x:c r="E9" s="25">
        <x:v>100%</x:v>
      </x:c>
      <x:c r="F9" s="25">
        <x:v>80%</x:v>
      </x:c>
      <x:c r="G9" s="91">
        <x:v>90%</x:v>
      </x:c>
    </x:row>
    <x:row r="10" spans="1:7" x14ac:dyDescent="0.25">
      <x:c r="A10" s="90">
        <x:v> </x:v>
      </x:c>
      <x:c r="B10" s="25">
        <x:v>Anytime an issue occurs FPR is quick to respond and resolve.</x:v>
      </x:c>
      <x:c r="C10" s="25">
        <x:v/>
      </x:c>
      <x:c r="D10" s="25">
        <x:v/>
      </x:c>
      <x:c r="E10" s="25">
        <x:v/>
      </x:c>
      <x:c r="F10" s="25">
        <x:v>Unsure of how the par level/web supply order works. What locations get par-levels and what locations or supplies.</x:v>
      </x:c>
      <x:c r="G10" s="91">
        <x:v>There have been times when a part is back ordered and  we have to get FPR involved for a rush on the part.</x:v>
      </x:c>
    </x:row>
    <x:row r="11" spans="1:7" x14ac:dyDescent="0.25">
      <x:c r="A11" s="96">
        <x:v>10/11/2012</x:v>
      </x:c>
      <x:c r="B11" s="117">
        <x:v>Mark Jimenez</x:v>
      </x:c>
      <x:c r="C11" s="97">
        <x:v>100%</x:v>
      </x:c>
      <x:c r="D11" s="97">
        <x:v>100%</x:v>
      </x:c>
      <x:c r="E11" s="97">
        <x:v>100%</x:v>
      </x:c>
      <x:c r="F11" s="97">
        <x:v>0%</x:v>
      </x:c>
      <x:c r="G11" s="98">
        <x:v>90%</x:v>
      </x:c>
    </x:row>
    <x:row r="12" spans="1:7" x14ac:dyDescent="0.25">
      <x:c r="A12" s="96">
        <x:v> </x:v>
      </x:c>
      <x:c r="B12" s="97">
        <x:v>Not able to grade Par-Level Management. We manage stock on items internally.</x:v>
      </x:c>
      <x:c r="C12" s="97">
        <x:v/>
      </x:c>
      <x:c r="D12" s="97">
        <x:v/>
      </x:c>
      <x:c r="E12" s="97">
        <x:v/>
      </x:c>
      <x:c r="F12" s="97">
        <x:v/>
      </x:c>
      <x:c r="G12" s="98">
        <x:v/>
      </x:c>
    </x:row>
    <x:row r="13" spans="1:7" x14ac:dyDescent="0.25">
      <x:c r="A13" s="90">
        <x:v>10/11/2012</x:v>
      </x:c>
      <x:c r="B13" s="118">
        <x:v>Angela Ripley</x:v>
      </x:c>
      <x:c r="C13" s="25">
        <x:v>100%</x:v>
      </x:c>
      <x:c r="D13" s="25">
        <x:v>100%</x:v>
      </x:c>
      <x:c r="E13" s="25">
        <x:v>100%</x:v>
      </x:c>
      <x:c r="F13" s="25">
        <x:v>90%</x:v>
      </x:c>
      <x:c r="G13" s="91">
        <x:v>90%</x:v>
      </x:c>
    </x:row>
    <x:row r="14" spans="1:7" x14ac:dyDescent="0.25">
      <x:c r="A14" s="90">
        <x:v> </x:v>
      </x:c>
      <x:c r="B14" s="25">
        <x:v>I graded the Servicing Companiess a "B" due to the fact that we are never aware when the issue was resloved or how it was resolved. They usually will show up, we direct them to the device and then they leave when the device is fixed. I think a notification immediately following the repair would be appreciated and helpful.</x:v>
      </x:c>
      <x:c r="C14" s="25">
        <x:v/>
      </x:c>
      <x:c r="D14" s="25">
        <x:v/>
      </x:c>
      <x:c r="E14" s="25">
        <x:v/>
      </x:c>
      <x:c r="F14" s="25">
        <x:v/>
      </x:c>
      <x:c r="G14" s="91">
        <x:v/>
      </x:c>
    </x:row>
    <x:row r="15" spans="1:7" x14ac:dyDescent="0.25">
      <x:c r="A15" s="96">
        <x:v>7/25/2012</x:v>
      </x:c>
      <x:c r="B15" s="117">
        <x:v>Stewart Kipness</x:v>
      </x:c>
      <x:c r="C15" s="97">
        <x:v>90%</x:v>
      </x:c>
      <x:c r="D15" s="97">
        <x:v>100%</x:v>
      </x:c>
      <x:c r="E15" s="97">
        <x:v>100%</x:v>
      </x:c>
      <x:c r="F15" s="97">
        <x:v>100%</x:v>
      </x:c>
      <x:c r="G15" s="98">
        <x:v>80%</x:v>
      </x:c>
    </x:row>
    <x:row r="16" spans="1:7" x14ac:dyDescent="0.25">
      <x:c r="A16" s="96">
        <x:v> </x:v>
      </x:c>
      <x:c r="B16" s="97">
        <x:v>Whether I have an issue with any of the servicing companies or not, at the end of the day I am supremely confident that Gracie and the team that supports Daisy will make it right. That is very comforting.</x:v>
      </x:c>
      <x:c r="C16" s="97">
        <x:v/>
      </x:c>
      <x:c r="D16" s="97">
        <x:v/>
      </x:c>
      <x:c r="E16" s="97">
        <x:v/>
      </x:c>
      <x:c r="F16" s="97">
        <x:v/>
      </x:c>
      <x:c r="G16" s="98">
        <x:v/>
      </x:c>
    </x:row>
    <x:row r="17" spans="1:7" x14ac:dyDescent="0.25">
      <x:c r="A17" s="90">
        <x:v>6/27/2012</x:v>
      </x:c>
      <x:c r="B17" s="118">
        <x:v>Daniel Polk</x:v>
      </x:c>
      <x:c r="C17" s="25">
        <x:v>80%</x:v>
      </x:c>
      <x:c r="D17" s="25">
        <x:v>100%</x:v>
      </x:c>
      <x:c r="E17" s="25">
        <x:v>100%</x:v>
      </x:c>
      <x:c r="F17" s="25">
        <x:v>100%</x:v>
      </x:c>
      <x:c r="G17" s="91">
        <x:v>0%</x:v>
      </x:c>
    </x:row>
    <x:row r="18" spans="1:7" x14ac:dyDescent="0.25">
      <x:c r="A18" s="90">
        <x:v> </x:v>
      </x:c>
      <x:c r="B18" s="25">
        <x:v>Have a hard time determining whether a tech has been on site or not. Also wishes there was a way to tell what all services are offered and how to get in touch with people on different things.</x:v>
      </x:c>
      <x:c r="C18" s="25">
        <x:v>People are accommodating and nice, just wish there was a way to tell is a tech had been on site without having to follow up.</x:v>
      </x:c>
      <x:c r="D18" s="25">
        <x:v/>
      </x:c>
      <x:c r="E18" s="25">
        <x:v/>
      </x:c>
      <x:c r="F18" s="25">
        <x:v>Would like to be more proactive and be able to see what they actually have in stock and where.</x:v>
      </x:c>
      <x:c r="G18" s="91">
        <x:v/>
      </x:c>
    </x:row>
    <x:row r="15" spans="1:8" x14ac:dyDescent="0.25">
      <x:c r="A15" s="60"/>
      <x:c r="B15" s="54"/>
      <x:c r="C15" s="54"/>
      <x:c r="D15" s="54"/>
      <x:c r="E15" s="54"/>
      <x:c r="F15" s="54"/>
      <x:c r="G15" s="98"/>
    </x:row>
    <x:row r="16" spans="1:8" x14ac:dyDescent="0.25">
      <x:c r="A16" s="60"/>
      <x:c r="B16" s="54"/>
      <x:c r="C16" s="54"/>
      <x:c r="D16" s="54"/>
      <x:c r="E16" s="54"/>
      <x:c r="F16" s="54"/>
      <x:c r="G16" s="98"/>
    </x:row>
    <x:row r="17" spans="1:8" ht="14.25" customHeight="1" x14ac:dyDescent="0.25">
      <x:c r="A17" s="58"/>
      <x:c r="B17" s="26"/>
      <x:c r="C17" s="21"/>
      <x:c r="D17" s="21"/>
      <x:c r="E17" s="8"/>
      <x:c r="F17" s="8">
        <x:v/>
      </x:c>
      <x:c r="G17" s="59"/>
    </x:row>
    <x:row r="18" spans="1:8" ht="14.25" customHeight="1" x14ac:dyDescent="0.25">
      <x:c r="A18" s="58"/>
      <x:c r="B18" s="26"/>
      <x:c r="C18" s="21"/>
      <x:c r="D18" s="21"/>
      <x:c r="E18" s="8"/>
      <x:c r="F18" s="8">
        <x:v/>
      </x:c>
      <x:c r="G18" s="59"/>
    </x:row>
    <x:row r="19" spans="1:8" x14ac:dyDescent="0.25">
      <x:c r="A19" s="60"/>
      <x:c r="B19" s="54"/>
      <x:c r="C19" s="54"/>
      <x:c r="D19" s="54"/>
      <x:c r="E19" s="54"/>
      <x:c r="F19" s="54"/>
      <x:c r="G19" s="98"/>
    </x:row>
    <x:row r="20" spans="1:8" x14ac:dyDescent="0.25">
      <x:c r="A20" s="60"/>
      <x:c r="B20" s="54"/>
      <x:c r="C20" s="54"/>
      <x:c r="D20" s="54"/>
      <x:c r="E20" s="54"/>
      <x:c r="F20" s="54"/>
      <x:c r="G20" s="98"/>
    </x:row>
    <x:row r="21" spans="1:8" ht="14.25" customHeight="1" x14ac:dyDescent="0.25">
      <x:c r="A21" s="58"/>
      <x:c r="B21" s="26"/>
      <x:c r="C21" s="21"/>
      <x:c r="D21" s="21"/>
      <x:c r="E21" s="8"/>
      <x:c r="F21" s="8">
        <x:v/>
      </x:c>
      <x:c r="G21" s="59"/>
    </x:row>
    <x:row r="22" spans="1:8" ht="14.25" customHeight="1" x14ac:dyDescent="0.25">
      <x:c r="A22" s="58"/>
      <x:c r="B22" s="26"/>
      <x:c r="C22" s="21"/>
      <x:c r="D22" s="21"/>
      <x:c r="E22" s="8"/>
      <x:c r="F22" s="8">
        <x:v/>
      </x:c>
      <x:c r="G22" s="59"/>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15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Sep. 2018</x:v>
      </x:c>
      <x:c r="C7" s="45" t="str">
        <x:v>Jun. 2018</x:v>
      </x:c>
      <x:c r="D7" s="45" t="str">
        <x:v>Mar. 2018</x:v>
      </x:c>
      <x:c r="E7" s="45" t="str">
        <x:v>Dec. 2017</x:v>
      </x:c>
      <x:c r="F7" s="45" t="str">
        <x:v>Sep. 2017</x:v>
      </x:c>
      <x:c r="G7" s="45" t="str">
        <x:v>Jun. 2017</x:v>
      </x:c>
      <x:c r="H7" s="45" t="str">
        <x:v>Mar. 2017</x:v>
      </x:c>
      <x:c r="I7" s="46" t="str">
        <x:v>Dec. 2016</x:v>
      </x:c>
    </x:row>
    <x:row r="8" spans="1:4" x14ac:dyDescent="0.25">
      <x:c r="B8" s="215" t="str">
        <x:v>10</x:v>
      </x:c>
      <x:c r="C8" s="120">
        <x:v>11</x:v>
      </x:c>
      <x:c r="D8" s="120">
        <x:v>13</x:v>
      </x:c>
      <x:c r="E8" s="120">
        <x:v>18</x:v>
      </x:c>
      <x:c r="F8" s="120">
        <x:v>15</x:v>
      </x:c>
      <x:c r="G8" s="120">
        <x:v>17</x:v>
      </x:c>
      <x:c r="H8" s="120">
        <x:v>13</x:v>
      </x:c>
      <x:c r="I8" s="121">
        <x:v>14</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9/10/2013</x:v>
      </x:c>
      <x:c r="C12" s="97">
        <x:v>Angela Ripley 972-385-5091</x:v>
      </x:c>
      <x:c r="D12" s="97" t="str">
        <x:v>100164</x:v>
      </x:c>
      <x:c r="E12" s="97">
        <x:v>HP CLJ M775 MFP</x:v>
      </x:c>
      <x:c r="F12" s="97">
        <x:v>Dallas</x:v>
      </x:c>
      <x:c r="G12" s="97" t="str">
        <x:v>43</x:v>
      </x:c>
      <x:c r="H12" s="97" t="str">
        <x:v>Scan to email - scans coming out with poor quality.  Thinks the device might just need a good cleaning.</x:v>
      </x:c>
      <x:c r="I12" s="98" t="str">
        <x:v>Closing Notes:  No problem found.  tested with end user. </x:v>
      </x:c>
    </x:row>
    <x:row r="13" spans="1:7" x14ac:dyDescent="0.25">
      <x:c r="B13" s="90">
        <x:v>9/5/2013</x:v>
      </x:c>
      <x:c r="C13" s="26">
        <x:v>Katrina 972-726-0800</x:v>
      </x:c>
      <x:c r="D13" s="26" t="str">
        <x:v>A25160</x:v>
      </x:c>
      <x:c r="E13" s="26">
        <x:v>Canon IR C3220</x:v>
      </x:c>
      <x:c r="F13" s="26">
        <x:v>Dallas</x:v>
      </x:c>
      <x:c r="G13" s="26" t="n">
        <x:v>614.000000</x:v>
      </x:c>
      <x:c r="H13" s="26" t="str">
        <x:v>noise/jamming, service requested.</x:v>
      </x:c>
      <x:c r="I13" s="91" t="str">
        <x:v>Closing Notes:  9/5/13 - Replaced drums and swing gear assy. </x:v>
      </x:c>
    </x:row>
    <x:row r="14" spans="1:7" x14ac:dyDescent="0.25">
      <x:c r="B14" s="96">
        <x:v>9/23/2013</x:v>
      </x:c>
      <x:c r="C14" s="97">
        <x:v>mark 214-663-4896 /mjiimenez@daisybrand.com</x:v>
      </x:c>
      <x:c r="D14" s="97" t="str">
        <x:v>A28723</x:v>
      </x:c>
      <x:c r="E14" s="97">
        <x:v>Canon IR C3480i</x:v>
      </x:c>
      <x:c r="F14" s="97">
        <x:v>Garland</x:v>
      </x:c>
      <x:c r="G14" s="97" t="str">
        <x:v>1,154</x:v>
      </x:c>
      <x:c r="H14" s="97" t="str">
        <x:v>pages printing with lines across the top and bottom of each page.</x:v>
      </x:c>
      <x:c r="I14" s="98" t="str">
        <x:v>9/24/13 - Left voicemail for Mark.  Closing Notes:  9/23/13 - Cleaned paper feed, transport.  Replaced drum, transfer belt, transfer roller/blade.  Ran auto gradation </x:v>
      </x:c>
    </x:row>
    <x:row r="15" spans="1:7" x14ac:dyDescent="0.25">
      <x:c r="B15" s="90">
        <x:v>9/23/2013</x:v>
      </x:c>
      <x:c r="C15" s="26">
        <x:v>mark 214-663-4896 /mjimenez@daisybrand.com</x:v>
      </x:c>
      <x:c r="D15" s="26" t="str">
        <x:v>A28723</x:v>
      </x:c>
      <x:c r="E15" s="26">
        <x:v>Canon IR C3480i</x:v>
      </x:c>
      <x:c r="F15" s="26">
        <x:v>Garland</x:v>
      </x:c>
      <x:c r="G15" s="26" t="n">
        <x:v>1154.000000</x:v>
      </x:c>
      <x:c r="H15" s="26" t="str">
        <x:v>Pages are printing with lines at the top and bottom of each page.....
This might be a repeat ticket, but I didnt get the email confirmation.</x:v>
      </x:c>
      <x:c r="I15" s="91" t="str">
        <x:v>No Work Order Remarks</x:v>
      </x:c>
    </x:row>
    <x:row r="16" spans="1:7" x14ac:dyDescent="0.25">
      <x:c r="B16" s="96">
        <x:v>9/23/2013</x:v>
      </x:c>
      <x:c r="C16" s="97">
        <x:v>mark 214-663-4896 /mjimenez@daisybrand.com</x:v>
      </x:c>
      <x:c r="D16" s="97" t="str">
        <x:v>A28723</x:v>
      </x:c>
      <x:c r="E16" s="97">
        <x:v>Canon IR C3480i</x:v>
      </x:c>
      <x:c r="F16" s="97">
        <x:v>Garland</x:v>
      </x:c>
      <x:c r="G16" s="97" t="str">
        <x:v>1,154</x:v>
      </x:c>
      <x:c r="H16" s="97" t="str">
        <x:v>Pages are printing with lines at the top and bottom of each page.....
This might be a repeat ticket, but I didnt get the email confirmation.</x:v>
      </x:c>
      <x:c r="I16" s="98" t="str">
        <x:v>No Work Order Remarks</x:v>
      </x:c>
    </x:row>
    <x:row r="17" spans="1:7" x14ac:dyDescent="0.25">
      <x:c r="B17" s="90">
        <x:v>9/23/2013</x:v>
      </x:c>
      <x:c r="C17" s="26">
        <x:v>Melissa  Martinez 972-726-0800 /Dminter@fprus.com</x:v>
      </x:c>
      <x:c r="D17" s="26" t="str">
        <x:v>A37675</x:v>
      </x:c>
      <x:c r="E17" s="26">
        <x:v>Canon IR C2030</x:v>
      </x:c>
      <x:c r="F17" s="26">
        <x:v>Gallatin, TN</x:v>
      </x:c>
      <x:c r="G17" s="26" t="n">
        <x:v>0.000000</x:v>
      </x:c>
      <x:c r="H17" s="26" t="str">
        <x:v>The device is producing very dirty copies...</x:v>
      </x:c>
      <x:c r="I17" s="91" t="str">
        <x:v>9/24/13 - Device has been repaired and works great. </x:v>
      </x:c>
    </x:row>
    <x:row r="18" spans="1:7" x14ac:dyDescent="0.25">
      <x:c r="B18" s="96">
        <x:v>10/23/2013</x:v>
      </x:c>
      <x:c r="C18" s="97">
        <x:v>mjimenez 214-663-4896 /mjimenez@daisybrand.com</x:v>
      </x:c>
      <x:c r="D18" s="97" t="str">
        <x:v>AFPR39730</x:v>
      </x:c>
      <x:c r="E18" s="97">
        <x:v>HP LJ 3380 MFP</x:v>
      </x:c>
      <x:c r="F18" s="97">
        <x:v>Garland</x:v>
      </x:c>
      <x:c r="G18" s="97" t="str">
        <x:v/>
      </x:c>
      <x:c r="H18" s="97" t="str">
        <x:v>Scanner is not working on this unit.</x:v>
      </x:c>
      <x:c r="I18" s="98" t="str">
        <x:v>10/23/13 - Left voicemail. Closing Notes:  10/24/13 - Replaced flatbed scanner. </x:v>
      </x:c>
    </x:row>
    <x:row r="19" spans="1:7" x14ac:dyDescent="0.25">
      <x:c r="B19" s="90">
        <x:v>8/29/2013</x:v>
      </x:c>
      <x:c r="C19" s="26">
        <x:v>mark 214-663-4896</x:v>
      </x:c>
      <x:c r="D19" s="26" t="str">
        <x:v>AFPR40527</x:v>
      </x:c>
      <x:c r="E19" s="26">
        <x:v>HP LJ 4100</x:v>
      </x:c>
      <x:c r="F19" s="26">
        <x:v>Inactive - Depleted Equipment</x:v>
      </x:c>
      <x:c r="G19" s="26" t="n">
        <x:v>266.000000</x:v>
      </x:c>
      <x:c r="H19" s="26" t="str">
        <x:v>printer showing offline.  Cannot get to any of the menu settings...</x:v>
      </x:c>
      <x:c r="I19" s="91" t="str">
        <x:v>8/29/13 - Verity said they are shorthanded, and this wil be the first cal tomorrow. </x:v>
      </x:c>
    </x:row>
    <x:row r="20" spans="1:7" x14ac:dyDescent="0.25">
      <x:c r="B20" s="96">
        <x:v>9/5/2013</x:v>
      </x:c>
      <x:c r="C20" s="97">
        <x:v>Angela Ripley 972-385-5091</x:v>
      </x:c>
      <x:c r="D20" s="97" t="str">
        <x:v>AFPR40528</x:v>
      </x:c>
      <x:c r="E20" s="97">
        <x:v>HP LJ 4100</x:v>
      </x:c>
      <x:c r="F20" s="97">
        <x:v>Inactive - Depleted Equipment</x:v>
      </x:c>
      <x:c r="G20" s="97" t="str">
        <x:v>190</x:v>
      </x:c>
      <x:c r="H20" s="97" t="str">
        <x:v>Fuser needs to be replaced</x:v>
      </x:c>
      <x:c r="I20" s="98" t="str">
        <x:v>No Work Order Remarks</x:v>
      </x:c>
    </x:row>
    <x:row r="21" spans="1:7" x14ac:dyDescent="0.25">
      <x:c r="B21" s="90">
        <x:v>8/5/2013</x:v>
      </x:c>
      <x:c r="C21" s="26">
        <x:v>Angela Ripley 972-385-5091</x:v>
      </x:c>
      <x:c r="D21" s="26" t="str">
        <x:v>AFPR40545</x:v>
      </x:c>
      <x:c r="E21" s="26">
        <x:v>HP LJ P4014</x:v>
      </x:c>
      <x:c r="F21" s="26">
        <x:v>Dallas</x:v>
      </x:c>
      <x:c r="G21" s="26" t="n">
        <x:v>0.000000</x:v>
      </x:c>
      <x:c r="H21" s="26" t="str">
        <x:v>The following device is starting to have smeared print-outs.Can we get this device cleaned please?
</x:v>
      </x:c>
      <x:c r="I21" s="91" t="str">
        <x:v>8/7/13 - Left voicemail for Angela. 8/12/13 - Requested closing notes from Verity.  Closing Notes:  8/6/13, 10:154-10:35am - Replaced toner, replaced tray 2 feed roller, cleaned and tested all Ok. 
</x:v>
      </x:c>
    </x:row>
    <x:row r="22" spans="1:7" x14ac:dyDescent="0.25">
      <x:c r="B22" s="96">
        <x:v>8/29/2013</x:v>
      </x:c>
      <x:c r="C22" s="97">
        <x:v>mark 214-663-4896</x:v>
      </x:c>
      <x:c r="D22" s="97" t="str">
        <x:v>AFPR40556</x:v>
      </x:c>
      <x:c r="E22" s="97">
        <x:v>HP LJ 4050</x:v>
      </x:c>
      <x:c r="F22" s="97">
        <x:v>Inactive - Depleted Equipment</x:v>
      </x:c>
      <x:c r="G22" s="97" t="str">
        <x:v>158</x:v>
      </x:c>
      <x:c r="H22" s="97" t="str">
        <x:v>printer showing offline.. Can not get to the menu configurations.</x:v>
      </x:c>
      <x:c r="I22" s="98" t="str">
        <x:v>8/29/413 - Verity said this would be the first call in the morning. </x:v>
      </x:c>
    </x:row>
    <x:row r="23" spans="1:7" x14ac:dyDescent="0.25">
      <x:c r="B23" s="90">
        <x:v>9/24/2013</x:v>
      </x:c>
      <x:c r="C23" s="26">
        <x:v>Brian Finn 972-385-5048 /bfinn@daisybrand.com</x:v>
      </x:c>
      <x:c r="D23" s="26" t="str">
        <x:v>FPR40557</x:v>
      </x:c>
      <x:c r="E23" s="26">
        <x:v>Ricoh SP C820dn </x:v>
      </x:c>
      <x:c r="F23" s="26">
        <x:v>Paris</x:v>
      </x:c>
      <x:c r="G23" s="26" t="n">
        <x:v>50.000000</x:v>
      </x:c>
      <x:c r="H23" s="26" t="str">
        <x:v>Printer in the cooler is printing pink and purple stripes on the paper.</x:v>
      </x:c>
      <x:c r="I23" s="91" t="str">
        <x:v>9/25/13 - Found streaks on transfer roller and transfer belt.  General cleaning of machine.  r/s for more time and color PCU, machine down with CQ issues. Customer checking to see if has drums on site after his meeting today.   Left voicemail for Brian. </x:v>
      </x:c>
    </x:row>
    <x:row r="24" spans="1:7" x14ac:dyDescent="0.25">
      <x:c r="B24" s="96">
        <x:v>9/7/2013</x:v>
      </x:c>
      <x:c r="C24" s="97">
        <x:v>mark jimenez 214-663-4896</x:v>
      </x:c>
      <x:c r="D24" s="97" t="str">
        <x:v>FPR40557</x:v>
      </x:c>
      <x:c r="E24" s="97">
        <x:v>Ricoh SP C820dn </x:v>
      </x:c>
      <x:c r="F24" s="97">
        <x:v>Paris</x:v>
      </x:c>
      <x:c r="G24" s="97" t="str">
        <x:v>50</x:v>
      </x:c>
      <x:c r="H24" s="97" t="str">
        <x:v>Printer is not responding.  The main screen does not come on.</x:v>
      </x:c>
      <x:c r="I24" s="98" t="str">
        <x:v>No Work Order Remarks</x:v>
      </x:c>
    </x:row>
    <x:row r="25" spans="1:7" x14ac:dyDescent="0.25">
      <x:c r="B25" s="90">
        <x:v>9/7/2013</x:v>
      </x:c>
      <x:c r="C25" s="26">
        <x:v>mark jimenez 214-663-4896</x:v>
      </x:c>
      <x:c r="D25" s="26" t="str">
        <x:v>FPR40557</x:v>
      </x:c>
      <x:c r="E25" s="26">
        <x:v>Ricoh SP C820dn </x:v>
      </x:c>
      <x:c r="F25" s="26">
        <x:v>Paris</x:v>
      </x:c>
      <x:c r="G25" s="26" t="n">
        <x:v>50.000000</x:v>
      </x:c>
      <x:c r="H25" s="26" t="str">
        <x:v>Printer is not responding.  The main screen does not come on.</x:v>
      </x:c>
      <x:c r="I25" s="91" t="str">
        <x:v> 9/9/13 - Turn amchine on upon arrival.  Machien says please wait.  turn off, reseat controller, turn machien baqck on.  Display is blank. Call tech support, open case ID 22061780, said replace controller.  R/S for part, machine is down.  9/10/13 - Req...</x:v>
      </x:c>
    </x:row>
    <x:row r="26" spans="1:7" x14ac:dyDescent="0.25">
      <x:c r="B26" s="96">
        <x:v>8/13/2013</x:v>
      </x:c>
      <x:c r="C26" s="97">
        <x:v>mark 214-663-4896</x:v>
      </x:c>
      <x:c r="D26" s="97" t="str">
        <x:v>FPR42069</x:v>
      </x:c>
      <x:c r="E26" s="97">
        <x:v>Ricoh SP 5200S</x:v>
      </x:c>
      <x:c r="F26" s="97">
        <x:v>Dallas</x:v>
      </x:c>
      <x:c r="G26" s="97" t="str">
        <x:v>31</x:v>
      </x:c>
      <x:c r="H26" s="97" t="str">
        <x:v>Feed on new fax machine not working propoerly.  Paper feeds half way and the sticks.  Sounds like rollers are spinning, but no movement on paper.</x:v>
      </x:c>
      <x:c r="I26" s="98" t="str">
        <x:v>Closing Notes:  8/13/13, 12:45-1:15pm - Found jammed staple in ADF path.  Cleared staple from path, cleaned ADF and tested all Ok. </x:v>
      </x:c>
    </x:row>
    <x:row r="27" spans="1:7" x14ac:dyDescent="0.25">
      <x:c r="B27" s="92">
        <x:v/>
      </x:c>
      <x:c r="C27" s="119"/>
      <x:c r="D27" s="120"/>
      <x:c r="E27" s="120"/>
      <x:c r="F27" s="120"/>
      <x:c r="G27" s="120"/>
      <x:c r="H27" s="120"/>
      <x:c r="I27"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318"/>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July 2018 - September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30,000</x:v>
      </x:c>
      <x:c r="D7" s="73" t="str">
        <x:v>49,614</x:v>
      </x:c>
      <x:c r="E7" s="177" t="n">
        <x:f ca="1">=SUM(D7 - C7)</x:f>
      </x:c>
      <x:c r="F7" s="73" t="n">
        <x:v>0</x:v>
      </x:c>
      <x:c r="G7" s="177" t="n">
        <x:f ca="1">=SUM(E7 - F7)</x:f>
      </x:c>
      <x:c r="H7" s="200" t="n">
        <x:v>0.011000</x:v>
      </x:c>
      <x:c r="I7" s="213" t="n">
        <x:f ca="1">=IF(SUM(G7 * H7) &lt; 0, 0,SUM(G7 * H7))</x:f>
      </x:c>
    </x:row>
    <x:row r="8" spans="1:10" x14ac:dyDescent="0.25">
      <x:c r="B8" s="60" t="str">
        <x:v>B/W Laser Prints </x:v>
      </x:c>
      <x:c r="C8" s="73" t="str">
        <x:v>150,000</x:v>
      </x:c>
      <x:c r="D8" s="73" t="str">
        <x:v>130,716</x:v>
      </x:c>
      <x:c r="E8" s="177" t="n">
        <x:f ca="1">=SUM(D8 - C8)</x:f>
      </x:c>
      <x:c r="F8" s="73" t="n">
        <x:v>0</x:v>
      </x:c>
      <x:c r="G8" s="177" t="n">
        <x:f ca="1">=SUM(E8 - F8)</x:f>
      </x:c>
      <x:c r="H8" s="200" t="n">
        <x:v>0.018000</x:v>
      </x:c>
      <x:c r="I8" s="213" t="n">
        <x:f ca="1">=IF(SUM(G8 * H8) &lt; 0, 0,SUM(G8 * H8))</x:f>
      </x:c>
    </x:row>
    <x:row r="9" spans="1:10" x14ac:dyDescent="0.25">
      <x:c r="B9" s="58" t="str">
        <x:v>Color Copier (Color Pages)</x:v>
      </x:c>
      <x:c r="C9" s="6" t="str">
        <x:v>96,000</x:v>
      </x:c>
      <x:c r="D9" s="6" t="str">
        <x:v>76,450</x:v>
      </x:c>
      <x:c r="E9" s="176" t="n">
        <x:f ca="1">=SUM(D9 - C9)</x:f>
      </x:c>
      <x:c r="F9" s="6" t="n">
        <x:v>0</x:v>
      </x:c>
      <x:c r="G9" s="176" t="n">
        <x:f ca="1">=SUM(E9 - F9)</x:f>
      </x:c>
      <x:c r="H9" s="201" t="n">
        <x:v>0.090000</x:v>
      </x:c>
      <x:c r="I9" s="212" t="str">
        <x:f ca="1">=IF(SUM(G9 * H9) &lt; 0, 0,SUM(G9 * H9))</x:f>
      </x:c>
    </x:row>
    <x:row r="10" spans="1:10" x14ac:dyDescent="0.25">
      <x:c r="B10" s="58" t="str">
        <x:v>Color Copier B/W Pages</x:v>
      </x:c>
      <x:c r="C10" s="6" t="str">
        <x:v>30,000</x:v>
      </x:c>
      <x:c r="D10" s="6" t="str">
        <x:v>49,614</x:v>
      </x:c>
      <x:c r="E10" s="176" t="n">
        <x:f ca="1">=SUM(D10 - C10)</x:f>
      </x:c>
      <x:c r="F10" s="6" t="n">
        <x:v>0</x:v>
      </x:c>
      <x:c r="G10" s="176" t="n">
        <x:f ca="1">=SUM(E10 - F10)</x:f>
      </x:c>
      <x:c r="H10" s="201" t="n">
        <x:v>0.011000</x:v>
      </x:c>
      <x:c r="I10" s="212" t="str">
        <x:f ca="1">=IF(SUM(G10 * H10) &lt; 0, 0,SUM(G10 * H10))</x:f>
      </x:c>
    </x:row>
    <x:row r="11" spans="1:10" x14ac:dyDescent="0.25">
      <x:c r="B11" s="60" t="str">
        <x:v>Color Copier Color Pages</x:v>
      </x:c>
      <x:c r="C11" s="73" t="str">
        <x:v>96,000</x:v>
      </x:c>
      <x:c r="D11" s="73" t="str">
        <x:v>76,450</x:v>
      </x:c>
      <x:c r="E11" s="177" t="n">
        <x:f ca="1">=SUM(D11 - C11)</x:f>
      </x:c>
      <x:c r="F11" s="73" t="n">
        <x:v>0</x:v>
      </x:c>
      <x:c r="G11" s="177" t="n">
        <x:f ca="1">=SUM(E11 - F11)</x:f>
      </x:c>
      <x:c r="H11" s="200" t="n">
        <x:v>0.090000</x:v>
      </x:c>
      <x:c r="I11" s="213" t="n">
        <x:f ca="1">=IF(SUM(G11 * H11) &lt; 0, 0,SUM(G11 * H11))</x:f>
      </x:c>
    </x:row>
    <x:row r="12" spans="1:10" x14ac:dyDescent="0.25">
      <x:c r="B12" s="60" t="str">
        <x:v>Color Laser Prints </x:v>
      </x:c>
      <x:c r="C12" s="73" t="str">
        <x:v>9,300</x:v>
      </x:c>
      <x:c r="D12" s="73" t="str">
        <x:v>11,255</x:v>
      </x:c>
      <x:c r="E12" s="177" t="n">
        <x:f ca="1">=SUM(D12 - C12)</x:f>
      </x:c>
      <x:c r="F12" s="73" t="n">
        <x:v>0</x:v>
      </x:c>
      <x:c r="G12" s="177" t="n">
        <x:f ca="1">=SUM(E12 - F12)</x:f>
      </x:c>
      <x:c r="H12" s="200" t="n">
        <x:v>0.200000</x:v>
      </x:c>
      <x:c r="I12" s="213" t="n">
        <x:f ca="1">=IF(SUM(G12 * H12) &lt; 0, 0,SUM(G12 * H12))</x:f>
      </x:c>
    </x:row>
    <x:row r="13" spans="1:10" x14ac:dyDescent="0.25">
      <x:c r="B13" s="58" t="str">
        <x:v>Color Laser Prints (Other)</x:v>
      </x:c>
      <x:c r="C13" s="6" t="str">
        <x:v>9,300</x:v>
      </x:c>
      <x:c r="D13" s="6" t="str">
        <x:v>11,255</x:v>
      </x:c>
      <x:c r="E13" s="176" t="n">
        <x:f ca="1">=SUM(D13 - C13)</x:f>
      </x:c>
      <x:c r="F13" s="6" t="n">
        <x:v>0</x:v>
      </x:c>
      <x:c r="G13" s="176" t="n">
        <x:f ca="1">=SUM(E13 - F13)</x:f>
      </x:c>
      <x:c r="H13" s="201" t="n">
        <x:v>0.200000</x:v>
      </x:c>
      <x:c r="I13" s="212" t="str">
        <x:f ca="1">=IF(SUM(G13 * H13) &lt; 0, 0,SUM(G13 * H13))</x:f>
      </x:c>
    </x:row>
    <x:row r="14" spans="1:10" x14ac:dyDescent="0.25">
      <x:c r="B14" s="58" t="str">
        <x:v>Color Laser Prints (Ricoh)</x:v>
      </x:c>
      <x:c r="C14" s="6" t="str">
        <x:v>3,000</x:v>
      </x:c>
      <x:c r="D14" s="6" t="str">
        <x:v>19,229</x:v>
      </x:c>
      <x:c r="E14" s="176" t="n">
        <x:f ca="1">=SUM(D14 - C14)</x:f>
      </x:c>
      <x:c r="F14" s="6" t="n">
        <x:v>0</x:v>
      </x:c>
      <x:c r="G14" s="176" t="n">
        <x:f ca="1">=SUM(E14 - F14)</x:f>
      </x:c>
      <x:c r="H14" s="201" t="n">
        <x:v>0.130000</x:v>
      </x:c>
      <x:c r="I14" s="212" t="str">
        <x:f ca="1">=IF(SUM(G14 * H14) &lt; 0, 0,SUM(G14 * H14))</x:f>
      </x:c>
    </x:row>
    <x:row r="15" spans="1:10" ht="15.5" customHeight="1" x14ac:dyDescent="0.25">
      <x:c r="A15" s="19"/>
      <x:c r="B15" s="209"/>
      <x:c r="C15" s="209"/>
      <x:c r="D15" s="209"/>
      <x:c r="E15" s="209"/>
      <x:c r="F15" s="209"/>
      <x:c r="G15" s="209"/>
      <x:c r="H15" s="209">
        <x:v>Total Overage Expense:</x:v>
      </x:c>
      <x:c r="I15" s="209">
        <x:f ca="1">=SUM(I7:I14)</x:f>
      </x:c>
    </x:row>
    <x:row r="16" spans="1:10" ht="25.5" customHeight="1" x14ac:dyDescent="0.25">
      <x:c r="A16" s="19"/>
      <x:c r="B16" s="14">
        <x:v>April 2018 - June 2018</x:v>
      </x:c>
      <x:c r="C16" s="19"/>
      <x:c r="D16" s="19"/>
      <x:c r="E16" s="19"/>
      <x:c r="F16" s="19"/>
      <x:c r="G16" s="19"/>
      <x:c r="H16" s="19"/>
      <x:c r="I16" s="19"/>
    </x:row>
    <x:row r="17" spans="1:10" ht="35.75" customHeight="1" x14ac:dyDescent="0.25">
      <x:c r="B17" s="47" t="str">
        <x:v>Meter Group</x:v>
      </x:c>
      <x:c r="C17" s="45" t="str">
        <x:v>Quarterly Contracted Volume</x:v>
      </x:c>
      <x:c r="D17" s="45" t="str">
        <x:v>Actual Volume For Period</x:v>
      </x:c>
      <x:c r="E17" s="45" t="str">
        <x:v>Overage/(Underage) For Period</x:v>
      </x:c>
      <x:c r="F17" s="45" t="str">
        <x:v>Accrued Rollover Pages</x:v>
      </x:c>
      <x:c r="G17" s="45" t="str">
        <x:v>Net Overage (Underage)</x:v>
      </x:c>
      <x:c r="H17" s="45" t="str">
        <x:v>Excess CPP</x:v>
      </x:c>
      <x:c r="I17" s="46" t="str">
        <x:v>Overage Expense</x:v>
      </x:c>
    </x:row>
    <x:row r="18" spans="1:10" x14ac:dyDescent="0.25">
      <x:c r="B18" s="60" t="str">
        <x:v>B/W Copies</x:v>
      </x:c>
      <x:c r="C18" s="73" t="str">
        <x:v>30,000</x:v>
      </x:c>
      <x:c r="D18" s="73" t="str">
        <x:v>56,683</x:v>
      </x:c>
      <x:c r="E18" s="177" t="n">
        <x:f ca="1">=SUM(D18 - C18)</x:f>
      </x:c>
      <x:c r="F18" s="73" t="n">
        <x:v>0</x:v>
      </x:c>
      <x:c r="G18" s="177" t="n">
        <x:f ca="1">=SUM(E18 - F18)</x:f>
      </x:c>
      <x:c r="H18" s="200" t="n">
        <x:v>0.011000</x:v>
      </x:c>
      <x:c r="I18" s="213" t="n">
        <x:f ca="1">=IF(SUM(G18 * H18) &lt; 0, 0,SUM(G18 * H18))</x:f>
      </x:c>
    </x:row>
    <x:row r="19" spans="1:10" x14ac:dyDescent="0.25">
      <x:c r="B19" s="60" t="str">
        <x:v>B/W Laser Prints </x:v>
      </x:c>
      <x:c r="C19" s="73" t="str">
        <x:v>150,000</x:v>
      </x:c>
      <x:c r="D19" s="73" t="str">
        <x:v>167,135</x:v>
      </x:c>
      <x:c r="E19" s="177" t="n">
        <x:f ca="1">=SUM(D19 - C19)</x:f>
      </x:c>
      <x:c r="F19" s="73" t="n">
        <x:v>0</x:v>
      </x:c>
      <x:c r="G19" s="177" t="n">
        <x:f ca="1">=SUM(E19 - F19)</x:f>
      </x:c>
      <x:c r="H19" s="200" t="n">
        <x:v>0.018000</x:v>
      </x:c>
      <x:c r="I19" s="213" t="n">
        <x:f ca="1">=IF(SUM(G19 * H19) &lt; 0, 0,SUM(G19 * H19))</x:f>
      </x:c>
    </x:row>
    <x:row r="20" spans="1:10" x14ac:dyDescent="0.25">
      <x:c r="B20" s="58" t="str">
        <x:v>Color Copier (Color Pages)</x:v>
      </x:c>
      <x:c r="C20" s="6" t="str">
        <x:v>96,000</x:v>
      </x:c>
      <x:c r="D20" s="6" t="str">
        <x:v>101,379</x:v>
      </x:c>
      <x:c r="E20" s="176" t="n">
        <x:f ca="1">=SUM(D20 - C20)</x:f>
      </x:c>
      <x:c r="F20" s="6" t="n">
        <x:v>0</x:v>
      </x:c>
      <x:c r="G20" s="176" t="n">
        <x:f ca="1">=SUM(E20 - F20)</x:f>
      </x:c>
      <x:c r="H20" s="201" t="n">
        <x:v>0.090000</x:v>
      </x:c>
      <x:c r="I20" s="212" t="str">
        <x:f ca="1">=IF(SUM(G20 * H20) &lt; 0, 0,SUM(G20 * H20))</x:f>
      </x:c>
    </x:row>
    <x:row r="21" spans="1:10" x14ac:dyDescent="0.25">
      <x:c r="B21" s="58" t="str">
        <x:v>Color Copier B/W Pages</x:v>
      </x:c>
      <x:c r="C21" s="6" t="str">
        <x:v>30,000</x:v>
      </x:c>
      <x:c r="D21" s="6" t="str">
        <x:v>56,683</x:v>
      </x:c>
      <x:c r="E21" s="176" t="n">
        <x:f ca="1">=SUM(D21 - C21)</x:f>
      </x:c>
      <x:c r="F21" s="6" t="n">
        <x:v>0</x:v>
      </x:c>
      <x:c r="G21" s="176" t="n">
        <x:f ca="1">=SUM(E21 - F21)</x:f>
      </x:c>
      <x:c r="H21" s="201" t="n">
        <x:v>0.011000</x:v>
      </x:c>
      <x:c r="I21" s="212" t="str">
        <x:f ca="1">=IF(SUM(G21 * H21) &lt; 0, 0,SUM(G21 * H21))</x:f>
      </x:c>
    </x:row>
    <x:row r="22" spans="1:10" x14ac:dyDescent="0.25">
      <x:c r="B22" s="60" t="str">
        <x:v>Color Copier Color Pages</x:v>
      </x:c>
      <x:c r="C22" s="73" t="str">
        <x:v>96,000</x:v>
      </x:c>
      <x:c r="D22" s="73" t="str">
        <x:v>101,379</x:v>
      </x:c>
      <x:c r="E22" s="177" t="n">
        <x:f ca="1">=SUM(D22 - C22)</x:f>
      </x:c>
      <x:c r="F22" s="73" t="n">
        <x:v>0</x:v>
      </x:c>
      <x:c r="G22" s="177" t="n">
        <x:f ca="1">=SUM(E22 - F22)</x:f>
      </x:c>
      <x:c r="H22" s="200" t="n">
        <x:v>0.090000</x:v>
      </x:c>
      <x:c r="I22" s="213" t="n">
        <x:f ca="1">=IF(SUM(G22 * H22) &lt; 0, 0,SUM(G22 * H22))</x:f>
      </x:c>
    </x:row>
    <x:row r="23" spans="1:10" x14ac:dyDescent="0.25">
      <x:c r="B23" s="60" t="str">
        <x:v>Color Laser Prints </x:v>
      </x:c>
      <x:c r="C23" s="73" t="str">
        <x:v>9,300</x:v>
      </x:c>
      <x:c r="D23" s="73" t="str">
        <x:v>11,030</x:v>
      </x:c>
      <x:c r="E23" s="177" t="n">
        <x:f ca="1">=SUM(D23 - C23)</x:f>
      </x:c>
      <x:c r="F23" s="73" t="n">
        <x:v>6596</x:v>
      </x:c>
      <x:c r="G23" s="177" t="n">
        <x:f ca="1">=SUM(E23 - F23)</x:f>
      </x:c>
      <x:c r="H23" s="200" t="n">
        <x:v>0.200000</x:v>
      </x:c>
      <x:c r="I23" s="213" t="n">
        <x:f ca="1">=IF(SUM(G23 * H23) &lt; 0, 0,SUM(G23 * H23))</x:f>
      </x:c>
    </x:row>
    <x:row r="24" spans="1:10" x14ac:dyDescent="0.25">
      <x:c r="B24" s="58" t="str">
        <x:v>Color Laser Prints (Other)</x:v>
      </x:c>
      <x:c r="C24" s="6" t="str">
        <x:v>9,300</x:v>
      </x:c>
      <x:c r="D24" s="6" t="str">
        <x:v>11,030</x:v>
      </x:c>
      <x:c r="E24" s="176" t="n">
        <x:f ca="1">=SUM(D24 - C24)</x:f>
      </x:c>
      <x:c r="F24" s="6" t="n">
        <x:v>6596</x:v>
      </x:c>
      <x:c r="G24" s="176" t="n">
        <x:f ca="1">=SUM(E24 - F24)</x:f>
      </x:c>
      <x:c r="H24" s="201" t="n">
        <x:v>0.200000</x:v>
      </x:c>
      <x:c r="I24" s="212" t="str">
        <x:f ca="1">=IF(SUM(G24 * H24) &lt; 0, 0,SUM(G24 * H24))</x:f>
      </x:c>
    </x:row>
    <x:row r="25" spans="1:10" x14ac:dyDescent="0.25">
      <x:c r="B25" s="58" t="str">
        <x:v>Color Laser Prints (Ricoh)</x:v>
      </x:c>
      <x:c r="C25" s="6" t="str">
        <x:v>3,000</x:v>
      </x:c>
      <x:c r="D25" s="6" t="str">
        <x:v>16,160</x:v>
      </x:c>
      <x:c r="E25" s="176" t="n">
        <x:f ca="1">=SUM(D25 - C25)</x:f>
      </x:c>
      <x:c r="F25" s="6" t="n">
        <x:v>318503</x:v>
      </x:c>
      <x:c r="G25" s="176" t="n">
        <x:f ca="1">=SUM(E25 - F25)</x:f>
      </x:c>
      <x:c r="H25" s="201" t="n">
        <x:v>0.130000</x:v>
      </x:c>
      <x:c r="I25" s="212" t="str">
        <x:f ca="1">=IF(SUM(G25 * H25) &lt; 0, 0,SUM(G25 * H25))</x:f>
      </x:c>
    </x:row>
    <x:row r="26" spans="1:10" ht="15.5" customHeight="1" x14ac:dyDescent="0.25">
      <x:c r="A26" s="19"/>
      <x:c r="B26" s="209"/>
      <x:c r="C26" s="209"/>
      <x:c r="D26" s="209"/>
      <x:c r="E26" s="209"/>
      <x:c r="F26" s="209"/>
      <x:c r="G26" s="209"/>
      <x:c r="H26" s="209">
        <x:v>Total Overage Expense:</x:v>
      </x:c>
      <x:c r="I26" s="209">
        <x:f ca="1">=SUM(I18:I25)</x:f>
      </x:c>
    </x:row>
    <x:row r="27" spans="1:10" ht="25.5" customHeight="1" x14ac:dyDescent="0.25">
      <x:c r="A27" s="19"/>
      <x:c r="B27" s="14">
        <x:v>January 2018 - March 2018</x:v>
      </x:c>
      <x:c r="C27" s="19"/>
      <x:c r="D27" s="19"/>
      <x:c r="E27" s="19"/>
      <x:c r="F27" s="19"/>
      <x:c r="G27" s="19"/>
      <x:c r="H27" s="19"/>
      <x:c r="I27" s="19"/>
    </x:row>
    <x:row r="28" spans="1:10" ht="35.75" customHeight="1" x14ac:dyDescent="0.25">
      <x:c r="B28" s="47" t="str">
        <x:v>Meter Group</x:v>
      </x:c>
      <x:c r="C28" s="45" t="str">
        <x:v>Quarterly Contracted Volume</x:v>
      </x:c>
      <x:c r="D28" s="45" t="str">
        <x:v>Actual Volume For Period</x:v>
      </x:c>
      <x:c r="E28" s="45" t="str">
        <x:v>Overage/(Underage) For Period</x:v>
      </x:c>
      <x:c r="F28" s="45" t="str">
        <x:v>Accrued Rollover Pages</x:v>
      </x:c>
      <x:c r="G28" s="45" t="str">
        <x:v>Net Overage (Underage)</x:v>
      </x:c>
      <x:c r="H28" s="45" t="str">
        <x:v>Excess CPP</x:v>
      </x:c>
      <x:c r="I28" s="46" t="str">
        <x:v>Overage Expense</x:v>
      </x:c>
    </x:row>
    <x:row r="29" spans="1:10" x14ac:dyDescent="0.25">
      <x:c r="B29" s="60" t="str">
        <x:v>B/W Copies</x:v>
      </x:c>
      <x:c r="C29" s="73" t="str">
        <x:v>30,000</x:v>
      </x:c>
      <x:c r="D29" s="73" t="str">
        <x:v>57,946</x:v>
      </x:c>
      <x:c r="E29" s="177" t="n">
        <x:f ca="1">=SUM(D29 - C29)</x:f>
      </x:c>
      <x:c r="F29" s="73" t="n">
        <x:v>0</x:v>
      </x:c>
      <x:c r="G29" s="177" t="n">
        <x:f ca="1">=SUM(E29 - F29)</x:f>
      </x:c>
      <x:c r="H29" s="200" t="n">
        <x:v>0.011000</x:v>
      </x:c>
      <x:c r="I29" s="213" t="n">
        <x:f ca="1">=IF(SUM(G29 * H29) &lt; 0, 0,SUM(G29 * H29))</x:f>
      </x:c>
    </x:row>
    <x:row r="30" spans="1:10" x14ac:dyDescent="0.25">
      <x:c r="B30" s="60" t="str">
        <x:v>B/W Laser Prints </x:v>
      </x:c>
      <x:c r="C30" s="73" t="str">
        <x:v>150,000</x:v>
      </x:c>
      <x:c r="D30" s="73" t="str">
        <x:v>137,911</x:v>
      </x:c>
      <x:c r="E30" s="177" t="n">
        <x:f ca="1">=SUM(D30 - C30)</x:f>
      </x:c>
      <x:c r="F30" s="73" t="n">
        <x:v>0</x:v>
      </x:c>
      <x:c r="G30" s="177" t="n">
        <x:f ca="1">=SUM(E30 - F30)</x:f>
      </x:c>
      <x:c r="H30" s="200" t="n">
        <x:v>0.018000</x:v>
      </x:c>
      <x:c r="I30" s="213" t="n">
        <x:f ca="1">=IF(SUM(G30 * H30) &lt; 0, 0,SUM(G30 * H30))</x:f>
      </x:c>
    </x:row>
    <x:row r="31" spans="1:10" x14ac:dyDescent="0.25">
      <x:c r="B31" s="58" t="str">
        <x:v>Color Copier (Color Pages)</x:v>
      </x:c>
      <x:c r="C31" s="6" t="str">
        <x:v>96,000</x:v>
      </x:c>
      <x:c r="D31" s="6" t="str">
        <x:v>76,160</x:v>
      </x:c>
      <x:c r="E31" s="176" t="n">
        <x:f ca="1">=SUM(D31 - C31)</x:f>
      </x:c>
      <x:c r="F31" s="6" t="n">
        <x:v>0</x:v>
      </x:c>
      <x:c r="G31" s="176" t="n">
        <x:f ca="1">=SUM(E31 - F31)</x:f>
      </x:c>
      <x:c r="H31" s="201" t="n">
        <x:v>0.090000</x:v>
      </x:c>
      <x:c r="I31" s="212" t="str">
        <x:f ca="1">=IF(SUM(G31 * H31) &lt; 0, 0,SUM(G31 * H31))</x:f>
      </x:c>
    </x:row>
    <x:row r="32" spans="1:10" x14ac:dyDescent="0.25">
      <x:c r="B32" s="58" t="str">
        <x:v>Color Copier B/W Pages</x:v>
      </x:c>
      <x:c r="C32" s="6" t="str">
        <x:v>30,000</x:v>
      </x:c>
      <x:c r="D32" s="6" t="str">
        <x:v>57,946</x:v>
      </x:c>
      <x:c r="E32" s="176" t="n">
        <x:f ca="1">=SUM(D32 - C32)</x:f>
      </x:c>
      <x:c r="F32" s="6" t="n">
        <x:v>0</x:v>
      </x:c>
      <x:c r="G32" s="176" t="n">
        <x:f ca="1">=SUM(E32 - F32)</x:f>
      </x:c>
      <x:c r="H32" s="201" t="n">
        <x:v>0.011000</x:v>
      </x:c>
      <x:c r="I32" s="212" t="str">
        <x:f ca="1">=IF(SUM(G32 * H32) &lt; 0, 0,SUM(G32 * H32))</x:f>
      </x:c>
    </x:row>
    <x:row r="33" spans="1:10" x14ac:dyDescent="0.25">
      <x:c r="B33" s="60" t="str">
        <x:v>Color Copier Color Pages</x:v>
      </x:c>
      <x:c r="C33" s="73" t="str">
        <x:v>96,000</x:v>
      </x:c>
      <x:c r="D33" s="73" t="str">
        <x:v>76,160</x:v>
      </x:c>
      <x:c r="E33" s="177" t="n">
        <x:f ca="1">=SUM(D33 - C33)</x:f>
      </x:c>
      <x:c r="F33" s="73" t="n">
        <x:v>0</x:v>
      </x:c>
      <x:c r="G33" s="177" t="n">
        <x:f ca="1">=SUM(E33 - F33)</x:f>
      </x:c>
      <x:c r="H33" s="200" t="n">
        <x:v>0.090000</x:v>
      </x:c>
      <x:c r="I33" s="213" t="n">
        <x:f ca="1">=IF(SUM(G33 * H33) &lt; 0, 0,SUM(G33 * H33))</x:f>
      </x:c>
    </x:row>
    <x:row r="34" spans="1:10" x14ac:dyDescent="0.25">
      <x:c r="B34" s="60" t="str">
        <x:v>Color Laser Prints </x:v>
      </x:c>
      <x:c r="C34" s="73" t="str">
        <x:v>9,300</x:v>
      </x:c>
      <x:c r="D34" s="73" t="str">
        <x:v>12,255</x:v>
      </x:c>
      <x:c r="E34" s="177" t="n">
        <x:f ca="1">=SUM(D34 - C34)</x:f>
      </x:c>
      <x:c r="F34" s="73" t="n">
        <x:v>6596</x:v>
      </x:c>
      <x:c r="G34" s="177" t="n">
        <x:f ca="1">=SUM(E34 - F34)</x:f>
      </x:c>
      <x:c r="H34" s="200" t="n">
        <x:v>0.200000</x:v>
      </x:c>
      <x:c r="I34" s="213" t="n">
        <x:f ca="1">=IF(SUM(G34 * H34) &lt; 0, 0,SUM(G34 * H34))</x:f>
      </x:c>
    </x:row>
    <x:row r="35" spans="1:10" x14ac:dyDescent="0.25">
      <x:c r="B35" s="58" t="str">
        <x:v>Color Laser Prints (Other)</x:v>
      </x:c>
      <x:c r="C35" s="6" t="str">
        <x:v>9,300</x:v>
      </x:c>
      <x:c r="D35" s="6" t="str">
        <x:v>12,255</x:v>
      </x:c>
      <x:c r="E35" s="176" t="n">
        <x:f ca="1">=SUM(D35 - C35)</x:f>
      </x:c>
      <x:c r="F35" s="6" t="n">
        <x:v>6596</x:v>
      </x:c>
      <x:c r="G35" s="176" t="n">
        <x:f ca="1">=SUM(E35 - F35)</x:f>
      </x:c>
      <x:c r="H35" s="201" t="n">
        <x:v>0.200000</x:v>
      </x:c>
      <x:c r="I35" s="212" t="str">
        <x:f ca="1">=IF(SUM(G35 * H35) &lt; 0, 0,SUM(G35 * H35))</x:f>
      </x:c>
    </x:row>
    <x:row r="36" spans="1:10" x14ac:dyDescent="0.25">
      <x:c r="B36" s="58" t="str">
        <x:v>Color Laser Prints (Ricoh)</x:v>
      </x:c>
      <x:c r="C36" s="6" t="str">
        <x:v>3,000</x:v>
      </x:c>
      <x:c r="D36" s="6" t="str">
        <x:v>18,423</x:v>
      </x:c>
      <x:c r="E36" s="176" t="n">
        <x:f ca="1">=SUM(D36 - C36)</x:f>
      </x:c>
      <x:c r="F36" s="6" t="n">
        <x:v>318503</x:v>
      </x:c>
      <x:c r="G36" s="176" t="n">
        <x:f ca="1">=SUM(E36 - F36)</x:f>
      </x:c>
      <x:c r="H36" s="201" t="n">
        <x:v>0.130000</x:v>
      </x:c>
      <x:c r="I36" s="212" t="str">
        <x:f ca="1">=IF(SUM(G36 * H36) &lt; 0, 0,SUM(G36 * H36))</x:f>
      </x:c>
    </x:row>
    <x:row r="37" spans="1:10" ht="15.5" customHeight="1" x14ac:dyDescent="0.25">
      <x:c r="A37" s="19"/>
      <x:c r="B37" s="209"/>
      <x:c r="C37" s="209"/>
      <x:c r="D37" s="209"/>
      <x:c r="E37" s="209"/>
      <x:c r="F37" s="209"/>
      <x:c r="G37" s="209"/>
      <x:c r="H37" s="209">
        <x:v>Total Overage Expense:</x:v>
      </x:c>
      <x:c r="I37" s="209">
        <x:f ca="1">=SUM(I29:I36)</x:f>
      </x:c>
    </x:row>
    <x:row r="38" spans="1:10" ht="25.5" customHeight="1" x14ac:dyDescent="0.25">
      <x:c r="A38" s="19"/>
      <x:c r="B38" s="14">
        <x:v>October 2017 - December 2017</x:v>
      </x:c>
      <x:c r="C38" s="19"/>
      <x:c r="D38" s="19"/>
      <x:c r="E38" s="19"/>
      <x:c r="F38" s="19"/>
      <x:c r="G38" s="19"/>
      <x:c r="H38" s="19"/>
      <x:c r="I38" s="19"/>
    </x:row>
    <x:row r="39" spans="1:10" ht="35.75" customHeight="1" x14ac:dyDescent="0.25">
      <x:c r="B39" s="47" t="str">
        <x:v>Meter Group</x:v>
      </x:c>
      <x:c r="C39" s="45" t="str">
        <x:v>Quarterly Contracted Volume</x:v>
      </x:c>
      <x:c r="D39" s="45" t="str">
        <x:v>Actual Volume For Period</x:v>
      </x:c>
      <x:c r="E39" s="45" t="str">
        <x:v>Overage/(Underage) For Period</x:v>
      </x:c>
      <x:c r="F39" s="45" t="str">
        <x:v>Accrued Rollover Pages</x:v>
      </x:c>
      <x:c r="G39" s="45" t="str">
        <x:v>Net Overage (Underage)</x:v>
      </x:c>
      <x:c r="H39" s="45" t="str">
        <x:v>Excess CPP</x:v>
      </x:c>
      <x:c r="I39" s="46" t="str">
        <x:v>Overage Expense</x:v>
      </x:c>
    </x:row>
    <x:row r="40" spans="1:10" x14ac:dyDescent="0.25">
      <x:c r="B40" s="60" t="str">
        <x:v>B/W Copies</x:v>
      </x:c>
      <x:c r="C40" s="73" t="str">
        <x:v>30,000</x:v>
      </x:c>
      <x:c r="D40" s="73" t="str">
        <x:v>86,112</x:v>
      </x:c>
      <x:c r="E40" s="177" t="n">
        <x:f ca="1">=SUM(D40 - C40)</x:f>
      </x:c>
      <x:c r="F40" s="73" t="n">
        <x:v>243267</x:v>
      </x:c>
      <x:c r="G40" s="177" t="n">
        <x:f ca="1">=SUM(E40 - F40)</x:f>
      </x:c>
      <x:c r="H40" s="200" t="n">
        <x:v>0.011000</x:v>
      </x:c>
      <x:c r="I40" s="213" t="n">
        <x:f ca="1">=IF(SUM(G40 * H40) &lt; 0, 0,SUM(G40 * H40))</x:f>
      </x:c>
    </x:row>
    <x:row r="41" spans="1:10" x14ac:dyDescent="0.25">
      <x:c r="B41" s="60" t="str">
        <x:v>B/W Laser Prints </x:v>
      </x:c>
      <x:c r="C41" s="73" t="str">
        <x:v>150,000</x:v>
      </x:c>
      <x:c r="D41" s="73" t="str">
        <x:v>107,679</x:v>
      </x:c>
      <x:c r="E41" s="177" t="n">
        <x:f ca="1">=SUM(D41 - C41)</x:f>
      </x:c>
      <x:c r="F41" s="73" t="n">
        <x:v>0</x:v>
      </x:c>
      <x:c r="G41" s="177" t="n">
        <x:f ca="1">=SUM(E41 - F41)</x:f>
      </x:c>
      <x:c r="H41" s="200" t="n">
        <x:v>0.018000</x:v>
      </x:c>
      <x:c r="I41" s="213" t="n">
        <x:f ca="1">=IF(SUM(G41 * H41) &lt; 0, 0,SUM(G41 * H41))</x:f>
      </x:c>
    </x:row>
    <x:row r="42" spans="1:10" x14ac:dyDescent="0.25">
      <x:c r="B42" s="58" t="str">
        <x:v>Color Copier (Color Pages)</x:v>
      </x:c>
      <x:c r="C42" s="6" t="str">
        <x:v>96,000</x:v>
      </x:c>
      <x:c r="D42" s="6" t="str">
        <x:v>113,681</x:v>
      </x:c>
      <x:c r="E42" s="176" t="n">
        <x:f ca="1">=SUM(D42 - C42)</x:f>
      </x:c>
      <x:c r="F42" s="6" t="n">
        <x:v>38612</x:v>
      </x:c>
      <x:c r="G42" s="176" t="n">
        <x:f ca="1">=SUM(E42 - F42)</x:f>
      </x:c>
      <x:c r="H42" s="201" t="n">
        <x:v>0.090000</x:v>
      </x:c>
      <x:c r="I42" s="212" t="str">
        <x:f ca="1">=IF(SUM(G42 * H42) &lt; 0, 0,SUM(G42 * H42))</x:f>
      </x:c>
    </x:row>
    <x:row r="43" spans="1:10" x14ac:dyDescent="0.25">
      <x:c r="B43" s="58" t="str">
        <x:v>Color Copier B/W Pages</x:v>
      </x:c>
      <x:c r="C43" s="6" t="str">
        <x:v>30,000</x:v>
      </x:c>
      <x:c r="D43" s="6" t="str">
        <x:v>86,112</x:v>
      </x:c>
      <x:c r="E43" s="176" t="n">
        <x:f ca="1">=SUM(D43 - C43)</x:f>
      </x:c>
      <x:c r="F43" s="6" t="n">
        <x:v>243267</x:v>
      </x:c>
      <x:c r="G43" s="176" t="n">
        <x:f ca="1">=SUM(E43 - F43)</x:f>
      </x:c>
      <x:c r="H43" s="201" t="n">
        <x:v>0.011000</x:v>
      </x:c>
      <x:c r="I43" s="212" t="str">
        <x:f ca="1">=IF(SUM(G43 * H43) &lt; 0, 0,SUM(G43 * H43))</x:f>
      </x:c>
    </x:row>
    <x:row r="44" spans="1:10" x14ac:dyDescent="0.25">
      <x:c r="B44" s="60" t="str">
        <x:v>Color Copier Color Pages</x:v>
      </x:c>
      <x:c r="C44" s="73" t="str">
        <x:v>96,000</x:v>
      </x:c>
      <x:c r="D44" s="73" t="str">
        <x:v>113,681</x:v>
      </x:c>
      <x:c r="E44" s="177" t="n">
        <x:f ca="1">=SUM(D44 - C44)</x:f>
      </x:c>
      <x:c r="F44" s="73" t="n">
        <x:v>38612</x:v>
      </x:c>
      <x:c r="G44" s="177" t="n">
        <x:f ca="1">=SUM(E44 - F44)</x:f>
      </x:c>
      <x:c r="H44" s="200" t="n">
        <x:v>0.090000</x:v>
      </x:c>
      <x:c r="I44" s="213" t="n">
        <x:f ca="1">=IF(SUM(G44 * H44) &lt; 0, 0,SUM(G44 * H44))</x:f>
      </x:c>
    </x:row>
    <x:row r="45" spans="1:10" x14ac:dyDescent="0.25">
      <x:c r="B45" s="60" t="str">
        <x:v>Color Laser Prints </x:v>
      </x:c>
      <x:c r="C45" s="73" t="str">
        <x:v>9,300</x:v>
      </x:c>
      <x:c r="D45" s="73" t="str">
        <x:v>6,576</x:v>
      </x:c>
      <x:c r="E45" s="177" t="n">
        <x:f ca="1">=SUM(D45 - C45)</x:f>
      </x:c>
      <x:c r="F45" s="73" t="n">
        <x:v>6596</x:v>
      </x:c>
      <x:c r="G45" s="177" t="n">
        <x:f ca="1">=SUM(E45 - F45)</x:f>
      </x:c>
      <x:c r="H45" s="200" t="n">
        <x:v>0.200000</x:v>
      </x:c>
      <x:c r="I45" s="213" t="n">
        <x:f ca="1">=IF(SUM(G45 * H45) &lt; 0, 0,SUM(G45 * H45))</x:f>
      </x:c>
    </x:row>
    <x:row r="46" spans="1:10" x14ac:dyDescent="0.25">
      <x:c r="B46" s="58" t="str">
        <x:v>Color Laser Prints (Other)</x:v>
      </x:c>
      <x:c r="C46" s="6" t="str">
        <x:v>9,300</x:v>
      </x:c>
      <x:c r="D46" s="6" t="str">
        <x:v>6,576</x:v>
      </x:c>
      <x:c r="E46" s="176" t="n">
        <x:f ca="1">=SUM(D46 - C46)</x:f>
      </x:c>
      <x:c r="F46" s="6" t="n">
        <x:v>6596</x:v>
      </x:c>
      <x:c r="G46" s="176" t="n">
        <x:f ca="1">=SUM(E46 - F46)</x:f>
      </x:c>
      <x:c r="H46" s="201" t="n">
        <x:v>0.200000</x:v>
      </x:c>
      <x:c r="I46" s="212" t="str">
        <x:f ca="1">=IF(SUM(G46 * H46) &lt; 0, 0,SUM(G46 * H46))</x:f>
      </x:c>
    </x:row>
    <x:row r="47" spans="1:10" x14ac:dyDescent="0.25">
      <x:c r="B47" s="58" t="str">
        <x:v>Color Laser Prints (Ricoh)</x:v>
      </x:c>
      <x:c r="C47" s="6" t="str">
        <x:v>3,000</x:v>
      </x:c>
      <x:c r="D47" s="6" t="str">
        <x:v>15,636</x:v>
      </x:c>
      <x:c r="E47" s="176" t="n">
        <x:f ca="1">=SUM(D47 - C47)</x:f>
      </x:c>
      <x:c r="F47" s="6" t="n">
        <x:v>318503</x:v>
      </x:c>
      <x:c r="G47" s="176" t="n">
        <x:f ca="1">=SUM(E47 - F47)</x:f>
      </x:c>
      <x:c r="H47" s="201" t="n">
        <x:v>0.130000</x:v>
      </x:c>
      <x:c r="I47" s="212" t="str">
        <x:f ca="1">=IF(SUM(G47 * H47) &lt; 0, 0,SUM(G47 * H47))</x:f>
      </x:c>
    </x:row>
    <x:row r="48" spans="1:10" ht="15.5" customHeight="1" x14ac:dyDescent="0.25">
      <x:c r="A48" s="19"/>
      <x:c r="B48" s="209"/>
      <x:c r="C48" s="209"/>
      <x:c r="D48" s="209"/>
      <x:c r="E48" s="209"/>
      <x:c r="F48" s="209"/>
      <x:c r="G48" s="209"/>
      <x:c r="H48" s="209">
        <x:v>Total Overage Expense:</x:v>
      </x:c>
      <x:c r="I48" s="209">
        <x:f ca="1">=SUM(I40:I47)</x:f>
      </x:c>
    </x:row>
    <x:row r="49" spans="1:10" ht="25.5" customHeight="1" x14ac:dyDescent="0.25">
      <x:c r="A49" s="19"/>
      <x:c r="B49" s="14">
        <x:v>July 2017 - September 2017</x:v>
      </x:c>
      <x:c r="C49" s="19"/>
      <x:c r="D49" s="19"/>
      <x:c r="E49" s="19"/>
      <x:c r="F49" s="19"/>
      <x:c r="G49" s="19"/>
      <x:c r="H49" s="19"/>
      <x:c r="I49" s="19"/>
    </x:row>
    <x:row r="50" spans="1:10" ht="35.75" customHeight="1" x14ac:dyDescent="0.25">
      <x:c r="B50" s="47" t="str">
        <x:v>Meter Group</x:v>
      </x:c>
      <x:c r="C50" s="45" t="str">
        <x:v>Quarterly Contracted Volume</x:v>
      </x:c>
      <x:c r="D50" s="45" t="str">
        <x:v>Actual Volume For Period</x:v>
      </x:c>
      <x:c r="E50" s="45" t="str">
        <x:v>Overage/(Underage) For Period</x:v>
      </x:c>
      <x:c r="F50" s="45" t="str">
        <x:v>Accrued Rollover Pages</x:v>
      </x:c>
      <x:c r="G50" s="45" t="str">
        <x:v>Net Overage (Underage)</x:v>
      </x:c>
      <x:c r="H50" s="45" t="str">
        <x:v>Excess CPP</x:v>
      </x:c>
      <x:c r="I50" s="46" t="str">
        <x:v>Overage Expense</x:v>
      </x:c>
    </x:row>
    <x:row r="51" spans="1:10" x14ac:dyDescent="0.25">
      <x:c r="B51" s="60" t="str">
        <x:v>B/W Copies</x:v>
      </x:c>
      <x:c r="C51" s="73" t="str">
        <x:v>30,000</x:v>
      </x:c>
      <x:c r="D51" s="73" t="str">
        <x:v>74,842</x:v>
      </x:c>
      <x:c r="E51" s="177" t="n">
        <x:f ca="1">=SUM(D51 - C51)</x:f>
      </x:c>
      <x:c r="F51" s="73" t="n">
        <x:v>220449</x:v>
      </x:c>
      <x:c r="G51" s="177" t="n">
        <x:f ca="1">=SUM(E51 - F51)</x:f>
      </x:c>
      <x:c r="H51" s="200" t="n">
        <x:v>0.011000</x:v>
      </x:c>
      <x:c r="I51" s="213" t="n">
        <x:f ca="1">=IF(SUM(G51 * H51) &lt; 0, 0,SUM(G51 * H51))</x:f>
      </x:c>
    </x:row>
    <x:row r="52" spans="1:10" x14ac:dyDescent="0.25">
      <x:c r="B52" s="60" t="str">
        <x:v>B/W Laser Prints </x:v>
      </x:c>
      <x:c r="C52" s="73" t="str">
        <x:v>150,000</x:v>
      </x:c>
      <x:c r="D52" s="73" t="str">
        <x:v>137,379</x:v>
      </x:c>
      <x:c r="E52" s="177" t="n">
        <x:f ca="1">=SUM(D52 - C52)</x:f>
      </x:c>
      <x:c r="F52" s="73" t="n">
        <x:v>0</x:v>
      </x:c>
      <x:c r="G52" s="177" t="n">
        <x:f ca="1">=SUM(E52 - F52)</x:f>
      </x:c>
      <x:c r="H52" s="200" t="n">
        <x:v>0.018000</x:v>
      </x:c>
      <x:c r="I52" s="213" t="n">
        <x:f ca="1">=IF(SUM(G52 * H52) &lt; 0, 0,SUM(G52 * H52))</x:f>
      </x:c>
    </x:row>
    <x:row r="53" spans="1:10" x14ac:dyDescent="0.25">
      <x:c r="B53" s="58" t="str">
        <x:v>Color Copier (Color Pages)</x:v>
      </x:c>
      <x:c r="C53" s="6" t="str">
        <x:v>96,000</x:v>
      </x:c>
      <x:c r="D53" s="6" t="str">
        <x:v>90,979</x:v>
      </x:c>
      <x:c r="E53" s="176" t="n">
        <x:f ca="1">=SUM(D53 - C53)</x:f>
      </x:c>
      <x:c r="F53" s="6" t="n">
        <x:v>48602</x:v>
      </x:c>
      <x:c r="G53" s="176" t="n">
        <x:f ca="1">=SUM(E53 - F53)</x:f>
      </x:c>
      <x:c r="H53" s="201" t="n">
        <x:v>0.090000</x:v>
      </x:c>
      <x:c r="I53" s="212" t="str">
        <x:f ca="1">=IF(SUM(G53 * H53) &lt; 0, 0,SUM(G53 * H53))</x:f>
      </x:c>
    </x:row>
    <x:row r="54" spans="1:10" x14ac:dyDescent="0.25">
      <x:c r="B54" s="58" t="str">
        <x:v>Color Copier B/W Pages</x:v>
      </x:c>
      <x:c r="C54" s="6" t="str">
        <x:v>30,000</x:v>
      </x:c>
      <x:c r="D54" s="6" t="str">
        <x:v>74,842</x:v>
      </x:c>
      <x:c r="E54" s="176" t="n">
        <x:f ca="1">=SUM(D54 - C54)</x:f>
      </x:c>
      <x:c r="F54" s="6" t="n">
        <x:v>220449</x:v>
      </x:c>
      <x:c r="G54" s="176" t="n">
        <x:f ca="1">=SUM(E54 - F54)</x:f>
      </x:c>
      <x:c r="H54" s="201" t="n">
        <x:v>0.011000</x:v>
      </x:c>
      <x:c r="I54" s="212" t="str">
        <x:f ca="1">=IF(SUM(G54 * H54) &lt; 0, 0,SUM(G54 * H54))</x:f>
      </x:c>
    </x:row>
    <x:row r="55" spans="1:10" x14ac:dyDescent="0.25">
      <x:c r="B55" s="60" t="str">
        <x:v>Color Copier Color Pages</x:v>
      </x:c>
      <x:c r="C55" s="73" t="str">
        <x:v>96,000</x:v>
      </x:c>
      <x:c r="D55" s="73" t="str">
        <x:v>90,979</x:v>
      </x:c>
      <x:c r="E55" s="177" t="n">
        <x:f ca="1">=SUM(D55 - C55)</x:f>
      </x:c>
      <x:c r="F55" s="73" t="n">
        <x:v>48602</x:v>
      </x:c>
      <x:c r="G55" s="177" t="n">
        <x:f ca="1">=SUM(E55 - F55)</x:f>
      </x:c>
      <x:c r="H55" s="200" t="n">
        <x:v>0.090000</x:v>
      </x:c>
      <x:c r="I55" s="213" t="n">
        <x:f ca="1">=IF(SUM(G55 * H55) &lt; 0, 0,SUM(G55 * H55))</x:f>
      </x:c>
    </x:row>
    <x:row r="56" spans="1:10" x14ac:dyDescent="0.25">
      <x:c r="B56" s="60" t="str">
        <x:v>Color Laser Prints </x:v>
      </x:c>
      <x:c r="C56" s="73" t="str">
        <x:v>9,300</x:v>
      </x:c>
      <x:c r="D56" s="73" t="str">
        <x:v>5,703</x:v>
      </x:c>
      <x:c r="E56" s="177" t="n">
        <x:f ca="1">=SUM(D56 - C56)</x:f>
      </x:c>
      <x:c r="F56" s="73" t="n">
        <x:v>10956</x:v>
      </x:c>
      <x:c r="G56" s="177" t="n">
        <x:f ca="1">=SUM(E56 - F56)</x:f>
      </x:c>
      <x:c r="H56" s="200" t="n">
        <x:v>0.200000</x:v>
      </x:c>
      <x:c r="I56" s="213" t="n">
        <x:f ca="1">=IF(SUM(G56 * H56) &lt; 0, 0,SUM(G56 * H56))</x:f>
      </x:c>
    </x:row>
    <x:row r="57" spans="1:10" x14ac:dyDescent="0.25">
      <x:c r="B57" s="58" t="str">
        <x:v>Color Laser Prints (Other)</x:v>
      </x:c>
      <x:c r="C57" s="6" t="str">
        <x:v>9,300</x:v>
      </x:c>
      <x:c r="D57" s="6" t="str">
        <x:v>5,703</x:v>
      </x:c>
      <x:c r="E57" s="176" t="n">
        <x:f ca="1">=SUM(D57 - C57)</x:f>
      </x:c>
      <x:c r="F57" s="6" t="n">
        <x:v>10956</x:v>
      </x:c>
      <x:c r="G57" s="176" t="n">
        <x:f ca="1">=SUM(E57 - F57)</x:f>
      </x:c>
      <x:c r="H57" s="201" t="n">
        <x:v>0.200000</x:v>
      </x:c>
      <x:c r="I57" s="212" t="str">
        <x:f ca="1">=IF(SUM(G57 * H57) &lt; 0, 0,SUM(G57 * H57))</x:f>
      </x:c>
    </x:row>
    <x:row r="58" spans="1:10" x14ac:dyDescent="0.25">
      <x:c r="B58" s="58" t="str">
        <x:v>Color Laser Prints (Ricoh)</x:v>
      </x:c>
      <x:c r="C58" s="6" t="str">
        <x:v>3,000</x:v>
      </x:c>
      <x:c r="D58" s="6" t="str">
        <x:v>21,661</x:v>
      </x:c>
      <x:c r="E58" s="176" t="n">
        <x:f ca="1">=SUM(D58 - C58)</x:f>
      </x:c>
      <x:c r="F58" s="6" t="n">
        <x:v>375081</x:v>
      </x:c>
      <x:c r="G58" s="176" t="n">
        <x:f ca="1">=SUM(E58 - F58)</x:f>
      </x:c>
      <x:c r="H58" s="201" t="n">
        <x:v>0.130000</x:v>
      </x:c>
      <x:c r="I58" s="212" t="str">
        <x:f ca="1">=IF(SUM(G58 * H58) &lt; 0, 0,SUM(G58 * H58))</x:f>
      </x:c>
    </x:row>
    <x:row r="59" spans="1:10" ht="15.5" customHeight="1" x14ac:dyDescent="0.25">
      <x:c r="A59" s="19"/>
      <x:c r="B59" s="209"/>
      <x:c r="C59" s="209"/>
      <x:c r="D59" s="209"/>
      <x:c r="E59" s="209"/>
      <x:c r="F59" s="209"/>
      <x:c r="G59" s="209"/>
      <x:c r="H59" s="209">
        <x:v>Total Overage Expense:</x:v>
      </x:c>
      <x:c r="I59" s="209">
        <x:f ca="1">=SUM(I51:I58)</x:f>
      </x:c>
    </x:row>
    <x:row r="60" spans="1:10" ht="25.5" customHeight="1" x14ac:dyDescent="0.25">
      <x:c r="A60" s="19"/>
      <x:c r="B60" s="14">
        <x:v>April 2017 - June 2017</x:v>
      </x:c>
      <x:c r="C60" s="19"/>
      <x:c r="D60" s="19"/>
      <x:c r="E60" s="19"/>
      <x:c r="F60" s="19"/>
      <x:c r="G60" s="19"/>
      <x:c r="H60" s="19"/>
      <x:c r="I60" s="19"/>
    </x:row>
    <x:row r="61" spans="1:10" ht="35.75" customHeight="1" x14ac:dyDescent="0.25">
      <x:c r="B61" s="47" t="str">
        <x:v>Meter Group</x:v>
      </x:c>
      <x:c r="C61" s="45" t="str">
        <x:v>Quarterly Contracted Volume</x:v>
      </x:c>
      <x:c r="D61" s="45" t="str">
        <x:v>Actual Volume For Period</x:v>
      </x:c>
      <x:c r="E61" s="45" t="str">
        <x:v>Overage/(Underage) For Period</x:v>
      </x:c>
      <x:c r="F61" s="45" t="str">
        <x:v>Accrued Rollover Pages</x:v>
      </x:c>
      <x:c r="G61" s="45" t="str">
        <x:v>Net Overage (Underage)</x:v>
      </x:c>
      <x:c r="H61" s="45" t="str">
        <x:v>Excess CPP</x:v>
      </x:c>
      <x:c r="I61" s="46" t="str">
        <x:v>Overage Expense</x:v>
      </x:c>
    </x:row>
    <x:row r="62" spans="1:10" x14ac:dyDescent="0.25">
      <x:c r="B62" s="60" t="str">
        <x:v>B/W Copies</x:v>
      </x:c>
      <x:c r="C62" s="73" t="str">
        <x:v>30,000</x:v>
      </x:c>
      <x:c r="D62" s="73" t="str">
        <x:v>52,818</x:v>
      </x:c>
      <x:c r="E62" s="177" t="n">
        <x:f ca="1">=SUM(D62 - C62)</x:f>
      </x:c>
      <x:c r="F62" s="73" t="n">
        <x:v>243267</x:v>
      </x:c>
      <x:c r="G62" s="177" t="n">
        <x:f ca="1">=SUM(E62 - F62)</x:f>
      </x:c>
      <x:c r="H62" s="200" t="n">
        <x:v>0.011000</x:v>
      </x:c>
      <x:c r="I62" s="213" t="n">
        <x:f ca="1">=IF(SUM(G62 * H62) &lt; 0, 0,SUM(G62 * H62))</x:f>
      </x:c>
    </x:row>
    <x:row r="63" spans="1:10" x14ac:dyDescent="0.25">
      <x:c r="B63" s="60" t="str">
        <x:v>B/W Laser Prints </x:v>
      </x:c>
      <x:c r="C63" s="73" t="str">
        <x:v>121,200</x:v>
      </x:c>
      <x:c r="D63" s="73" t="str">
        <x:v>149,486</x:v>
      </x:c>
      <x:c r="E63" s="177" t="n">
        <x:f ca="1">=SUM(D63 - C63)</x:f>
      </x:c>
      <x:c r="F63" s="73" t="n">
        <x:v>0</x:v>
      </x:c>
      <x:c r="G63" s="177" t="n">
        <x:f ca="1">=SUM(E63 - F63)</x:f>
      </x:c>
      <x:c r="H63" s="200" t="n">
        <x:v>0.018000</x:v>
      </x:c>
      <x:c r="I63" s="213" t="n">
        <x:f ca="1">=IF(SUM(G63 * H63) &lt; 0, 0,SUM(G63 * H63))</x:f>
      </x:c>
    </x:row>
    <x:row r="64" spans="1:10" x14ac:dyDescent="0.25">
      <x:c r="B64" s="58" t="str">
        <x:v>Color Copier (Color Pages)</x:v>
      </x:c>
      <x:c r="C64" s="6" t="str">
        <x:v>96,000</x:v>
      </x:c>
      <x:c r="D64" s="6" t="str">
        <x:v>86,010</x:v>
      </x:c>
      <x:c r="E64" s="176" t="n">
        <x:f ca="1">=SUM(D64 - C64)</x:f>
      </x:c>
      <x:c r="F64" s="6" t="n">
        <x:v>38612</x:v>
      </x:c>
      <x:c r="G64" s="176" t="n">
        <x:f ca="1">=SUM(E64 - F64)</x:f>
      </x:c>
      <x:c r="H64" s="201" t="n">
        <x:v>0.090000</x:v>
      </x:c>
      <x:c r="I64" s="212" t="str">
        <x:f ca="1">=IF(SUM(G64 * H64) &lt; 0, 0,SUM(G64 * H64))</x:f>
      </x:c>
    </x:row>
    <x:row r="65" spans="1:10" x14ac:dyDescent="0.25">
      <x:c r="B65" s="58" t="str">
        <x:v>Color Copier B/W Pages</x:v>
      </x:c>
      <x:c r="C65" s="6" t="str">
        <x:v>30,000</x:v>
      </x:c>
      <x:c r="D65" s="6" t="str">
        <x:v>52,818</x:v>
      </x:c>
      <x:c r="E65" s="176" t="n">
        <x:f ca="1">=SUM(D65 - C65)</x:f>
      </x:c>
      <x:c r="F65" s="6" t="n">
        <x:v>243267</x:v>
      </x:c>
      <x:c r="G65" s="176" t="n">
        <x:f ca="1">=SUM(E65 - F65)</x:f>
      </x:c>
      <x:c r="H65" s="201" t="n">
        <x:v>0.011000</x:v>
      </x:c>
      <x:c r="I65" s="212" t="str">
        <x:f ca="1">=IF(SUM(G65 * H65) &lt; 0, 0,SUM(G65 * H65))</x:f>
      </x:c>
    </x:row>
    <x:row r="66" spans="1:10" x14ac:dyDescent="0.25">
      <x:c r="B66" s="60" t="str">
        <x:v>Color Copier Color Pages</x:v>
      </x:c>
      <x:c r="C66" s="73" t="str">
        <x:v>96,000</x:v>
      </x:c>
      <x:c r="D66" s="73" t="str">
        <x:v>86,010</x:v>
      </x:c>
      <x:c r="E66" s="177" t="n">
        <x:f ca="1">=SUM(D66 - C66)</x:f>
      </x:c>
      <x:c r="F66" s="73" t="n">
        <x:v>38612</x:v>
      </x:c>
      <x:c r="G66" s="177" t="n">
        <x:f ca="1">=SUM(E66 - F66)</x:f>
      </x:c>
      <x:c r="H66" s="200" t="n">
        <x:v>0.090000</x:v>
      </x:c>
      <x:c r="I66" s="213" t="n">
        <x:f ca="1">=IF(SUM(G66 * H66) &lt; 0, 0,SUM(G66 * H66))</x:f>
      </x:c>
    </x:row>
    <x:row r="67" spans="1:10" x14ac:dyDescent="0.25">
      <x:c r="B67" s="60" t="str">
        <x:v>Color Laser Prints </x:v>
      </x:c>
      <x:c r="C67" s="73" t="str">
        <x:v>9,300</x:v>
      </x:c>
      <x:c r="D67" s="73" t="str">
        <x:v>4,940</x:v>
      </x:c>
      <x:c r="E67" s="177" t="n">
        <x:f ca="1">=SUM(D67 - C67)</x:f>
      </x:c>
      <x:c r="F67" s="73" t="n">
        <x:v>6596</x:v>
      </x:c>
      <x:c r="G67" s="177" t="n">
        <x:f ca="1">=SUM(E67 - F67)</x:f>
      </x:c>
      <x:c r="H67" s="200" t="n">
        <x:v>0.200000</x:v>
      </x:c>
      <x:c r="I67" s="213" t="n">
        <x:f ca="1">=IF(SUM(G67 * H67) &lt; 0, 0,SUM(G67 * H67))</x:f>
      </x:c>
    </x:row>
    <x:row r="68" spans="1:10" x14ac:dyDescent="0.25">
      <x:c r="B68" s="58" t="str">
        <x:v>Color Laser Prints (Other)</x:v>
      </x:c>
      <x:c r="C68" s="6" t="str">
        <x:v>9,300</x:v>
      </x:c>
      <x:c r="D68" s="6" t="str">
        <x:v>4,940</x:v>
      </x:c>
      <x:c r="E68" s="176" t="n">
        <x:f ca="1">=SUM(D68 - C68)</x:f>
      </x:c>
      <x:c r="F68" s="6" t="n">
        <x:v>6596</x:v>
      </x:c>
      <x:c r="G68" s="176" t="n">
        <x:f ca="1">=SUM(E68 - F68)</x:f>
      </x:c>
      <x:c r="H68" s="201" t="n">
        <x:v>0.200000</x:v>
      </x:c>
      <x:c r="I68" s="212" t="str">
        <x:f ca="1">=IF(SUM(G68 * H68) &lt; 0, 0,SUM(G68 * H68))</x:f>
      </x:c>
    </x:row>
    <x:row r="69" spans="1:10" x14ac:dyDescent="0.25">
      <x:c r="B69" s="58" t="str">
        <x:v>Color Laser Prints (Ricoh)</x:v>
      </x:c>
      <x:c r="C69" s="6" t="str">
        <x:v>75,000</x:v>
      </x:c>
      <x:c r="D69" s="6" t="str">
        <x:v>18,422</x:v>
      </x:c>
      <x:c r="E69" s="176" t="n">
        <x:f ca="1">=SUM(D69 - C69)</x:f>
      </x:c>
      <x:c r="F69" s="6" t="n">
        <x:v>318503</x:v>
      </x:c>
      <x:c r="G69" s="176" t="n">
        <x:f ca="1">=SUM(E69 - F69)</x:f>
      </x:c>
      <x:c r="H69" s="201" t="n">
        <x:v>0.130000</x:v>
      </x:c>
      <x:c r="I69" s="212" t="str">
        <x:f ca="1">=IF(SUM(G69 * H69) &lt; 0, 0,SUM(G69 * H69))</x:f>
      </x:c>
    </x:row>
    <x:row r="70" spans="1:10" ht="15.5" customHeight="1" x14ac:dyDescent="0.25">
      <x:c r="A70" s="19"/>
      <x:c r="B70" s="209"/>
      <x:c r="C70" s="209"/>
      <x:c r="D70" s="209"/>
      <x:c r="E70" s="209"/>
      <x:c r="F70" s="209"/>
      <x:c r="G70" s="209"/>
      <x:c r="H70" s="209">
        <x:v>Total Overage Expense:</x:v>
      </x:c>
      <x:c r="I70" s="209">
        <x:f ca="1">=SUM(I62:I69)</x:f>
      </x:c>
    </x:row>
    <x:row r="71" spans="1:10" ht="25.5" customHeight="1" x14ac:dyDescent="0.25">
      <x:c r="A71" s="19"/>
      <x:c r="B71" s="14">
        <x:v>January 2017 - March 2017</x:v>
      </x:c>
      <x:c r="C71" s="19"/>
      <x:c r="D71" s="19"/>
      <x:c r="E71" s="19"/>
      <x:c r="F71" s="19"/>
      <x:c r="G71" s="19"/>
      <x:c r="H71" s="19"/>
      <x:c r="I71" s="19"/>
    </x:row>
    <x:row r="72" spans="1:10" ht="35.75" customHeight="1" x14ac:dyDescent="0.25">
      <x:c r="B72" s="47" t="str">
        <x:v>Meter Group</x:v>
      </x:c>
      <x:c r="C72" s="45" t="str">
        <x:v>Quarterly Contracted Volume</x:v>
      </x:c>
      <x:c r="D72" s="45" t="str">
        <x:v>Actual Volume For Period</x:v>
      </x:c>
      <x:c r="E72" s="45" t="str">
        <x:v>Overage/(Underage) For Period</x:v>
      </x:c>
      <x:c r="F72" s="45" t="str">
        <x:v>Accrued Rollover Pages</x:v>
      </x:c>
      <x:c r="G72" s="45" t="str">
        <x:v>Net Overage (Underage)</x:v>
      </x:c>
      <x:c r="H72" s="45" t="str">
        <x:v>Excess CPP</x:v>
      </x:c>
      <x:c r="I72" s="46" t="str">
        <x:v>Overage Expense</x:v>
      </x:c>
    </x:row>
    <x:row r="73" spans="1:10" x14ac:dyDescent="0.25">
      <x:c r="B73" s="60" t="str">
        <x:v>B/W Copies</x:v>
      </x:c>
      <x:c r="C73" s="73" t="str">
        <x:v>30,000</x:v>
      </x:c>
      <x:c r="D73" s="73" t="str">
        <x:v>48,378</x:v>
      </x:c>
      <x:c r="E73" s="177" t="n">
        <x:f ca="1">=SUM(D73 - C73)</x:f>
      </x:c>
      <x:c r="F73" s="73" t="n">
        <x:v>261645</x:v>
      </x:c>
      <x:c r="G73" s="177" t="n">
        <x:f ca="1">=SUM(E73 - F73)</x:f>
      </x:c>
      <x:c r="H73" s="200" t="n">
        <x:v>0.011000</x:v>
      </x:c>
      <x:c r="I73" s="213" t="n">
        <x:f ca="1">=IF(SUM(G73 * H73) &lt; 0, 0,SUM(G73 * H73))</x:f>
      </x:c>
    </x:row>
    <x:row r="74" spans="1:10" x14ac:dyDescent="0.25">
      <x:c r="B74" s="60" t="str">
        <x:v>B/W Laser Prints </x:v>
      </x:c>
      <x:c r="C74" s="73" t="str">
        <x:v>121,200</x:v>
      </x:c>
      <x:c r="D74" s="73" t="str">
        <x:v>131,808</x:v>
      </x:c>
      <x:c r="E74" s="177" t="n">
        <x:f ca="1">=SUM(D74 - C74)</x:f>
      </x:c>
      <x:c r="F74" s="73" t="n">
        <x:v>0</x:v>
      </x:c>
      <x:c r="G74" s="177" t="n">
        <x:f ca="1">=SUM(E74 - F74)</x:f>
      </x:c>
      <x:c r="H74" s="200" t="n">
        <x:v>0.018000</x:v>
      </x:c>
      <x:c r="I74" s="213" t="n">
        <x:f ca="1">=IF(SUM(G74 * H74) &lt; 0, 0,SUM(G74 * H74))</x:f>
      </x:c>
    </x:row>
    <x:row r="75" spans="1:10" x14ac:dyDescent="0.25">
      <x:c r="B75" s="58" t="str">
        <x:v>Color Copier (Color Pages)</x:v>
      </x:c>
      <x:c r="C75" s="6" t="str">
        <x:v>96,000</x:v>
      </x:c>
      <x:c r="D75" s="6" t="str">
        <x:v>70,462</x:v>
      </x:c>
      <x:c r="E75" s="176" t="n">
        <x:f ca="1">=SUM(D75 - C75)</x:f>
      </x:c>
      <x:c r="F75" s="6" t="n">
        <x:v>13074</x:v>
      </x:c>
      <x:c r="G75" s="176" t="n">
        <x:f ca="1">=SUM(E75 - F75)</x:f>
      </x:c>
      <x:c r="H75" s="201" t="n">
        <x:v>0.090000</x:v>
      </x:c>
      <x:c r="I75" s="212" t="str">
        <x:f ca="1">=IF(SUM(G75 * H75) &lt; 0, 0,SUM(G75 * H75))</x:f>
      </x:c>
    </x:row>
    <x:row r="76" spans="1:10" x14ac:dyDescent="0.25">
      <x:c r="B76" s="58" t="str">
        <x:v>Color Copier B/W Pages</x:v>
      </x:c>
      <x:c r="C76" s="6" t="str">
        <x:v>30,000</x:v>
      </x:c>
      <x:c r="D76" s="6" t="str">
        <x:v>48,378</x:v>
      </x:c>
      <x:c r="E76" s="176" t="n">
        <x:f ca="1">=SUM(D76 - C76)</x:f>
      </x:c>
      <x:c r="F76" s="6" t="n">
        <x:v>261645</x:v>
      </x:c>
      <x:c r="G76" s="176" t="n">
        <x:f ca="1">=SUM(E76 - F76)</x:f>
      </x:c>
      <x:c r="H76" s="201" t="n">
        <x:v>0.011000</x:v>
      </x:c>
      <x:c r="I76" s="212" t="str">
        <x:f ca="1">=IF(SUM(G76 * H76) &lt; 0, 0,SUM(G76 * H76))</x:f>
      </x:c>
    </x:row>
    <x:row r="77" spans="1:10" x14ac:dyDescent="0.25">
      <x:c r="B77" s="60" t="str">
        <x:v>Color Copier Color Pages</x:v>
      </x:c>
      <x:c r="C77" s="73" t="str">
        <x:v>96,000</x:v>
      </x:c>
      <x:c r="D77" s="73" t="str">
        <x:v>70,462</x:v>
      </x:c>
      <x:c r="E77" s="177" t="n">
        <x:f ca="1">=SUM(D77 - C77)</x:f>
      </x:c>
      <x:c r="F77" s="73" t="n">
        <x:v>13074</x:v>
      </x:c>
      <x:c r="G77" s="177" t="n">
        <x:f ca="1">=SUM(E77 - F77)</x:f>
      </x:c>
      <x:c r="H77" s="200" t="n">
        <x:v>0.090000</x:v>
      </x:c>
      <x:c r="I77" s="213" t="n">
        <x:f ca="1">=IF(SUM(G77 * H77) &lt; 0, 0,SUM(G77 * H77))</x:f>
      </x:c>
    </x:row>
    <x:row r="78" spans="1:10" x14ac:dyDescent="0.25">
      <x:c r="B78" s="60" t="str">
        <x:v>Color Laser Prints </x:v>
      </x:c>
      <x:c r="C78" s="73" t="str">
        <x:v>9,300</x:v>
      </x:c>
      <x:c r="D78" s="73" t="str">
        <x:v>8,537</x:v>
      </x:c>
      <x:c r="E78" s="177" t="n">
        <x:f ca="1">=SUM(D78 - C78)</x:f>
      </x:c>
      <x:c r="F78" s="73" t="n">
        <x:v>5833</x:v>
      </x:c>
      <x:c r="G78" s="177" t="n">
        <x:f ca="1">=SUM(E78 - F78)</x:f>
      </x:c>
      <x:c r="H78" s="200" t="n">
        <x:v>0.200000</x:v>
      </x:c>
      <x:c r="I78" s="213" t="n">
        <x:f ca="1">=IF(SUM(G78 * H78) &lt; 0, 0,SUM(G78 * H78))</x:f>
      </x:c>
    </x:row>
    <x:row r="79" spans="1:10" x14ac:dyDescent="0.25">
      <x:c r="B79" s="58" t="str">
        <x:v>Color Laser Prints (Other)</x:v>
      </x:c>
      <x:c r="C79" s="6" t="str">
        <x:v>9,300</x:v>
      </x:c>
      <x:c r="D79" s="6" t="str">
        <x:v>8,537</x:v>
      </x:c>
      <x:c r="E79" s="176" t="n">
        <x:f ca="1">=SUM(D79 - C79)</x:f>
      </x:c>
      <x:c r="F79" s="6" t="n">
        <x:v>5833</x:v>
      </x:c>
      <x:c r="G79" s="176" t="n">
        <x:f ca="1">=SUM(E79 - F79)</x:f>
      </x:c>
      <x:c r="H79" s="201" t="n">
        <x:v>0.200000</x:v>
      </x:c>
      <x:c r="I79" s="212" t="str">
        <x:f ca="1">=IF(SUM(G79 * H79) &lt; 0, 0,SUM(G79 * H79))</x:f>
      </x:c>
    </x:row>
    <x:row r="80" spans="1:10" x14ac:dyDescent="0.25">
      <x:c r="B80" s="58" t="str">
        <x:v>Color Laser Prints (Ricoh)</x:v>
      </x:c>
      <x:c r="C80" s="6" t="str">
        <x:v>75,000</x:v>
      </x:c>
      <x:c r="D80" s="6" t="str">
        <x:v>17,055</x:v>
      </x:c>
      <x:c r="E80" s="176" t="n">
        <x:f ca="1">=SUM(D80 - C80)</x:f>
      </x:c>
      <x:c r="F80" s="6" t="n">
        <x:v>260558</x:v>
      </x:c>
      <x:c r="G80" s="176" t="n">
        <x:f ca="1">=SUM(E80 - F80)</x:f>
      </x:c>
      <x:c r="H80" s="201" t="n">
        <x:v>0.130000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=SUM(I73:I80)</x:f>
      </x:c>
    </x:row>
    <x:row r="82" spans="1:10" ht="25.5" customHeight="1" x14ac:dyDescent="0.25">
      <x:c r="A82" s="19"/>
      <x:c r="B82" s="14">
        <x:v>October 2016 - December 2016</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30,000</x:v>
      </x:c>
      <x:c r="D84" s="73" t="str">
        <x:v>47,623</x:v>
      </x:c>
      <x:c r="E84" s="177" t="n">
        <x:f ca="1">=SUM(D84 - C84)</x:f>
      </x:c>
      <x:c r="F84" s="73" t="n">
        <x:v>279268</x:v>
      </x:c>
      <x:c r="G84" s="177" t="n">
        <x:f ca="1">=SUM(E84 - F84)</x:f>
      </x:c>
      <x:c r="H84" s="200" t="n">
        <x:v>0.011000</x:v>
      </x:c>
      <x:c r="I84" s="213" t="n">
        <x:f ca="1">=IF(SUM(G84 * H84) &lt; 0, 0,SUM(G84 * H84))</x:f>
      </x:c>
    </x:row>
    <x:row r="85" spans="1:10" x14ac:dyDescent="0.25">
      <x:c r="B85" s="60" t="str">
        <x:v>B/W Laser Prints </x:v>
      </x:c>
      <x:c r="C85" s="73" t="str">
        <x:v>121,200</x:v>
      </x:c>
      <x:c r="D85" s="73" t="str">
        <x:v>156,640</x:v>
      </x:c>
      <x:c r="E85" s="177" t="n">
        <x:f ca="1">=SUM(D85 - C85)</x:f>
      </x:c>
      <x:c r="F85" s="73" t="n">
        <x:v>0</x:v>
      </x:c>
      <x:c r="G85" s="177" t="n">
        <x:f ca="1">=SUM(E85 - F85)</x:f>
      </x:c>
      <x:c r="H85" s="200" t="n">
        <x:v>0.018000</x:v>
      </x:c>
      <x:c r="I85" s="213" t="n">
        <x:f ca="1">=IF(SUM(G85 * H85) &lt; 0, 0,SUM(G85 * H85))</x:f>
      </x:c>
    </x:row>
    <x:row r="86" spans="1:10" x14ac:dyDescent="0.25">
      <x:c r="B86" s="58" t="str">
        <x:v>Color Copier (Color Pages)</x:v>
      </x:c>
      <x:c r="C86" s="6" t="str">
        <x:v>96,000</x:v>
      </x:c>
      <x:c r="D86" s="6" t="str">
        <x:v>84,147</x:v>
      </x:c>
      <x:c r="E86" s="176" t="n">
        <x:f ca="1">=SUM(D86 - C86)</x:f>
      </x:c>
      <x:c r="F86" s="6" t="n">
        <x:v>1221</x:v>
      </x:c>
      <x:c r="G86" s="176" t="n">
        <x:f ca="1">=SUM(E86 - F86)</x:f>
      </x:c>
      <x:c r="H86" s="201" t="n">
        <x:v>0.090000</x:v>
      </x:c>
      <x:c r="I86" s="212" t="str">
        <x:f ca="1">=IF(SUM(G86 * H86) &lt; 0, 0,SUM(G86 * H86))</x:f>
      </x:c>
    </x:row>
    <x:row r="87" spans="1:10" x14ac:dyDescent="0.25">
      <x:c r="B87" s="58" t="str">
        <x:v>Color Copier B/W Pages</x:v>
      </x:c>
      <x:c r="C87" s="6" t="str">
        <x:v>30,000</x:v>
      </x:c>
      <x:c r="D87" s="6" t="str">
        <x:v>47,623</x:v>
      </x:c>
      <x:c r="E87" s="176" t="n">
        <x:f ca="1">=SUM(D87 - C87)</x:f>
      </x:c>
      <x:c r="F87" s="6" t="n">
        <x:v>279268</x:v>
      </x:c>
      <x:c r="G87" s="176" t="n">
        <x:f ca="1">=SUM(E87 - F87)</x:f>
      </x:c>
      <x:c r="H87" s="201" t="n">
        <x:v>0.011000</x:v>
      </x:c>
      <x:c r="I87" s="212" t="str">
        <x:f ca="1">=IF(SUM(G87 * H87) &lt; 0, 0,SUM(G87 * H87))</x:f>
      </x:c>
    </x:row>
    <x:row r="88" spans="1:10" x14ac:dyDescent="0.25">
      <x:c r="B88" s="60" t="str">
        <x:v>Color Copier Color Pages</x:v>
      </x:c>
      <x:c r="C88" s="73" t="str">
        <x:v>96,000</x:v>
      </x:c>
      <x:c r="D88" s="73" t="str">
        <x:v>84,147</x:v>
      </x:c>
      <x:c r="E88" s="177" t="n">
        <x:f ca="1">=SUM(D88 - C88)</x:f>
      </x:c>
      <x:c r="F88" s="73" t="n">
        <x:v>1221</x:v>
      </x:c>
      <x:c r="G88" s="177" t="n">
        <x:f ca="1">=SUM(E88 - F88)</x:f>
      </x:c>
      <x:c r="H88" s="200" t="n">
        <x:v>0.090000</x:v>
      </x:c>
      <x:c r="I88" s="213" t="n">
        <x:f ca="1">=IF(SUM(G88 * H88) &lt; 0, 0,SUM(G88 * H88))</x:f>
      </x:c>
    </x:row>
    <x:row r="89" spans="1:10" x14ac:dyDescent="0.25">
      <x:c r="B89" s="60" t="str">
        <x:v>Color Laser Prints </x:v>
      </x:c>
      <x:c r="C89" s="73" t="str">
        <x:v>9,300</x:v>
      </x:c>
      <x:c r="D89" s="73" t="str">
        <x:v>9,191</x:v>
      </x:c>
      <x:c r="E89" s="177" t="n">
        <x:f ca="1">=SUM(D89 - C89)</x:f>
      </x:c>
      <x:c r="F89" s="73" t="n">
        <x:v>5724</x:v>
      </x:c>
      <x:c r="G89" s="177" t="n">
        <x:f ca="1">=SUM(E89 - F89)</x:f>
      </x:c>
      <x:c r="H89" s="200" t="n">
        <x:v>0.200000</x:v>
      </x:c>
      <x:c r="I89" s="213" t="n">
        <x:f ca="1">=IF(SUM(G89 * H89) &lt; 0, 0,SUM(G89 * H89))</x:f>
      </x:c>
    </x:row>
    <x:row r="90" spans="1:10" x14ac:dyDescent="0.25">
      <x:c r="B90" s="58" t="str">
        <x:v>Color Laser Prints (Other)</x:v>
      </x:c>
      <x:c r="C90" s="6" t="str">
        <x:v>9,300</x:v>
      </x:c>
      <x:c r="D90" s="6" t="str">
        <x:v>9,191</x:v>
      </x:c>
      <x:c r="E90" s="176" t="n">
        <x:f ca="1">=SUM(D90 - C90)</x:f>
      </x:c>
      <x:c r="F90" s="6" t="n">
        <x:v>5724</x:v>
      </x:c>
      <x:c r="G90" s="176" t="n">
        <x:f ca="1">=SUM(E90 - F90)</x:f>
      </x:c>
      <x:c r="H90" s="201" t="n">
        <x:v>0.200000</x:v>
      </x:c>
      <x:c r="I90" s="212" t="str">
        <x:f ca="1">=IF(SUM(G90 * H90) &lt; 0, 0,SUM(G90 * H90))</x:f>
      </x:c>
    </x:row>
    <x:row r="91" spans="1:10" x14ac:dyDescent="0.25">
      <x:c r="B91" s="58" t="str">
        <x:v>Color Laser Prints (Ricoh)</x:v>
      </x:c>
      <x:c r="C91" s="6" t="str">
        <x:v>75,000</x:v>
      </x:c>
      <x:c r="D91" s="6" t="str">
        <x:v>20,696</x:v>
      </x:c>
      <x:c r="E91" s="176" t="n">
        <x:f ca="1">=SUM(D91 - C91)</x:f>
      </x:c>
      <x:c r="F91" s="6" t="n">
        <x:v>206254</x:v>
      </x:c>
      <x:c r="G91" s="176" t="n">
        <x:f ca="1">=SUM(E91 - F91)</x:f>
      </x:c>
      <x:c r="H91" s="201" t="n">
        <x:v>0.130000</x:v>
      </x:c>
      <x:c r="I91" s="212" t="str">
        <x:f ca="1">=IF(SUM(G91 * H91) &lt; 0, 0,SUM(G91 * H91))</x:f>
      </x:c>
    </x:row>
    <x:row r="92" spans="1:10" ht="15.5" customHeight="1" x14ac:dyDescent="0.25">
      <x:c r="A92" s="19"/>
      <x:c r="B92" s="209"/>
      <x:c r="C92" s="209"/>
      <x:c r="D92" s="209"/>
      <x:c r="E92" s="209"/>
      <x:c r="F92" s="209"/>
      <x:c r="G92" s="209"/>
      <x:c r="H92" s="209">
        <x:v>Total Overage Expense:</x:v>
      </x:c>
      <x:c r="I92" s="209">
        <x:f ca="1">=SUM(I84:I91)</x:f>
      </x:c>
    </x:row>
    <x:row r="93" spans="1:10" ht="25.5" customHeight="1" x14ac:dyDescent="0.25">
      <x:c r="A93" s="19"/>
      <x:c r="B93" s="14">
        <x:v>July 2016 - September 2016</x:v>
      </x:c>
      <x:c r="C93" s="19"/>
      <x:c r="D93" s="19"/>
      <x:c r="E93" s="19"/>
      <x:c r="F93" s="19"/>
      <x:c r="G93" s="19"/>
      <x:c r="H93" s="19"/>
      <x:c r="I93" s="19"/>
    </x:row>
    <x:row r="94" spans="1:10" ht="35.75" customHeight="1" x14ac:dyDescent="0.25">
      <x:c r="B94" s="47" t="str">
        <x:v>Meter Group</x:v>
      </x:c>
      <x:c r="C94" s="45" t="str">
        <x:v>Quarterly Contracted Volume</x:v>
      </x:c>
      <x:c r="D94" s="45" t="str">
        <x:v>Actual Volume For Period</x:v>
      </x:c>
      <x:c r="E94" s="45" t="str">
        <x:v>Overage/(Underage) For Period</x:v>
      </x:c>
      <x:c r="F94" s="45" t="str">
        <x:v>Accrued Rollover Pages</x:v>
      </x:c>
      <x:c r="G94" s="45" t="str">
        <x:v>Net Overage (Underage)</x:v>
      </x:c>
      <x:c r="H94" s="45" t="str">
        <x:v>Excess CPP</x:v>
      </x:c>
      <x:c r="I94" s="46" t="str">
        <x:v>Overage Expense</x:v>
      </x:c>
    </x:row>
    <x:row r="95" spans="1:10" x14ac:dyDescent="0.25">
      <x:c r="B95" s="60" t="str">
        <x:v>B/W Copies</x:v>
      </x:c>
      <x:c r="C95" s="73" t="str">
        <x:v>89,700</x:v>
      </x:c>
      <x:c r="D95" s="73" t="str">
        <x:v>48,028</x:v>
      </x:c>
      <x:c r="E95" s="177" t="n">
        <x:f ca="1">=SUM(D95 - C95)</x:f>
      </x:c>
      <x:c r="F95" s="73" t="n">
        <x:v>237596</x:v>
      </x:c>
      <x:c r="G95" s="177" t="n">
        <x:f ca="1">=SUM(E95 - F95)</x:f>
      </x:c>
      <x:c r="H95" s="200" t="n">
        <x:v>0.011000</x:v>
      </x:c>
      <x:c r="I95" s="213" t="n">
        <x:f ca="1">=IF(SUM(G95 * H95) &lt; 0, 0,SUM(G95 * H95))</x:f>
      </x:c>
    </x:row>
    <x:row r="96" spans="1:10" x14ac:dyDescent="0.25">
      <x:c r="B96" s="60" t="str">
        <x:v>B/W Laser Prints </x:v>
      </x:c>
      <x:c r="C96" s="73" t="str">
        <x:v>121,200</x:v>
      </x:c>
      <x:c r="D96" s="73" t="str">
        <x:v>240,848</x:v>
      </x:c>
      <x:c r="E96" s="177" t="n">
        <x:f ca="1">=SUM(D96 - C96)</x:f>
      </x:c>
      <x:c r="F96" s="73" t="n">
        <x:v>49882</x:v>
      </x:c>
      <x:c r="G96" s="177" t="n">
        <x:f ca="1">=SUM(E96 - F96)</x:f>
      </x:c>
      <x:c r="H96" s="200" t="n">
        <x:v>0.018000</x:v>
      </x:c>
      <x:c r="I96" s="213" t="n">
        <x:f ca="1">=IF(SUM(G96 * H96) &lt; 0, 0,SUM(G96 * H96))</x:f>
      </x:c>
    </x:row>
    <x:row r="97" spans="1:10" x14ac:dyDescent="0.25">
      <x:c r="B97" s="58" t="str">
        <x:v>Color Copier (Color Pages)</x:v>
      </x:c>
      <x:c r="C97" s="6" t="str">
        <x:v>75,600</x:v>
      </x:c>
      <x:c r="D97" s="6" t="str">
        <x:v>74,379</x:v>
      </x:c>
      <x:c r="E97" s="176" t="n">
        <x:f ca="1">=SUM(D97 - C97)</x:f>
      </x:c>
      <x:c r="F97" s="6" t="n">
        <x:v>0</x:v>
      </x:c>
      <x:c r="G97" s="176" t="n">
        <x:f ca="1">=SUM(E97 - F97)</x:f>
      </x:c>
      <x:c r="H97" s="201" t="n">
        <x:v>0.090000</x:v>
      </x:c>
      <x:c r="I97" s="212" t="str">
        <x:f ca="1">=IF(SUM(G97 * H97) &lt; 0, 0,SUM(G97 * H97))</x:f>
      </x:c>
    </x:row>
    <x:row r="98" spans="1:10" x14ac:dyDescent="0.25">
      <x:c r="B98" s="58" t="str">
        <x:v>Color Copier B/W Pages</x:v>
      </x:c>
      <x:c r="C98" s="6" t="str">
        <x:v>89,700</x:v>
      </x:c>
      <x:c r="D98" s="6" t="str">
        <x:v>48,028</x:v>
      </x:c>
      <x:c r="E98" s="176" t="n">
        <x:f ca="1">=SUM(D98 - C98)</x:f>
      </x:c>
      <x:c r="F98" s="6" t="n">
        <x:v>237596</x:v>
      </x:c>
      <x:c r="G98" s="176" t="n">
        <x:f ca="1">=SUM(E98 - F98)</x:f>
      </x:c>
      <x:c r="H98" s="201" t="n">
        <x:v>0.011000</x:v>
      </x:c>
      <x:c r="I98" s="212" t="str">
        <x:f ca="1">=IF(SUM(G98 * H98) &lt; 0, 0,SUM(G98 * H98))</x:f>
      </x:c>
    </x:row>
    <x:row r="99" spans="1:10" x14ac:dyDescent="0.25">
      <x:c r="B99" s="60" t="str">
        <x:v>Color Copier Color Pages</x:v>
      </x:c>
      <x:c r="C99" s="73" t="str">
        <x:v>75,600</x:v>
      </x:c>
      <x:c r="D99" s="73" t="str">
        <x:v>74,379</x:v>
      </x:c>
      <x:c r="E99" s="177" t="n">
        <x:f ca="1">=SUM(D99 - C99)</x:f>
      </x:c>
      <x:c r="F99" s="73" t="n">
        <x:v>0</x:v>
      </x:c>
      <x:c r="G99" s="177" t="n">
        <x:f ca="1">=SUM(E99 - F99)</x:f>
      </x:c>
      <x:c r="H99" s="200" t="n">
        <x:v>0.090000</x:v>
      </x:c>
      <x:c r="I99" s="213" t="n">
        <x:f ca="1">=IF(SUM(G99 * H99) &lt; 0, 0,SUM(G99 * H99))</x:f>
      </x:c>
    </x:row>
    <x:row r="100" spans="1:10" x14ac:dyDescent="0.25">
      <x:c r="B100" s="60" t="str">
        <x:v>Color Laser Prints </x:v>
      </x:c>
      <x:c r="C100" s="73" t="str">
        <x:v>9,300</x:v>
      </x:c>
      <x:c r="D100" s="73" t="str">
        <x:v>7,624</x:v>
      </x:c>
      <x:c r="E100" s="177" t="n">
        <x:f ca="1">=SUM(D100 - C100)</x:f>
      </x:c>
      <x:c r="F100" s="73" t="n">
        <x:v>4048</x:v>
      </x:c>
      <x:c r="G100" s="177" t="n">
        <x:f ca="1">=SUM(E100 - F100)</x:f>
      </x:c>
      <x:c r="H100" s="200" t="n">
        <x:v>0.200000</x:v>
      </x:c>
      <x:c r="I100" s="213" t="n">
        <x:f ca="1">=IF(SUM(G100 * H100) &lt; 0, 0,SUM(G100 * H100))</x:f>
      </x:c>
    </x:row>
    <x:row r="101" spans="1:10" x14ac:dyDescent="0.25">
      <x:c r="B101" s="58" t="str">
        <x:v>Color Laser Prints (Other)</x:v>
      </x:c>
      <x:c r="C101" s="6" t="str">
        <x:v>9,300</x:v>
      </x:c>
      <x:c r="D101" s="6" t="str">
        <x:v>7,624</x:v>
      </x:c>
      <x:c r="E101" s="176" t="n">
        <x:f ca="1">=SUM(D101 - C101)</x:f>
      </x:c>
      <x:c r="F101" s="6" t="n">
        <x:v>4048</x:v>
      </x:c>
      <x:c r="G101" s="176" t="n">
        <x:f ca="1">=SUM(E101 - F101)</x:f>
      </x:c>
      <x:c r="H101" s="201" t="n">
        <x:v>0.200000</x:v>
      </x:c>
      <x:c r="I101" s="212" t="str">
        <x:f ca="1">=IF(SUM(G101 * H101) &lt; 0, 0,SUM(G101 * H101))</x:f>
      </x:c>
    </x:row>
    <x:row r="102" spans="1:10" x14ac:dyDescent="0.25">
      <x:c r="B102" s="58" t="str">
        <x:v>Color Laser Prints (Ricoh)</x:v>
      </x:c>
      <x:c r="C102" s="6" t="str">
        <x:v>89,400</x:v>
      </x:c>
      <x:c r="D102" s="6" t="str">
        <x:v>23,630</x:v>
      </x:c>
      <x:c r="E102" s="176" t="n">
        <x:f ca="1">=SUM(D102 - C102)</x:f>
      </x:c>
      <x:c r="F102" s="6" t="n">
        <x:v>140848</x:v>
      </x:c>
      <x:c r="G102" s="176" t="n">
        <x:f ca="1">=SUM(E102 - F102)</x:f>
      </x:c>
      <x:c r="H102" s="201" t="n">
        <x:v>0.130000</x:v>
      </x:c>
      <x:c r="I102" s="212" t="str">
        <x:f ca="1">=IF(SUM(G102 * H102) &lt; 0, 0,SUM(G102 * H102))</x:f>
      </x:c>
    </x:row>
    <x:row r="103" spans="1:10" ht="15.5" customHeight="1" x14ac:dyDescent="0.25">
      <x:c r="A103" s="19"/>
      <x:c r="B103" s="209"/>
      <x:c r="C103" s="209"/>
      <x:c r="D103" s="209"/>
      <x:c r="E103" s="209"/>
      <x:c r="F103" s="209"/>
      <x:c r="G103" s="209"/>
      <x:c r="H103" s="209">
        <x:v>Total Overage Expense:</x:v>
      </x:c>
      <x:c r="I103" s="209">
        <x:f ca="1">=SUM(I95:I102)</x:f>
      </x:c>
    </x:row>
    <x:row r="104" spans="1:10" ht="25.5" customHeight="1" x14ac:dyDescent="0.25">
      <x:c r="A104" s="19"/>
      <x:c r="B104" s="14">
        <x:v>April 2016 - June 2016</x:v>
      </x:c>
      <x:c r="C104" s="19"/>
      <x:c r="D104" s="19"/>
      <x:c r="E104" s="19"/>
      <x:c r="F104" s="19"/>
      <x:c r="G104" s="19"/>
      <x:c r="H104" s="19"/>
      <x:c r="I104" s="19"/>
    </x:row>
    <x:row r="105" spans="1:10" ht="35.75" customHeight="1" x14ac:dyDescent="0.25">
      <x:c r="B105" s="47" t="str">
        <x:v>Meter Group</x:v>
      </x:c>
      <x:c r="C105" s="45" t="str">
        <x:v>Quarterly Contracted Volume</x:v>
      </x:c>
      <x:c r="D105" s="45" t="str">
        <x:v>Actual Volume For Period</x:v>
      </x:c>
      <x:c r="E105" s="45" t="str">
        <x:v>Overage/(Underage) For Period</x:v>
      </x:c>
      <x:c r="F105" s="45" t="str">
        <x:v>Accrued Rollover Pages</x:v>
      </x:c>
      <x:c r="G105" s="45" t="str">
        <x:v>Net Overage (Underage)</x:v>
      </x:c>
      <x:c r="H105" s="45" t="str">
        <x:v>Excess CPP</x:v>
      </x:c>
      <x:c r="I105" s="46" t="str">
        <x:v>Overage Expense</x:v>
      </x:c>
    </x:row>
    <x:row r="106" spans="1:10" x14ac:dyDescent="0.25">
      <x:c r="B106" s="60" t="str">
        <x:v>B/W Copies</x:v>
      </x:c>
      <x:c r="C106" s="73" t="str">
        <x:v>89,700</x:v>
      </x:c>
      <x:c r="D106" s="73" t="str">
        <x:v>69,688</x:v>
      </x:c>
      <x:c r="E106" s="177" t="n">
        <x:f ca="1">=SUM(D106 - C106)</x:f>
      </x:c>
      <x:c r="F106" s="73" t="n">
        <x:v>217584</x:v>
      </x:c>
      <x:c r="G106" s="177" t="n">
        <x:f ca="1">=SUM(E106 - F106)</x:f>
      </x:c>
      <x:c r="H106" s="200" t="n">
        <x:v>0.011000</x:v>
      </x:c>
      <x:c r="I106" s="213" t="n">
        <x:f ca="1">=IF(SUM(G106 * H106) &lt; 0, 0,SUM(G106 * H106))</x:f>
      </x:c>
    </x:row>
    <x:row r="107" spans="1:10" x14ac:dyDescent="0.25">
      <x:c r="B107" s="60" t="str">
        <x:v>B/W Laser Prints </x:v>
      </x:c>
      <x:c r="C107" s="73" t="str">
        <x:v>121,200</x:v>
      </x:c>
      <x:c r="D107" s="73" t="str">
        <x:v>134,905</x:v>
      </x:c>
      <x:c r="E107" s="177" t="n">
        <x:f ca="1">=SUM(D107 - C107)</x:f>
      </x:c>
      <x:c r="F107" s="73" t="n">
        <x:v>63587</x:v>
      </x:c>
      <x:c r="G107" s="177" t="n">
        <x:f ca="1">=SUM(E107 - F107)</x:f>
      </x:c>
      <x:c r="H107" s="200" t="n">
        <x:v>0.018000</x:v>
      </x:c>
      <x:c r="I107" s="213" t="n">
        <x:f ca="1">=IF(SUM(G107 * H107) &lt; 0, 0,SUM(G107 * H107))</x:f>
      </x:c>
    </x:row>
    <x:row r="108" spans="1:10" x14ac:dyDescent="0.25">
      <x:c r="B108" s="58" t="str">
        <x:v>Color Copier (Color Pages)</x:v>
      </x:c>
      <x:c r="C108" s="6" t="str">
        <x:v>75,600</x:v>
      </x:c>
      <x:c r="D108" s="6" t="str">
        <x:v>91,023</x:v>
      </x:c>
      <x:c r="E108" s="176" t="n">
        <x:f ca="1">=SUM(D108 - C108)</x:f>
      </x:c>
      <x:c r="F108" s="6" t="n">
        <x:v>0</x:v>
      </x:c>
      <x:c r="G108" s="176" t="n">
        <x:f ca="1">=SUM(E108 - F108)</x:f>
      </x:c>
      <x:c r="H108" s="201" t="n">
        <x:v>0.090000</x:v>
      </x:c>
      <x:c r="I108" s="212" t="str">
        <x:f ca="1">=IF(SUM(G108 * H108) &lt; 0, 0,SUM(G108 * H108))</x:f>
      </x:c>
    </x:row>
    <x:row r="109" spans="1:10" x14ac:dyDescent="0.25">
      <x:c r="B109" s="58" t="str">
        <x:v>Color Copier B/W Pages</x:v>
      </x:c>
      <x:c r="C109" s="6" t="str">
        <x:v>89,700</x:v>
      </x:c>
      <x:c r="D109" s="6" t="str">
        <x:v>69,688</x:v>
      </x:c>
      <x:c r="E109" s="176" t="n">
        <x:f ca="1">=SUM(D109 - C109)</x:f>
      </x:c>
      <x:c r="F109" s="6" t="n">
        <x:v>217584</x:v>
      </x:c>
      <x:c r="G109" s="176" t="n">
        <x:f ca="1">=SUM(E109 - F109)</x:f>
      </x:c>
      <x:c r="H109" s="201" t="n">
        <x:v>0.011000</x:v>
      </x:c>
      <x:c r="I109" s="212" t="str">
        <x:f ca="1">=IF(SUM(G109 * H109) &lt; 0, 0,SUM(G109 * H109))</x:f>
      </x:c>
    </x:row>
    <x:row r="110" spans="1:10" x14ac:dyDescent="0.25">
      <x:c r="B110" s="60" t="str">
        <x:v>Color Copier Color Pages</x:v>
      </x:c>
      <x:c r="C110" s="73" t="str">
        <x:v>75,600</x:v>
      </x:c>
      <x:c r="D110" s="73" t="str">
        <x:v>91,023</x:v>
      </x:c>
      <x:c r="E110" s="177" t="n">
        <x:f ca="1">=SUM(D110 - C110)</x:f>
      </x:c>
      <x:c r="F110" s="73" t="n">
        <x:v>0</x:v>
      </x:c>
      <x:c r="G110" s="177" t="n">
        <x:f ca="1">=SUM(E110 - F110)</x:f>
      </x:c>
      <x:c r="H110" s="200" t="n">
        <x:v>0.090000</x:v>
      </x:c>
      <x:c r="I110" s="213" t="n">
        <x:f ca="1">=IF(SUM(G110 * H110) &lt; 0, 0,SUM(G110 * H110))</x:f>
      </x:c>
    </x:row>
    <x:row r="111" spans="1:10" x14ac:dyDescent="0.25">
      <x:c r="B111" s="60" t="str">
        <x:v>Color Laser Prints </x:v>
      </x:c>
      <x:c r="C111" s="73" t="str">
        <x:v>9,300</x:v>
      </x:c>
      <x:c r="D111" s="73" t="str">
        <x:v>9,113</x:v>
      </x:c>
      <x:c r="E111" s="177" t="n">
        <x:f ca="1">=SUM(D111 - C111)</x:f>
      </x:c>
      <x:c r="F111" s="73" t="n">
        <x:v>3861</x:v>
      </x:c>
      <x:c r="G111" s="177" t="n">
        <x:f ca="1">=SUM(E111 - F111)</x:f>
      </x:c>
      <x:c r="H111" s="200" t="n">
        <x:v>0.200000</x:v>
      </x:c>
      <x:c r="I111" s="213" t="n">
        <x:f ca="1">=IF(SUM(G111 * H111) &lt; 0, 0,SUM(G111 * H111))</x:f>
      </x:c>
    </x:row>
    <x:row r="112" spans="1:10" x14ac:dyDescent="0.25">
      <x:c r="B112" s="58" t="str">
        <x:v>Color Laser Prints (Other)</x:v>
      </x:c>
      <x:c r="C112" s="6" t="str">
        <x:v>9,300</x:v>
      </x:c>
      <x:c r="D112" s="6" t="str">
        <x:v>9,113</x:v>
      </x:c>
      <x:c r="E112" s="176" t="n">
        <x:f ca="1">=SUM(D112 - C112)</x:f>
      </x:c>
      <x:c r="F112" s="6" t="n">
        <x:v>3861</x:v>
      </x:c>
      <x:c r="G112" s="176" t="n">
        <x:f ca="1">=SUM(E112 - F112)</x:f>
      </x:c>
      <x:c r="H112" s="201" t="n">
        <x:v>0.200000</x:v>
      </x:c>
      <x:c r="I112" s="212" t="str">
        <x:f ca="1">=IF(SUM(G112 * H112) &lt; 0, 0,SUM(G112 * H112))</x:f>
      </x:c>
    </x:row>
    <x:row r="113" spans="1:10" x14ac:dyDescent="0.25">
      <x:c r="B113" s="58" t="str">
        <x:v>Color Laser Prints (Ricoh)</x:v>
      </x:c>
      <x:c r="C113" s="6" t="str">
        <x:v>89,400</x:v>
      </x:c>
      <x:c r="D113" s="6" t="str">
        <x:v>55,222</x:v>
      </x:c>
      <x:c r="E113" s="176" t="n">
        <x:f ca="1">=SUM(D113 - C113)</x:f>
      </x:c>
      <x:c r="F113" s="6" t="n">
        <x:v>106306</x:v>
      </x:c>
      <x:c r="G113" s="176" t="n">
        <x:f ca="1">=SUM(E113 - F113)</x:f>
      </x:c>
      <x:c r="H113" s="201" t="n">
        <x:v>0.130000</x:v>
      </x:c>
      <x:c r="I113" s="212" t="str">
        <x:f ca="1">=IF(SUM(G113 * H113) &lt; 0, 0,SUM(G113 * H113))</x:f>
      </x:c>
    </x:row>
    <x:row r="114" spans="1:10" ht="15.5" customHeight="1" x14ac:dyDescent="0.25">
      <x:c r="A114" s="19"/>
      <x:c r="B114" s="209"/>
      <x:c r="C114" s="209"/>
      <x:c r="D114" s="209"/>
      <x:c r="E114" s="209"/>
      <x:c r="F114" s="209"/>
      <x:c r="G114" s="209"/>
      <x:c r="H114" s="209">
        <x:v>Total Overage Expense:</x:v>
      </x:c>
      <x:c r="I114" s="209">
        <x:f ca="1">=SUM(I106:I113)</x:f>
      </x:c>
    </x:row>
    <x:row r="115" spans="1:10" ht="25.5" customHeight="1" x14ac:dyDescent="0.25">
      <x:c r="A115" s="19"/>
      <x:c r="B115" s="14">
        <x:v>January 2016 - March 2016</x:v>
      </x:c>
      <x:c r="C115" s="19"/>
      <x:c r="D115" s="19"/>
      <x:c r="E115" s="19"/>
      <x:c r="F115" s="19"/>
      <x:c r="G115" s="19"/>
      <x:c r="H115" s="19"/>
      <x:c r="I115" s="19"/>
    </x:row>
    <x:row r="116" spans="1:10" ht="35.75" customHeight="1" x14ac:dyDescent="0.25">
      <x:c r="B116" s="47" t="str">
        <x:v>Meter Group</x:v>
      </x:c>
      <x:c r="C116" s="45" t="str">
        <x:v>Quarterly Contracted Volume</x:v>
      </x:c>
      <x:c r="D116" s="45" t="str">
        <x:v>Actual Volume For Period</x:v>
      </x:c>
      <x:c r="E116" s="45" t="str">
        <x:v>Overage/(Underage) For Period</x:v>
      </x:c>
      <x:c r="F116" s="45" t="str">
        <x:v>Accrued Rollover Pages</x:v>
      </x:c>
      <x:c r="G116" s="45" t="str">
        <x:v>Net Overage (Underage)</x:v>
      </x:c>
      <x:c r="H116" s="45" t="str">
        <x:v>Excess CPP</x:v>
      </x:c>
      <x:c r="I116" s="46" t="str">
        <x:v>Overage Expense</x:v>
      </x:c>
    </x:row>
    <x:row r="117" spans="1:10" x14ac:dyDescent="0.25">
      <x:c r="B117" s="60" t="str">
        <x:v>B/W Copies</x:v>
      </x:c>
      <x:c r="C117" s="73" t="str">
        <x:v>89,700</x:v>
      </x:c>
      <x:c r="D117" s="73" t="str">
        <x:v>71,741</x:v>
      </x:c>
      <x:c r="E117" s="177" t="n">
        <x:f ca="1">=SUM(D117 - C117)</x:f>
      </x:c>
      <x:c r="F117" s="73" t="n">
        <x:v>199625</x:v>
      </x:c>
      <x:c r="G117" s="177" t="n">
        <x:f ca="1">=SUM(E117 - F117)</x:f>
      </x:c>
      <x:c r="H117" s="200" t="n">
        <x:v>0.011000</x:v>
      </x:c>
      <x:c r="I117" s="213" t="n">
        <x:f ca="1">=IF(SUM(G117 * H117) &lt; 0, 0,SUM(G117 * H117))</x:f>
      </x:c>
    </x:row>
    <x:row r="118" spans="1:10" x14ac:dyDescent="0.25">
      <x:c r="B118" s="60" t="str">
        <x:v>B/W Laser Prints </x:v>
      </x:c>
      <x:c r="C118" s="73" t="str">
        <x:v>121,200</x:v>
      </x:c>
      <x:c r="D118" s="73" t="str">
        <x:v>137,858</x:v>
      </x:c>
      <x:c r="E118" s="177" t="n">
        <x:f ca="1">=SUM(D118 - C118)</x:f>
      </x:c>
      <x:c r="F118" s="73" t="n">
        <x:v>45058</x:v>
      </x:c>
      <x:c r="G118" s="177" t="n">
        <x:f ca="1">=SUM(E118 - F118)</x:f>
      </x:c>
      <x:c r="H118" s="200" t="n">
        <x:v>0.018000</x:v>
      </x:c>
      <x:c r="I118" s="213" t="n">
        <x:f ca="1">=IF(SUM(G118 * H118) &lt; 0, 0,SUM(G118 * H118))</x:f>
      </x:c>
    </x:row>
    <x:row r="119" spans="1:10" x14ac:dyDescent="0.25">
      <x:c r="B119" s="58" t="str">
        <x:v>Color Copier (Color Pages)</x:v>
      </x:c>
      <x:c r="C119" s="6" t="str">
        <x:v>75,600</x:v>
      </x:c>
      <x:c r="D119" s="6" t="str">
        <x:v>117,000</x:v>
      </x:c>
      <x:c r="E119" s="176" t="n">
        <x:f ca="1">=SUM(D119 - C119)</x:f>
      </x:c>
      <x:c r="F119" s="6" t="n">
        <x:v>0</x:v>
      </x:c>
      <x:c r="G119" s="176" t="n">
        <x:f ca="1">=SUM(E119 - F119)</x:f>
      </x:c>
      <x:c r="H119" s="201" t="n">
        <x:v>0.090000</x:v>
      </x:c>
      <x:c r="I119" s="212" t="str">
        <x:f ca="1">=IF(SUM(G119 * H119) &lt; 0, 0,SUM(G119 * H119))</x:f>
      </x:c>
    </x:row>
    <x:row r="120" spans="1:10" x14ac:dyDescent="0.25">
      <x:c r="B120" s="58" t="str">
        <x:v>Color Copier B/W Pages</x:v>
      </x:c>
      <x:c r="C120" s="6" t="str">
        <x:v>89,700</x:v>
      </x:c>
      <x:c r="D120" s="6" t="str">
        <x:v>71,741</x:v>
      </x:c>
      <x:c r="E120" s="176" t="n">
        <x:f ca="1">=SUM(D120 - C120)</x:f>
      </x:c>
      <x:c r="F120" s="6" t="n">
        <x:v>199625</x:v>
      </x:c>
      <x:c r="G120" s="176" t="n">
        <x:f ca="1">=SUM(E120 - F120)</x:f>
      </x:c>
      <x:c r="H120" s="201" t="n">
        <x:v>0.011000</x:v>
      </x:c>
      <x:c r="I120" s="212" t="str">
        <x:f ca="1">=IF(SUM(G120 * H120) &lt; 0, 0,SUM(G120 * H120))</x:f>
      </x:c>
    </x:row>
    <x:row r="121" spans="1:10" x14ac:dyDescent="0.25">
      <x:c r="B121" s="60" t="str">
        <x:v>Color Copier Color Pages</x:v>
      </x:c>
      <x:c r="C121" s="73" t="str">
        <x:v>75,600</x:v>
      </x:c>
      <x:c r="D121" s="73" t="str">
        <x:v>117,000</x:v>
      </x:c>
      <x:c r="E121" s="177" t="n">
        <x:f ca="1">=SUM(D121 - C121)</x:f>
      </x:c>
      <x:c r="F121" s="73" t="n">
        <x:v>0</x:v>
      </x:c>
      <x:c r="G121" s="177" t="n">
        <x:f ca="1">=SUM(E121 - F121)</x:f>
      </x:c>
      <x:c r="H121" s="200" t="n">
        <x:v>0.090000</x:v>
      </x:c>
      <x:c r="I121" s="213" t="n">
        <x:f ca="1">=IF(SUM(G121 * H121) &lt; 0, 0,SUM(G121 * H121))</x:f>
      </x:c>
    </x:row>
    <x:row r="122" spans="1:10" x14ac:dyDescent="0.25">
      <x:c r="B122" s="60" t="str">
        <x:v>Color Laser Prints </x:v>
      </x:c>
      <x:c r="C122" s="73" t="str">
        <x:v>9,300</x:v>
      </x:c>
      <x:c r="D122" s="73" t="str">
        <x:v>7,732</x:v>
      </x:c>
      <x:c r="E122" s="177" t="n">
        <x:f ca="1">=SUM(D122 - C122)</x:f>
      </x:c>
      <x:c r="F122" s="73" t="n">
        <x:v>2293</x:v>
      </x:c>
      <x:c r="G122" s="177" t="n">
        <x:f ca="1">=SUM(E122 - F122)</x:f>
      </x:c>
      <x:c r="H122" s="200" t="n">
        <x:v>0.200000</x:v>
      </x:c>
      <x:c r="I122" s="213" t="n">
        <x:f ca="1">=IF(SUM(G122 * H122) &lt; 0, 0,SUM(G122 * H122))</x:f>
      </x:c>
    </x:row>
    <x:row r="123" spans="1:10" x14ac:dyDescent="0.25">
      <x:c r="B123" s="58" t="str">
        <x:v>Color Laser Prints (Other)</x:v>
      </x:c>
      <x:c r="C123" s="6" t="str">
        <x:v>9,300</x:v>
      </x:c>
      <x:c r="D123" s="6" t="str">
        <x:v>7,732</x:v>
      </x:c>
      <x:c r="E123" s="176" t="n">
        <x:f ca="1">=SUM(D123 - C123)</x:f>
      </x:c>
      <x:c r="F123" s="6" t="n">
        <x:v>2293</x:v>
      </x:c>
      <x:c r="G123" s="176" t="n">
        <x:f ca="1">=SUM(E123 - F123)</x:f>
      </x:c>
      <x:c r="H123" s="201" t="n">
        <x:v>0.200000</x:v>
      </x:c>
      <x:c r="I123" s="212" t="str">
        <x:f ca="1">=IF(SUM(G123 * H123) &lt; 0, 0,SUM(G123 * H123))</x:f>
      </x:c>
    </x:row>
    <x:row r="124" spans="1:10" x14ac:dyDescent="0.25">
      <x:c r="B124" s="58" t="str">
        <x:v>Color Laser Prints (Ricoh)</x:v>
      </x:c>
      <x:c r="C124" s="6" t="str">
        <x:v>89,400</x:v>
      </x:c>
      <x:c r="D124" s="6" t="str">
        <x:v>76,831</x:v>
      </x:c>
      <x:c r="E124" s="176" t="n">
        <x:f ca="1">=SUM(D124 - C124)</x:f>
      </x:c>
      <x:c r="F124" s="6" t="n">
        <x:v>58414</x:v>
      </x:c>
      <x:c r="G124" s="176" t="n">
        <x:f ca="1">=SUM(E124 - F124)</x:f>
      </x:c>
      <x:c r="H124" s="201" t="n">
        <x:v>0.130000</x:v>
      </x:c>
      <x:c r="I124" s="212" t="str">
        <x:f ca="1">=IF(SUM(G124 * H124) &lt; 0, 0,SUM(G124 * H124))</x:f>
      </x:c>
    </x:row>
    <x:row r="125" spans="1:10" ht="15.5" customHeight="1" x14ac:dyDescent="0.25">
      <x:c r="A125" s="19"/>
      <x:c r="B125" s="209"/>
      <x:c r="C125" s="209"/>
      <x:c r="D125" s="209"/>
      <x:c r="E125" s="209"/>
      <x:c r="F125" s="209"/>
      <x:c r="G125" s="209"/>
      <x:c r="H125" s="209">
        <x:v>Total Overage Expense:</x:v>
      </x:c>
      <x:c r="I125" s="209">
        <x:f ca="1">=SUM(I117:I124)</x:f>
      </x:c>
    </x:row>
    <x:row r="126" spans="1:10" ht="25.5" customHeight="1" x14ac:dyDescent="0.25">
      <x:c r="A126" s="19"/>
      <x:c r="B126" s="14">
        <x:v>October 2015 - December 2015</x:v>
      </x:c>
      <x:c r="C126" s="19"/>
      <x:c r="D126" s="19"/>
      <x:c r="E126" s="19"/>
      <x:c r="F126" s="19"/>
      <x:c r="G126" s="19"/>
      <x:c r="H126" s="19"/>
      <x:c r="I126" s="19"/>
    </x:row>
    <x:row r="127" spans="1:10" ht="35.75" customHeight="1" x14ac:dyDescent="0.25">
      <x:c r="B127" s="47" t="str">
        <x:v>Meter Group</x:v>
      </x:c>
      <x:c r="C127" s="45" t="str">
        <x:v>Quarterly Contracted Volume</x:v>
      </x:c>
      <x:c r="D127" s="45" t="str">
        <x:v>Actual Volume For Period</x:v>
      </x:c>
      <x:c r="E127" s="45" t="str">
        <x:v>Overage/(Underage) For Period</x:v>
      </x:c>
      <x:c r="F127" s="45" t="str">
        <x:v>Accrued Rollover Pages</x:v>
      </x:c>
      <x:c r="G127" s="45" t="str">
        <x:v>Net Overage (Underage)</x:v>
      </x:c>
      <x:c r="H127" s="45" t="str">
        <x:v>Excess CPP</x:v>
      </x:c>
      <x:c r="I127" s="46" t="str">
        <x:v>Overage Expense</x:v>
      </x:c>
    </x:row>
    <x:row r="128" spans="1:10" x14ac:dyDescent="0.25">
      <x:c r="B128" s="60" t="str">
        <x:v>B/W Copies</x:v>
      </x:c>
      <x:c r="C128" s="73" t="str">
        <x:v>89,700</x:v>
      </x:c>
      <x:c r="D128" s="73" t="str">
        <x:v>50,279</x:v>
      </x:c>
      <x:c r="E128" s="177" t="n">
        <x:f ca="1">=SUM(D128 - C128)</x:f>
      </x:c>
      <x:c r="F128" s="73" t="n">
        <x:v>160204</x:v>
      </x:c>
      <x:c r="G128" s="177" t="n">
        <x:f ca="1">=SUM(E128 - F128)</x:f>
      </x:c>
      <x:c r="H128" s="200" t="n">
        <x:v>0.011000</x:v>
      </x:c>
      <x:c r="I128" s="213" t="n">
        <x:f ca="1">=IF(SUM(G128 * H128) &lt; 0, 0,SUM(G128 * H128))</x:f>
      </x:c>
    </x:row>
    <x:row r="129" spans="1:10" x14ac:dyDescent="0.25">
      <x:c r="B129" s="60" t="str">
        <x:v>B/W Laser Prints </x:v>
      </x:c>
      <x:c r="C129" s="73" t="str">
        <x:v>121,200</x:v>
      </x:c>
      <x:c r="D129" s="73" t="str">
        <x:v>113,992</x:v>
      </x:c>
      <x:c r="E129" s="177" t="n">
        <x:f ca="1">=SUM(D129 - C129)</x:f>
      </x:c>
      <x:c r="F129" s="73" t="n">
        <x:v>37850</x:v>
      </x:c>
      <x:c r="G129" s="177" t="n">
        <x:f ca="1">=SUM(E129 - F129)</x:f>
      </x:c>
      <x:c r="H129" s="200" t="n">
        <x:v>0.018000</x:v>
      </x:c>
      <x:c r="I129" s="213" t="n">
        <x:f ca="1">=IF(SUM(G129 * H129) &lt; 0, 0,SUM(G129 * H129))</x:f>
      </x:c>
    </x:row>
    <x:row r="130" spans="1:10" x14ac:dyDescent="0.25">
      <x:c r="B130" s="58" t="str">
        <x:v>Color Copier (Color Pages)</x:v>
      </x:c>
      <x:c r="C130" s="6" t="str">
        <x:v>75,600</x:v>
      </x:c>
      <x:c r="D130" s="6" t="str">
        <x:v>91,365</x:v>
      </x:c>
      <x:c r="E130" s="176" t="n">
        <x:f ca="1">=SUM(D130 - C130)</x:f>
      </x:c>
      <x:c r="F130" s="6" t="n">
        <x:v>0</x:v>
      </x:c>
      <x:c r="G130" s="176" t="n">
        <x:f ca="1">=SUM(E130 - F130)</x:f>
      </x:c>
      <x:c r="H130" s="201" t="n">
        <x:v>0.090000</x:v>
      </x:c>
      <x:c r="I130" s="212" t="str">
        <x:f ca="1">=IF(SUM(G130 * H130) &lt; 0, 0,SUM(G130 * H130))</x:f>
      </x:c>
    </x:row>
    <x:row r="131" spans="1:10" x14ac:dyDescent="0.25">
      <x:c r="B131" s="58" t="str">
        <x:v>Color Copier B/W Pages</x:v>
      </x:c>
      <x:c r="C131" s="6" t="str">
        <x:v>89,700</x:v>
      </x:c>
      <x:c r="D131" s="6" t="str">
        <x:v>50,279</x:v>
      </x:c>
      <x:c r="E131" s="176" t="n">
        <x:f ca="1">=SUM(D131 - C131)</x:f>
      </x:c>
      <x:c r="F131" s="6" t="n">
        <x:v>160204</x:v>
      </x:c>
      <x:c r="G131" s="176" t="n">
        <x:f ca="1">=SUM(E131 - F131)</x:f>
      </x:c>
      <x:c r="H131" s="201" t="n">
        <x:v>0.011000</x:v>
      </x:c>
      <x:c r="I131" s="212" t="str">
        <x:f ca="1">=IF(SUM(G131 * H131) &lt; 0, 0,SUM(G131 * H131))</x:f>
      </x:c>
    </x:row>
    <x:row r="132" spans="1:10" x14ac:dyDescent="0.25">
      <x:c r="B132" s="60" t="str">
        <x:v>Color Copier Color Pages</x:v>
      </x:c>
      <x:c r="C132" s="73" t="str">
        <x:v>75,600</x:v>
      </x:c>
      <x:c r="D132" s="73" t="str">
        <x:v>91,365</x:v>
      </x:c>
      <x:c r="E132" s="177" t="n">
        <x:f ca="1">=SUM(D132 - C132)</x:f>
      </x:c>
      <x:c r="F132" s="73" t="n">
        <x:v>0</x:v>
      </x:c>
      <x:c r="G132" s="177" t="n">
        <x:f ca="1">=SUM(E132 - F132)</x:f>
      </x:c>
      <x:c r="H132" s="200" t="n">
        <x:v>0.090000</x:v>
      </x:c>
      <x:c r="I132" s="213" t="n">
        <x:f ca="1">=IF(SUM(G132 * H132) &lt; 0, 0,SUM(G132 * H132))</x:f>
      </x:c>
    </x:row>
    <x:row r="133" spans="1:10" x14ac:dyDescent="0.25">
      <x:c r="B133" s="60" t="str">
        <x:v>Color Laser Prints </x:v>
      </x:c>
      <x:c r="C133" s="73" t="str">
        <x:v>9,300</x:v>
      </x:c>
      <x:c r="D133" s="73" t="str">
        <x:v>8,018</x:v>
      </x:c>
      <x:c r="E133" s="177" t="n">
        <x:f ca="1">=SUM(D133 - C133)</x:f>
      </x:c>
      <x:c r="F133" s="73" t="n">
        <x:v>1011</x:v>
      </x:c>
      <x:c r="G133" s="177" t="n">
        <x:f ca="1">=SUM(E133 - F133)</x:f>
      </x:c>
      <x:c r="H133" s="200" t="n">
        <x:v>0.200000</x:v>
      </x:c>
      <x:c r="I133" s="213" t="n">
        <x:f ca="1">=IF(SUM(G133 * H133) &lt; 0, 0,SUM(G133 * H133))</x:f>
      </x:c>
    </x:row>
    <x:row r="134" spans="1:10" x14ac:dyDescent="0.25">
      <x:c r="B134" s="58" t="str">
        <x:v>Color Laser Prints (Other)</x:v>
      </x:c>
      <x:c r="C134" s="6" t="str">
        <x:v>9,300</x:v>
      </x:c>
      <x:c r="D134" s="6" t="str">
        <x:v>8,018</x:v>
      </x:c>
      <x:c r="E134" s="176" t="n">
        <x:f ca="1">=SUM(D134 - C134)</x:f>
      </x:c>
      <x:c r="F134" s="6" t="n">
        <x:v>1011</x:v>
      </x:c>
      <x:c r="G134" s="176" t="n">
        <x:f ca="1">=SUM(E134 - F134)</x:f>
      </x:c>
      <x:c r="H134" s="201" t="n">
        <x:v>0.200000</x:v>
      </x:c>
      <x:c r="I134" s="212" t="str">
        <x:f ca="1">=IF(SUM(G134 * H134) &lt; 0, 0,SUM(G134 * H134))</x:f>
      </x:c>
    </x:row>
    <x:row r="135" spans="1:10" x14ac:dyDescent="0.25">
      <x:c r="B135" s="58" t="str">
        <x:v>Color Laser Prints (Ricoh)</x:v>
      </x:c>
      <x:c r="C135" s="6" t="str">
        <x:v>89,400</x:v>
      </x:c>
      <x:c r="D135" s="6" t="str">
        <x:v>92,688</x:v>
      </x:c>
      <x:c r="E135" s="176" t="n">
        <x:f ca="1">=SUM(D135 - C135)</x:f>
      </x:c>
      <x:c r="F135" s="6" t="n">
        <x:v>61702</x:v>
      </x:c>
      <x:c r="G135" s="176" t="n">
        <x:f ca="1">=SUM(E135 - F135)</x:f>
      </x:c>
      <x:c r="H135" s="201" t="n">
        <x:v>0.130000</x:v>
      </x:c>
      <x:c r="I135" s="212" t="str">
        <x:f ca="1">=IF(SUM(G135 * H135) &lt; 0, 0,SUM(G135 * H135))</x:f>
      </x:c>
    </x:row>
    <x:row r="136" spans="1:10" ht="15.5" customHeight="1" x14ac:dyDescent="0.25">
      <x:c r="A136" s="19"/>
      <x:c r="B136" s="209"/>
      <x:c r="C136" s="209"/>
      <x:c r="D136" s="209"/>
      <x:c r="E136" s="209"/>
      <x:c r="F136" s="209"/>
      <x:c r="G136" s="209"/>
      <x:c r="H136" s="209">
        <x:v>Total Overage Expense:</x:v>
      </x:c>
      <x:c r="I136" s="209">
        <x:f ca="1">=SUM(I128:I135)</x:f>
      </x:c>
    </x:row>
    <x:row r="137" spans="1:10" ht="25.5" customHeight="1" x14ac:dyDescent="0.25">
      <x:c r="A137" s="19"/>
      <x:c r="B137" s="14">
        <x:v>July 2015 - September 2015</x:v>
      </x:c>
      <x:c r="C137" s="19"/>
      <x:c r="D137" s="19"/>
      <x:c r="E137" s="19"/>
      <x:c r="F137" s="19"/>
      <x:c r="G137" s="19"/>
      <x:c r="H137" s="19"/>
      <x:c r="I137" s="19"/>
    </x:row>
    <x:row r="138" spans="1:10" ht="35.75" customHeight="1" x14ac:dyDescent="0.25">
      <x:c r="B138" s="47" t="str">
        <x:v>Meter Group</x:v>
      </x:c>
      <x:c r="C138" s="45" t="str">
        <x:v>Quarterly Contracted Volume</x:v>
      </x:c>
      <x:c r="D138" s="45" t="str">
        <x:v>Actual Volume For Period</x:v>
      </x:c>
      <x:c r="E138" s="45" t="str">
        <x:v>Overage/(Underage) For Period</x:v>
      </x:c>
      <x:c r="F138" s="45" t="str">
        <x:v>Accrued Rollover Pages</x:v>
      </x:c>
      <x:c r="G138" s="45" t="str">
        <x:v>Net Overage (Underage)</x:v>
      </x:c>
      <x:c r="H138" s="45" t="str">
        <x:v>Excess CPP</x:v>
      </x:c>
      <x:c r="I138" s="46" t="str">
        <x:v>Overage Expense</x:v>
      </x:c>
    </x:row>
    <x:row r="139" spans="1:10" x14ac:dyDescent="0.25">
      <x:c r="B139" s="60" t="str">
        <x:v>B/W Copies</x:v>
      </x:c>
      <x:c r="C139" s="73" t="str">
        <x:v>89,700</x:v>
      </x:c>
      <x:c r="D139" s="73" t="str">
        <x:v>48,075</x:v>
      </x:c>
      <x:c r="E139" s="177" t="n">
        <x:f ca="1">=SUM(D139 - C139)</x:f>
      </x:c>
      <x:c r="F139" s="73" t="n">
        <x:v>118579</x:v>
      </x:c>
      <x:c r="G139" s="177" t="n">
        <x:f ca="1">=SUM(E139 - F139)</x:f>
      </x:c>
      <x:c r="H139" s="200" t="n">
        <x:v>0.011000</x:v>
      </x:c>
      <x:c r="I139" s="213" t="n">
        <x:f ca="1">=IF(SUM(G139 * H139) &lt; 0, 0,SUM(G139 * H139))</x:f>
      </x:c>
    </x:row>
    <x:row r="140" spans="1:10" x14ac:dyDescent="0.25">
      <x:c r="B140" s="60" t="str">
        <x:v>B/W Laser Prints </x:v>
      </x:c>
      <x:c r="C140" s="73" t="str">
        <x:v>121,200</x:v>
      </x:c>
      <x:c r="D140" s="73" t="str">
        <x:v>107,755</x:v>
      </x:c>
      <x:c r="E140" s="177" t="n">
        <x:f ca="1">=SUM(D140 - C140)</x:f>
      </x:c>
      <x:c r="F140" s="73" t="n">
        <x:v>24405</x:v>
      </x:c>
      <x:c r="G140" s="177" t="n">
        <x:f ca="1">=SUM(E140 - F140)</x:f>
      </x:c>
      <x:c r="H140" s="200" t="n">
        <x:v>0.018000</x:v>
      </x:c>
      <x:c r="I140" s="213" t="n">
        <x:f ca="1">=IF(SUM(G140 * H140) &lt; 0, 0,SUM(G140 * H140))</x:f>
      </x:c>
    </x:row>
    <x:row r="141" spans="1:10" x14ac:dyDescent="0.25">
      <x:c r="B141" s="58" t="str">
        <x:v>Color Copier (Color Pages)</x:v>
      </x:c>
      <x:c r="C141" s="6" t="str">
        <x:v>75,600</x:v>
      </x:c>
      <x:c r="D141" s="6" t="str">
        <x:v>80,923</x:v>
      </x:c>
      <x:c r="E141" s="176" t="n">
        <x:f ca="1">=SUM(D141 - C141)</x:f>
      </x:c>
      <x:c r="F141" s="6" t="n">
        <x:v>1056</x:v>
      </x:c>
      <x:c r="G141" s="176" t="n">
        <x:f ca="1">=SUM(E141 - F141)</x:f>
      </x:c>
      <x:c r="H141" s="201" t="n">
        <x:v>0.090000</x:v>
      </x:c>
      <x:c r="I141" s="212" t="str">
        <x:f ca="1">=IF(SUM(G141 * H141) &lt; 0, 0,SUM(G141 * H141))</x:f>
      </x:c>
    </x:row>
    <x:row r="142" spans="1:10" x14ac:dyDescent="0.25">
      <x:c r="B142" s="58" t="str">
        <x:v>Color Copier B/W Pages</x:v>
      </x:c>
      <x:c r="C142" s="6" t="str">
        <x:v>89,700</x:v>
      </x:c>
      <x:c r="D142" s="6" t="str">
        <x:v>48,075</x:v>
      </x:c>
      <x:c r="E142" s="176" t="n">
        <x:f ca="1">=SUM(D142 - C142)</x:f>
      </x:c>
      <x:c r="F142" s="6" t="n">
        <x:v>118579</x:v>
      </x:c>
      <x:c r="G142" s="176" t="n">
        <x:f ca="1">=SUM(E142 - F142)</x:f>
      </x:c>
      <x:c r="H142" s="201" t="n">
        <x:v>0.011000</x:v>
      </x:c>
      <x:c r="I142" s="212" t="str">
        <x:f ca="1">=IF(SUM(G142 * H142) &lt; 0, 0,SUM(G142 * H142))</x:f>
      </x:c>
    </x:row>
    <x:row r="143" spans="1:10" x14ac:dyDescent="0.25">
      <x:c r="B143" s="60" t="str">
        <x:v>Color Copier Color Pages</x:v>
      </x:c>
      <x:c r="C143" s="73" t="str">
        <x:v>75,600</x:v>
      </x:c>
      <x:c r="D143" s="73" t="str">
        <x:v>80,923</x:v>
      </x:c>
      <x:c r="E143" s="177" t="n">
        <x:f ca="1">=SUM(D143 - C143)</x:f>
      </x:c>
      <x:c r="F143" s="73" t="n">
        <x:v>1056</x:v>
      </x:c>
      <x:c r="G143" s="177" t="n">
        <x:f ca="1">=SUM(E143 - F143)</x:f>
      </x:c>
      <x:c r="H143" s="200" t="n">
        <x:v>0.090000</x:v>
      </x:c>
      <x:c r="I143" s="213" t="n">
        <x:f ca="1">=IF(SUM(G143 * H143) &lt; 0, 0,SUM(G143 * H143))</x:f>
      </x:c>
    </x:row>
    <x:row r="144" spans="1:10" x14ac:dyDescent="0.25">
      <x:c r="B144" s="60" t="str">
        <x:v>Color Laser Prints </x:v>
      </x:c>
      <x:c r="C144" s="73" t="str">
        <x:v>9,300</x:v>
      </x:c>
      <x:c r="D144" s="73" t="str">
        <x:v>8,289</x:v>
      </x:c>
      <x:c r="E144" s="177" t="n">
        <x:f ca="1">=SUM(D144 - C144)</x:f>
      </x:c>
      <x:c r="F144" s="73" t="n">
        <x:v>0</x:v>
      </x:c>
      <x:c r="G144" s="177" t="n">
        <x:f ca="1">=SUM(E144 - F144)</x:f>
      </x:c>
      <x:c r="H144" s="200" t="n">
        <x:v>0.200000</x:v>
      </x:c>
      <x:c r="I144" s="213" t="n">
        <x:f ca="1">=IF(SUM(G144 * H144) &lt; 0, 0,SUM(G144 * H144))</x:f>
      </x:c>
    </x:row>
    <x:row r="145" spans="1:10" x14ac:dyDescent="0.25">
      <x:c r="B145" s="58" t="str">
        <x:v>Color Laser Prints (Other)</x:v>
      </x:c>
      <x:c r="C145" s="6" t="str">
        <x:v>9,300</x:v>
      </x:c>
      <x:c r="D145" s="6" t="str">
        <x:v>8,289</x:v>
      </x:c>
      <x:c r="E145" s="176" t="n">
        <x:f ca="1">=SUM(D145 - C145)</x:f>
      </x:c>
      <x:c r="F145" s="6" t="n">
        <x:v>0</x:v>
      </x:c>
      <x:c r="G145" s="176" t="n">
        <x:f ca="1">=SUM(E145 - F145)</x:f>
      </x:c>
      <x:c r="H145" s="201" t="n">
        <x:v>0.200000</x:v>
      </x:c>
      <x:c r="I145" s="212" t="str">
        <x:f ca="1">=IF(SUM(G145 * H145) &lt; 0, 0,SUM(G145 * H145))</x:f>
      </x:c>
    </x:row>
    <x:row r="146" spans="1:10" x14ac:dyDescent="0.25">
      <x:c r="B146" s="58" t="str">
        <x:v>Color Laser Prints (Ricoh)</x:v>
      </x:c>
      <x:c r="C146" s="6" t="str">
        <x:v>89,400</x:v>
      </x:c>
      <x:c r="D146" s="6" t="str">
        <x:v>78,439</x:v>
      </x:c>
      <x:c r="E146" s="176" t="n">
        <x:f ca="1">=SUM(D146 - C146)</x:f>
      </x:c>
      <x:c r="F146" s="6" t="n">
        <x:v>50741</x:v>
      </x:c>
      <x:c r="G146" s="176" t="n">
        <x:f ca="1">=SUM(E146 - F146)</x:f>
      </x:c>
      <x:c r="H146" s="201" t="n">
        <x:v>0.130000</x:v>
      </x:c>
      <x:c r="I146" s="212" t="str">
        <x:f ca="1">=IF(SUM(G146 * H146) &lt; 0, 0,SUM(G146 * H146))</x:f>
      </x:c>
    </x:row>
    <x:row r="147" spans="1:10" ht="15.5" customHeight="1" x14ac:dyDescent="0.25">
      <x:c r="A147" s="19"/>
      <x:c r="B147" s="209"/>
      <x:c r="C147" s="209"/>
      <x:c r="D147" s="209"/>
      <x:c r="E147" s="209"/>
      <x:c r="F147" s="209"/>
      <x:c r="G147" s="209"/>
      <x:c r="H147" s="209">
        <x:v>Total Overage Expense:</x:v>
      </x:c>
      <x:c r="I147" s="209">
        <x:f ca="1">=SUM(I139:I146)</x:f>
      </x:c>
    </x:row>
    <x:row r="148" spans="1:10" ht="25.5" customHeight="1" x14ac:dyDescent="0.25">
      <x:c r="A148" s="19"/>
      <x:c r="B148" s="14">
        <x:v>April 2015 - June 2015</x:v>
      </x:c>
      <x:c r="C148" s="19"/>
      <x:c r="D148" s="19"/>
      <x:c r="E148" s="19"/>
      <x:c r="F148" s="19"/>
      <x:c r="G148" s="19"/>
      <x:c r="H148" s="19"/>
      <x:c r="I148" s="19"/>
    </x:row>
    <x:row r="149" spans="1:10" ht="35.75" customHeight="1" x14ac:dyDescent="0.25">
      <x:c r="B149" s="47" t="str">
        <x:v>Meter Group</x:v>
      </x:c>
      <x:c r="C149" s="45" t="str">
        <x:v>Quarterly Contracted Volume</x:v>
      </x:c>
      <x:c r="D149" s="45" t="str">
        <x:v>Actual Volume For Period</x:v>
      </x:c>
      <x:c r="E149" s="45" t="str">
        <x:v>Overage/(Underage) For Period</x:v>
      </x:c>
      <x:c r="F149" s="45" t="str">
        <x:v>Accrued Rollover Pages</x:v>
      </x:c>
      <x:c r="G149" s="45" t="str">
        <x:v>Net Overage (Underage)</x:v>
      </x:c>
      <x:c r="H149" s="45" t="str">
        <x:v>Excess CPP</x:v>
      </x:c>
      <x:c r="I149" s="46" t="str">
        <x:v>Overage Expense</x:v>
      </x:c>
    </x:row>
    <x:row r="150" spans="1:10" x14ac:dyDescent="0.25">
      <x:c r="B150" s="60" t="str">
        <x:v>B/W Copies</x:v>
      </x:c>
      <x:c r="C150" s="73" t="str">
        <x:v>89,700</x:v>
      </x:c>
      <x:c r="D150" s="73" t="str">
        <x:v>55,948</x:v>
      </x:c>
      <x:c r="E150" s="177" t="n">
        <x:f ca="1">=SUM(D150 - C150)</x:f>
      </x:c>
      <x:c r="F150" s="73" t="n">
        <x:v>84827</x:v>
      </x:c>
      <x:c r="G150" s="177" t="n">
        <x:f ca="1">=SUM(E150 - F150)</x:f>
      </x:c>
      <x:c r="H150" s="200" t="n">
        <x:v>0.011000</x:v>
      </x:c>
      <x:c r="I150" s="213" t="n">
        <x:f ca="1">=IF(SUM(G150 * H150) &lt; 0, 0,SUM(G150 * H150))</x:f>
      </x:c>
    </x:row>
    <x:row r="151" spans="1:10" x14ac:dyDescent="0.25">
      <x:c r="B151" s="60" t="str">
        <x:v>B/W Laser Prints </x:v>
      </x:c>
      <x:c r="C151" s="73" t="str">
        <x:v>121,200</x:v>
      </x:c>
      <x:c r="D151" s="73" t="str">
        <x:v>105,880</x:v>
      </x:c>
      <x:c r="E151" s="177" t="n">
        <x:f ca="1">=SUM(D151 - C151)</x:f>
      </x:c>
      <x:c r="F151" s="73" t="n">
        <x:v>9085</x:v>
      </x:c>
      <x:c r="G151" s="177" t="n">
        <x:f ca="1">=SUM(E151 - F151)</x:f>
      </x:c>
      <x:c r="H151" s="200" t="n">
        <x:v>0.018000</x:v>
      </x:c>
      <x:c r="I151" s="213" t="n">
        <x:f ca="1">=IF(SUM(G151 * H151) &lt; 0, 0,SUM(G151 * H151))</x:f>
      </x:c>
    </x:row>
    <x:row r="152" spans="1:10" x14ac:dyDescent="0.25">
      <x:c r="B152" s="58" t="str">
        <x:v>Color Copier (Color Pages)</x:v>
      </x:c>
      <x:c r="C152" s="6" t="str">
        <x:v>75,600</x:v>
      </x:c>
      <x:c r="D152" s="6" t="str">
        <x:v>74,544</x:v>
      </x:c>
      <x:c r="E152" s="176" t="n">
        <x:f ca="1">=SUM(D152 - C152)</x:f>
      </x:c>
      <x:c r="F152" s="6" t="n">
        <x:v>0</x:v>
      </x:c>
      <x:c r="G152" s="176" t="n">
        <x:f ca="1">=SUM(E152 - F152)</x:f>
      </x:c>
      <x:c r="H152" s="201" t="n">
        <x:v>0.090000</x:v>
      </x:c>
      <x:c r="I152" s="212" t="str">
        <x:f ca="1">=IF(SUM(G152 * H152) &lt; 0, 0,SUM(G152 * H152))</x:f>
      </x:c>
    </x:row>
    <x:row r="153" spans="1:10" x14ac:dyDescent="0.25">
      <x:c r="B153" s="58" t="str">
        <x:v>Color Copier B/W Pages</x:v>
      </x:c>
      <x:c r="C153" s="6" t="str">
        <x:v>89,700</x:v>
      </x:c>
      <x:c r="D153" s="6" t="str">
        <x:v>55,948</x:v>
      </x:c>
      <x:c r="E153" s="176" t="n">
        <x:f ca="1">=SUM(D153 - C153)</x:f>
      </x:c>
      <x:c r="F153" s="6" t="n">
        <x:v>84827</x:v>
      </x:c>
      <x:c r="G153" s="176" t="n">
        <x:f ca="1">=SUM(E153 - F153)</x:f>
      </x:c>
      <x:c r="H153" s="201" t="n">
        <x:v>0.011000</x:v>
      </x:c>
      <x:c r="I153" s="212" t="str">
        <x:f ca="1">=IF(SUM(G153 * H153) &lt; 0, 0,SUM(G153 * H153))</x:f>
      </x:c>
    </x:row>
    <x:row r="154" spans="1:10" x14ac:dyDescent="0.25">
      <x:c r="B154" s="60" t="str">
        <x:v>Color Copier Color Pages</x:v>
      </x:c>
      <x:c r="C154" s="73" t="str">
        <x:v>75,600</x:v>
      </x:c>
      <x:c r="D154" s="73" t="str">
        <x:v>74,544</x:v>
      </x:c>
      <x:c r="E154" s="177" t="n">
        <x:f ca="1">=SUM(D154 - C154)</x:f>
      </x:c>
      <x:c r="F154" s="73" t="n">
        <x:v>0</x:v>
      </x:c>
      <x:c r="G154" s="177" t="n">
        <x:f ca="1">=SUM(E154 - F154)</x:f>
      </x:c>
      <x:c r="H154" s="200" t="n">
        <x:v>0.090000</x:v>
      </x:c>
      <x:c r="I154" s="213" t="n">
        <x:f ca="1">=IF(SUM(G154 * H154) &lt; 0, 0,SUM(G154 * H154))</x:f>
      </x:c>
    </x:row>
    <x:row r="155" spans="1:10" x14ac:dyDescent="0.25">
      <x:c r="B155" s="60" t="str">
        <x:v>Color Laser Prints </x:v>
      </x:c>
      <x:c r="C155" s="73" t="str">
        <x:v>9,300</x:v>
      </x:c>
      <x:c r="D155" s="73" t="str">
        <x:v>11,073</x:v>
      </x:c>
      <x:c r="E155" s="177" t="n">
        <x:f ca="1">=SUM(D155 - C155)</x:f>
      </x:c>
      <x:c r="F155" s="73" t="n">
        <x:v>574</x:v>
      </x:c>
      <x:c r="G155" s="177" t="n">
        <x:f ca="1">=SUM(E155 - F155)</x:f>
      </x:c>
      <x:c r="H155" s="200" t="n">
        <x:v>0.200000</x:v>
      </x:c>
      <x:c r="I155" s="213" t="n">
        <x:f ca="1">=IF(SUM(G155 * H155) &lt; 0, 0,SUM(G155 * H155))</x:f>
      </x:c>
    </x:row>
    <x:row r="156" spans="1:10" x14ac:dyDescent="0.25">
      <x:c r="B156" s="58" t="str">
        <x:v>Color Laser Prints (Other)</x:v>
      </x:c>
      <x:c r="C156" s="6" t="str">
        <x:v>9,300</x:v>
      </x:c>
      <x:c r="D156" s="6" t="str">
        <x:v>11,073</x:v>
      </x:c>
      <x:c r="E156" s="176" t="n">
        <x:f ca="1">=SUM(D156 - C156)</x:f>
      </x:c>
      <x:c r="F156" s="6" t="n">
        <x:v>574</x:v>
      </x:c>
      <x:c r="G156" s="176" t="n">
        <x:f ca="1">=SUM(E156 - F156)</x:f>
      </x:c>
      <x:c r="H156" s="201" t="n">
        <x:v>0.200000</x:v>
      </x:c>
      <x:c r="I156" s="212" t="str">
        <x:f ca="1">=IF(SUM(G156 * H156) &lt; 0, 0,SUM(G156 * H156))</x:f>
      </x:c>
    </x:row>
    <x:row r="157" spans="1:10" x14ac:dyDescent="0.25">
      <x:c r="B157" s="58" t="str">
        <x:v>Color Laser Prints (Ricoh)</x:v>
      </x:c>
      <x:c r="C157" s="6" t="str">
        <x:v>89,400</x:v>
      </x:c>
      <x:c r="D157" s="6" t="str">
        <x:v>65,822</x:v>
      </x:c>
      <x:c r="E157" s="176" t="n">
        <x:f ca="1">=SUM(D157 - C157)</x:f>
      </x:c>
      <x:c r="F157" s="6" t="n">
        <x:v>27163</x:v>
      </x:c>
      <x:c r="G157" s="176" t="n">
        <x:f ca="1">=SUM(E157 - F157)</x:f>
      </x:c>
      <x:c r="H157" s="201" t="n">
        <x:v>0.130000</x:v>
      </x:c>
      <x:c r="I157" s="212" t="str">
        <x:f ca="1">=IF(SUM(G157 * H157) &lt; 0, 0,SUM(G157 * H157))</x:f>
      </x:c>
    </x:row>
    <x:row r="158" spans="1:10" ht="15.5" customHeight="1" x14ac:dyDescent="0.25">
      <x:c r="A158" s="19"/>
      <x:c r="B158" s="209"/>
      <x:c r="C158" s="209"/>
      <x:c r="D158" s="209"/>
      <x:c r="E158" s="209"/>
      <x:c r="F158" s="209"/>
      <x:c r="G158" s="209"/>
      <x:c r="H158" s="209">
        <x:v>Total Overage Expense:</x:v>
      </x:c>
      <x:c r="I158" s="209">
        <x:f ca="1">=SUM(I150:I157)</x:f>
      </x:c>
    </x:row>
    <x:row r="159" spans="1:10" ht="25.5" customHeight="1" x14ac:dyDescent="0.25">
      <x:c r="A159" s="19"/>
      <x:c r="B159" s="14">
        <x:v>October 2014 - March 2015</x:v>
      </x:c>
      <x:c r="C159" s="19"/>
      <x:c r="D159" s="19"/>
      <x:c r="E159" s="19"/>
      <x:c r="F159" s="19"/>
      <x:c r="G159" s="19"/>
      <x:c r="H159" s="19"/>
      <x:c r="I159" s="19"/>
    </x:row>
    <x:row r="160" spans="1:10" ht="35.75" customHeight="1" x14ac:dyDescent="0.25">
      <x:c r="B160" s="47" t="str">
        <x:v>Meter Group</x:v>
      </x:c>
      <x:c r="C160" s="45" t="str">
        <x:v>Quarterly Contracted Volume</x:v>
      </x:c>
      <x:c r="D160" s="45" t="str">
        <x:v>Actual Volume For Period</x:v>
      </x:c>
      <x:c r="E160" s="45" t="str">
        <x:v>Overage/(Underage) For Period</x:v>
      </x:c>
      <x:c r="F160" s="45" t="str">
        <x:v>Accrued Rollover Pages</x:v>
      </x:c>
      <x:c r="G160" s="45" t="str">
        <x:v>Net Overage (Underage)</x:v>
      </x:c>
      <x:c r="H160" s="45" t="str">
        <x:v>Excess CPP</x:v>
      </x:c>
      <x:c r="I160" s="46" t="str">
        <x:v>Overage Expense</x:v>
      </x:c>
    </x:row>
    <x:row r="161" spans="1:10" x14ac:dyDescent="0.25">
      <x:c r="B161" s="60" t="str">
        <x:v>B/W Copies</x:v>
      </x:c>
      <x:c r="C161" s="73" t="str">
        <x:v>179,400</x:v>
      </x:c>
      <x:c r="D161" s="73" t="str">
        <x:v>154,610</x:v>
      </x:c>
      <x:c r="E161" s="177" t="n">
        <x:f ca="1">=SUM(D161 - C161)</x:f>
      </x:c>
      <x:c r="F161" s="73" t="n">
        <x:v>60037</x:v>
      </x:c>
      <x:c r="G161" s="177" t="n">
        <x:f ca="1">=SUM(E161 - F161)</x:f>
      </x:c>
      <x:c r="H161" s="200" t="n">
        <x:v>0.011000</x:v>
      </x:c>
      <x:c r="I161" s="213" t="n">
        <x:f ca="1">=IF(SUM(G161 * H161) &lt; 0, 0,SUM(G161 * H161))</x:f>
      </x:c>
    </x:row>
    <x:row r="162" spans="1:10" x14ac:dyDescent="0.25">
      <x:c r="B162" s="60" t="str">
        <x:v>B/W Laser Prints </x:v>
      </x:c>
      <x:c r="C162" s="73" t="str">
        <x:v>242,400</x:v>
      </x:c>
      <x:c r="D162" s="73" t="str">
        <x:v>248,410</x:v>
      </x:c>
      <x:c r="E162" s="177" t="n">
        <x:f ca="1">=SUM(D162 - C162)</x:f>
      </x:c>
      <x:c r="F162" s="73" t="n">
        <x:v>15095</x:v>
      </x:c>
      <x:c r="G162" s="177" t="n">
        <x:f ca="1">=SUM(E162 - F162)</x:f>
      </x:c>
      <x:c r="H162" s="200" t="n">
        <x:v>0.018000</x:v>
      </x:c>
      <x:c r="I162" s="213" t="n">
        <x:f ca="1">=IF(SUM(G162 * H162) &lt; 0, 0,SUM(G162 * H162))</x:f>
      </x:c>
    </x:row>
    <x:row r="163" spans="1:10" x14ac:dyDescent="0.25">
      <x:c r="B163" s="58" t="str">
        <x:v>Color Copier (Color Pages)</x:v>
      </x:c>
      <x:c r="C163" s="6" t="str">
        <x:v>151,200</x:v>
      </x:c>
      <x:c r="D163" s="6" t="str">
        <x:v>165,603</x:v>
      </x:c>
      <x:c r="E163" s="176" t="n">
        <x:f ca="1">=SUM(D163 - C163)</x:f>
      </x:c>
      <x:c r="F163" s="6" t="n">
        <x:v>5473</x:v>
      </x:c>
      <x:c r="G163" s="176" t="n">
        <x:f ca="1">=SUM(E163 - F163)</x:f>
      </x:c>
      <x:c r="H163" s="201" t="n">
        <x:v>0.090000</x:v>
      </x:c>
      <x:c r="I163" s="212" t="str">
        <x:f ca="1">=IF(SUM(G163 * H163) &lt; 0, 0,SUM(G163 * H163))</x:f>
      </x:c>
    </x:row>
    <x:row r="164" spans="1:10" x14ac:dyDescent="0.25">
      <x:c r="B164" s="58" t="str">
        <x:v>Color Copier B/W Pages</x:v>
      </x:c>
      <x:c r="C164" s="6" t="str">
        <x:v>179,400</x:v>
      </x:c>
      <x:c r="D164" s="6" t="str">
        <x:v>154,610</x:v>
      </x:c>
      <x:c r="E164" s="176" t="n">
        <x:f ca="1">=SUM(D164 - C164)</x:f>
      </x:c>
      <x:c r="F164" s="6" t="n">
        <x:v>60037</x:v>
      </x:c>
      <x:c r="G164" s="176" t="n">
        <x:f ca="1">=SUM(E164 - F164)</x:f>
      </x:c>
      <x:c r="H164" s="201" t="n">
        <x:v>0.011000</x:v>
      </x:c>
      <x:c r="I164" s="212" t="str">
        <x:f ca="1">=IF(SUM(G164 * H164) &lt; 0, 0,SUM(G164 * H164))</x:f>
      </x:c>
    </x:row>
    <x:row r="165" spans="1:10" x14ac:dyDescent="0.25">
      <x:c r="B165" s="60" t="str">
        <x:v>Color Copier Color Pages</x:v>
      </x:c>
      <x:c r="C165" s="73" t="str">
        <x:v>151,200</x:v>
      </x:c>
      <x:c r="D165" s="73" t="str">
        <x:v>165,603</x:v>
      </x:c>
      <x:c r="E165" s="177" t="n">
        <x:f ca="1">=SUM(D165 - C165)</x:f>
      </x:c>
      <x:c r="F165" s="73" t="n">
        <x:v>5473</x:v>
      </x:c>
      <x:c r="G165" s="177" t="n">
        <x:f ca="1">=SUM(E165 - F165)</x:f>
      </x:c>
      <x:c r="H165" s="200" t="n">
        <x:v>0.090000</x:v>
      </x:c>
      <x:c r="I165" s="213" t="n">
        <x:f ca="1">=IF(SUM(G165 * H165) &lt; 0, 0,SUM(G165 * H165))</x:f>
      </x:c>
    </x:row>
    <x:row r="166" spans="1:10" x14ac:dyDescent="0.25">
      <x:c r="B166" s="60" t="str">
        <x:v>Color Laser Prints </x:v>
      </x:c>
      <x:c r="C166" s="73" t="str">
        <x:v>18,600</x:v>
      </x:c>
      <x:c r="D166" s="73" t="str">
        <x:v>20,914</x:v>
      </x:c>
      <x:c r="E166" s="177" t="n">
        <x:f ca="1">=SUM(D166 - C166)</x:f>
      </x:c>
      <x:c r="F166" s="73" t="n">
        <x:v>2888</x:v>
      </x:c>
      <x:c r="G166" s="177" t="n">
        <x:f ca="1">=SUM(E166 - F166)</x:f>
      </x:c>
      <x:c r="H166" s="200" t="n">
        <x:v>0.200000</x:v>
      </x:c>
      <x:c r="I166" s="213" t="n">
        <x:f ca="1">=IF(SUM(G166 * H166) &lt; 0, 0,SUM(G166 * H166))</x:f>
      </x:c>
    </x:row>
    <x:row r="167" spans="1:10" x14ac:dyDescent="0.25">
      <x:c r="B167" s="58" t="str">
        <x:v>Color Laser Prints (Other)</x:v>
      </x:c>
      <x:c r="C167" s="6" t="str">
        <x:v>18,600</x:v>
      </x:c>
      <x:c r="D167" s="6" t="str">
        <x:v>20,914</x:v>
      </x:c>
      <x:c r="E167" s="176" t="n">
        <x:f ca="1">=SUM(D167 - C167)</x:f>
      </x:c>
      <x:c r="F167" s="6" t="n">
        <x:v>2888</x:v>
      </x:c>
      <x:c r="G167" s="176" t="n">
        <x:f ca="1">=SUM(E167 - F167)</x:f>
      </x:c>
      <x:c r="H167" s="201" t="n">
        <x:v>0.200000</x:v>
      </x:c>
      <x:c r="I167" s="212" t="str">
        <x:f ca="1">=IF(SUM(G167 * H167) &lt; 0, 0,SUM(G167 * H167))</x:f>
      </x:c>
    </x:row>
    <x:row r="168" spans="1:10" x14ac:dyDescent="0.25">
      <x:c r="B168" s="58" t="str">
        <x:v>Color Laser Prints (Ricoh)</x:v>
      </x:c>
      <x:c r="C168" s="6" t="str">
        <x:v>178,800</x:v>
      </x:c>
      <x:c r="D168" s="6" t="str">
        <x:v>176,396</x:v>
      </x:c>
      <x:c r="E168" s="176" t="n">
        <x:f ca="1">=SUM(D168 - C168)</x:f>
      </x:c>
      <x:c r="F168" s="6" t="n">
        <x:v>24759</x:v>
      </x:c>
      <x:c r="G168" s="176" t="n">
        <x:f ca="1">=SUM(E168 - F168)</x:f>
      </x:c>
      <x:c r="H168" s="201" t="n">
        <x:v>0.130000</x:v>
      </x:c>
      <x:c r="I168" s="212" t="str">
        <x:f ca="1">=IF(SUM(G168 * H168) &lt; 0, 0,SUM(G168 * H168))</x:f>
      </x:c>
    </x:row>
    <x:row r="169" spans="1:10" ht="15.5" customHeight="1" x14ac:dyDescent="0.25">
      <x:c r="A169" s="19"/>
      <x:c r="B169" s="209"/>
      <x:c r="C169" s="209"/>
      <x:c r="D169" s="209"/>
      <x:c r="E169" s="209"/>
      <x:c r="F169" s="209"/>
      <x:c r="G169" s="209"/>
      <x:c r="H169" s="209">
        <x:v>Total Overage Expense:</x:v>
      </x:c>
      <x:c r="I169" s="209">
        <x:f ca="1">=SUM(I161:I168)</x:f>
      </x:c>
    </x:row>
    <x:row r="170" spans="1:10" ht="25.5" customHeight="1" x14ac:dyDescent="0.25">
      <x:c r="A170" s="19"/>
      <x:c r="B170" s="14">
        <x:v>July 2014 - September 2014</x:v>
      </x:c>
      <x:c r="C170" s="19"/>
      <x:c r="D170" s="19"/>
      <x:c r="E170" s="19"/>
      <x:c r="F170" s="19"/>
      <x:c r="G170" s="19"/>
      <x:c r="H170" s="19"/>
      <x:c r="I170" s="19"/>
    </x:row>
    <x:row r="171" spans="1:10" ht="35.75" customHeight="1" x14ac:dyDescent="0.25">
      <x:c r="B171" s="47" t="str">
        <x:v>Meter Group</x:v>
      </x:c>
      <x:c r="C171" s="45" t="str">
        <x:v>Quarterly Contracted Volume</x:v>
      </x:c>
      <x:c r="D171" s="45" t="str">
        <x:v>Actual Volume For Period</x:v>
      </x:c>
      <x:c r="E171" s="45" t="str">
        <x:v>Overage/(Underage) For Period</x:v>
      </x:c>
      <x:c r="F171" s="45" t="str">
        <x:v>Accrued Rollover Pages</x:v>
      </x:c>
      <x:c r="G171" s="45" t="str">
        <x:v>Net Overage (Underage)</x:v>
      </x:c>
      <x:c r="H171" s="45" t="str">
        <x:v>Excess CPP</x:v>
      </x:c>
      <x:c r="I171" s="46" t="str">
        <x:v>Overage Expense</x:v>
      </x:c>
    </x:row>
    <x:row r="172" spans="1:10" x14ac:dyDescent="0.25">
      <x:c r="B172" s="60" t="str">
        <x:v>B/W Copies</x:v>
      </x:c>
      <x:c r="C172" s="73" t="str">
        <x:v>89,700</x:v>
      </x:c>
      <x:c r="D172" s="73" t="str">
        <x:v>72,339</x:v>
      </x:c>
      <x:c r="E172" s="177" t="n">
        <x:f ca="1">=SUM(D172 - C172)</x:f>
      </x:c>
      <x:c r="F172" s="73" t="n">
        <x:v>42676</x:v>
      </x:c>
      <x:c r="G172" s="177" t="n">
        <x:f ca="1">=SUM(E172 - F172)</x:f>
      </x:c>
      <x:c r="H172" s="200" t="n">
        <x:v>0.011000</x:v>
      </x:c>
      <x:c r="I172" s="213" t="n">
        <x:f ca="1">=IF(SUM(G172 * H172) &lt; 0, 0,SUM(G172 * H172))</x:f>
      </x:c>
    </x:row>
    <x:row r="173" spans="1:10" x14ac:dyDescent="0.25">
      <x:c r="B173" s="60" t="str">
        <x:v>B/W Laser Prints </x:v>
      </x:c>
      <x:c r="C173" s="73" t="str">
        <x:v>121,200</x:v>
      </x:c>
      <x:c r="D173" s="73" t="str">
        <x:v>147,656</x:v>
      </x:c>
      <x:c r="E173" s="177" t="n">
        <x:f ca="1">=SUM(D173 - C173)</x:f>
      </x:c>
      <x:c r="F173" s="73" t="n">
        <x:v>41551</x:v>
      </x:c>
      <x:c r="G173" s="177" t="n">
        <x:f ca="1">=SUM(E173 - F173)</x:f>
      </x:c>
      <x:c r="H173" s="200" t="n">
        <x:v>0.018000</x:v>
      </x:c>
      <x:c r="I173" s="213" t="n">
        <x:f ca="1">=IF(SUM(G173 * H173) &lt; 0, 0,SUM(G173 * H173))</x:f>
      </x:c>
    </x:row>
    <x:row r="174" spans="1:10" x14ac:dyDescent="0.25">
      <x:c r="B174" s="58" t="str">
        <x:v>Color Copier (Color Pages)</x:v>
      </x:c>
      <x:c r="C174" s="6" t="str">
        <x:v>75,600</x:v>
      </x:c>
      <x:c r="D174" s="6" t="str">
        <x:v>70,127</x:v>
      </x:c>
      <x:c r="E174" s="176" t="n">
        <x:f ca="1">=SUM(D174 - C174)</x:f>
      </x:c>
      <x:c r="F174" s="6" t="n">
        <x:v>0</x:v>
      </x:c>
      <x:c r="G174" s="176" t="n">
        <x:f ca="1">=SUM(E174 - F174)</x:f>
      </x:c>
      <x:c r="H174" s="201" t="n">
        <x:v>0.090000</x:v>
      </x:c>
      <x:c r="I174" s="212" t="str">
        <x:f ca="1">=IF(SUM(G174 * H174) &lt; 0, 0,SUM(G174 * H174))</x:f>
      </x:c>
    </x:row>
    <x:row r="175" spans="1:10" x14ac:dyDescent="0.25">
      <x:c r="B175" s="58" t="str">
        <x:v>Color Copier B/W Pages</x:v>
      </x:c>
      <x:c r="C175" s="6" t="str">
        <x:v>89,700</x:v>
      </x:c>
      <x:c r="D175" s="6" t="str">
        <x:v>72,339</x:v>
      </x:c>
      <x:c r="E175" s="176" t="n">
        <x:f ca="1">=SUM(D175 - C175)</x:f>
      </x:c>
      <x:c r="F175" s="6" t="n">
        <x:v>42676</x:v>
      </x:c>
      <x:c r="G175" s="176" t="n">
        <x:f ca="1">=SUM(E175 - F175)</x:f>
      </x:c>
      <x:c r="H175" s="201" t="n">
        <x:v>0.011000</x:v>
      </x:c>
      <x:c r="I175" s="212" t="str">
        <x:f ca="1">=IF(SUM(G175 * H175) &lt; 0, 0,SUM(G175 * H175))</x:f>
      </x:c>
    </x:row>
    <x:row r="176" spans="1:10" x14ac:dyDescent="0.25">
      <x:c r="B176" s="60" t="str">
        <x:v>Color Copier Color Pages</x:v>
      </x:c>
      <x:c r="C176" s="73" t="str">
        <x:v>75,600</x:v>
      </x:c>
      <x:c r="D176" s="73" t="str">
        <x:v>70,127</x:v>
      </x:c>
      <x:c r="E176" s="177" t="n">
        <x:f ca="1">=SUM(D176 - C176)</x:f>
      </x:c>
      <x:c r="F176" s="73" t="n">
        <x:v>0</x:v>
      </x:c>
      <x:c r="G176" s="177" t="n">
        <x:f ca="1">=SUM(E176 - F176)</x:f>
      </x:c>
      <x:c r="H176" s="200" t="n">
        <x:v>0.090000</x:v>
      </x:c>
      <x:c r="I176" s="213" t="n">
        <x:f ca="1">=IF(SUM(G176 * H176) &lt; 0, 0,SUM(G176 * H176))</x:f>
      </x:c>
    </x:row>
    <x:row r="177" spans="1:10" x14ac:dyDescent="0.25">
      <x:c r="B177" s="60" t="str">
        <x:v>Color Laser Prints </x:v>
      </x:c>
      <x:c r="C177" s="73" t="str">
        <x:v>9,300</x:v>
      </x:c>
      <x:c r="D177" s="73" t="str">
        <x:v>7,446</x:v>
      </x:c>
      <x:c r="E177" s="177" t="n">
        <x:f ca="1">=SUM(D177 - C177)</x:f>
      </x:c>
      <x:c r="F177" s="73" t="n">
        <x:v>1034</x:v>
      </x:c>
      <x:c r="G177" s="177" t="n">
        <x:f ca="1">=SUM(E177 - F177)</x:f>
      </x:c>
      <x:c r="H177" s="200" t="n">
        <x:v>0.200000</x:v>
      </x:c>
      <x:c r="I177" s="213" t="n">
        <x:f ca="1">=IF(SUM(G177 * H177) &lt; 0, 0,SUM(G177 * H177))</x:f>
      </x:c>
    </x:row>
    <x:row r="178" spans="1:10" x14ac:dyDescent="0.25">
      <x:c r="B178" s="58" t="str">
        <x:v>Color Laser Prints (Other)</x:v>
      </x:c>
      <x:c r="C178" s="6" t="str">
        <x:v>9,300</x:v>
      </x:c>
      <x:c r="D178" s="6" t="str">
        <x:v>7,446</x:v>
      </x:c>
      <x:c r="E178" s="176" t="n">
        <x:f ca="1">=SUM(D178 - C178)</x:f>
      </x:c>
      <x:c r="F178" s="6" t="n">
        <x:v>1034</x:v>
      </x:c>
      <x:c r="G178" s="176" t="n">
        <x:f ca="1">=SUM(E178 - F178)</x:f>
      </x:c>
      <x:c r="H178" s="201" t="n">
        <x:v>0.200000</x:v>
      </x:c>
      <x:c r="I178" s="212" t="str">
        <x:f ca="1">=IF(SUM(G178 * H178) &lt; 0, 0,SUM(G178 * H178))</x:f>
      </x:c>
    </x:row>
    <x:row r="179" spans="1:10" x14ac:dyDescent="0.25">
      <x:c r="B179" s="58" t="str">
        <x:v>Color Laser Prints (Ricoh)</x:v>
      </x:c>
      <x:c r="C179" s="6" t="str">
        <x:v>89,400</x:v>
      </x:c>
      <x:c r="D179" s="6" t="str">
        <x:v>80,253</x:v>
      </x:c>
      <x:c r="E179" s="176" t="n">
        <x:f ca="1">=SUM(D179 - C179)</x:f>
      </x:c>
      <x:c r="F179" s="6" t="n">
        <x:v>15612</x:v>
      </x:c>
      <x:c r="G179" s="176" t="n">
        <x:f ca="1">=SUM(E179 - F179)</x:f>
      </x:c>
      <x:c r="H179" s="201" t="n">
        <x:v>0.130000</x:v>
      </x:c>
      <x:c r="I179" s="212" t="str">
        <x:f ca="1">=IF(SUM(G179 * H179) &lt; 0, 0,SUM(G179 * H179))</x:f>
      </x:c>
    </x:row>
    <x:row r="180" spans="1:10" ht="15.5" customHeight="1" x14ac:dyDescent="0.25">
      <x:c r="A180" s="19"/>
      <x:c r="B180" s="209"/>
      <x:c r="C180" s="209"/>
      <x:c r="D180" s="209"/>
      <x:c r="E180" s="209"/>
      <x:c r="F180" s="209"/>
      <x:c r="G180" s="209"/>
      <x:c r="H180" s="209">
        <x:v>Total Overage Expense:</x:v>
      </x:c>
      <x:c r="I180" s="209">
        <x:f ca="1">=SUM(I172:I179)</x:f>
      </x:c>
    </x:row>
    <x:row r="181" spans="1:10" ht="25.5" customHeight="1" x14ac:dyDescent="0.25">
      <x:c r="A181" s="19"/>
      <x:c r="B181" s="14">
        <x:v>April 2014 - June 2014</x:v>
      </x:c>
      <x:c r="C181" s="19"/>
      <x:c r="D181" s="19"/>
      <x:c r="E181" s="19"/>
      <x:c r="F181" s="19"/>
      <x:c r="G181" s="19"/>
      <x:c r="H181" s="19"/>
      <x:c r="I181" s="19"/>
    </x:row>
    <x:row r="182" spans="1:10" ht="35.75" customHeight="1" x14ac:dyDescent="0.25">
      <x:c r="B182" s="47" t="str">
        <x:v>Meter Group</x:v>
      </x:c>
      <x:c r="C182" s="45" t="str">
        <x:v>Quarterly Contracted Volume</x:v>
      </x:c>
      <x:c r="D182" s="45" t="str">
        <x:v>Actual Volume For Period</x:v>
      </x:c>
      <x:c r="E182" s="45" t="str">
        <x:v>Overage/(Underage) For Period</x:v>
      </x:c>
      <x:c r="F182" s="45" t="str">
        <x:v>Accrued Rollover Pages</x:v>
      </x:c>
      <x:c r="G182" s="45" t="str">
        <x:v>Net Overage (Underage)</x:v>
      </x:c>
      <x:c r="H182" s="45" t="str">
        <x:v>Excess CPP</x:v>
      </x:c>
      <x:c r="I182" s="46" t="str">
        <x:v>Overage Expense</x:v>
      </x:c>
    </x:row>
    <x:row r="183" spans="1:10" x14ac:dyDescent="0.25">
      <x:c r="B183" s="60" t="str">
        <x:v>B/W Copies</x:v>
      </x:c>
      <x:c r="C183" s="73" t="str">
        <x:v>89,700</x:v>
      </x:c>
      <x:c r="D183" s="73" t="str">
        <x:v>64,878</x:v>
      </x:c>
      <x:c r="E183" s="177" t="n">
        <x:f ca="1">=SUM(D183 - C183)</x:f>
      </x:c>
      <x:c r="F183" s="73" t="n">
        <x:v>17854</x:v>
      </x:c>
      <x:c r="G183" s="177" t="n">
        <x:f ca="1">=SUM(E183 - F183)</x:f>
      </x:c>
      <x:c r="H183" s="200" t="n">
        <x:v>0.011000</x:v>
      </x:c>
      <x:c r="I183" s="213" t="n">
        <x:f ca="1">=IF(SUM(G183 * H183) &lt; 0, 0,SUM(G183 * H183))</x:f>
      </x:c>
    </x:row>
    <x:row r="184" spans="1:10" x14ac:dyDescent="0.25">
      <x:c r="B184" s="60" t="str">
        <x:v>B/W Laser Prints </x:v>
      </x:c>
      <x:c r="C184" s="73" t="str">
        <x:v>121,200</x:v>
      </x:c>
      <x:c r="D184" s="73" t="str">
        <x:v>96,111</x:v>
      </x:c>
      <x:c r="E184" s="177" t="n">
        <x:f ca="1">=SUM(D184 - C184)</x:f>
      </x:c>
      <x:c r="F184" s="73" t="n">
        <x:v>16462</x:v>
      </x:c>
      <x:c r="G184" s="177" t="n">
        <x:f ca="1">=SUM(E184 - F184)</x:f>
      </x:c>
      <x:c r="H184" s="200" t="n">
        <x:v>0.018000</x:v>
      </x:c>
      <x:c r="I184" s="213" t="n">
        <x:f ca="1">=IF(SUM(G184 * H184) &lt; 0, 0,SUM(G184 * H184))</x:f>
      </x:c>
    </x:row>
    <x:row r="185" spans="1:10" x14ac:dyDescent="0.25">
      <x:c r="B185" s="58" t="str">
        <x:v>Color Copier (Color Pages)</x:v>
      </x:c>
      <x:c r="C185" s="6" t="str">
        <x:v>75,600</x:v>
      </x:c>
      <x:c r="D185" s="6" t="str">
        <x:v>83,408</x:v>
      </x:c>
      <x:c r="E185" s="176" t="n">
        <x:f ca="1">=SUM(D185 - C185)</x:f>
      </x:c>
      <x:c r="F185" s="6" t="n">
        <x:v>0</x:v>
      </x:c>
      <x:c r="G185" s="176" t="n">
        <x:f ca="1">=SUM(E185 - F185)</x:f>
      </x:c>
      <x:c r="H185" s="201" t="n">
        <x:v>0.090000</x:v>
      </x:c>
      <x:c r="I185" s="212" t="str">
        <x:f ca="1">=IF(SUM(G185 * H185) &lt; 0, 0,SUM(G185 * H185))</x:f>
      </x:c>
    </x:row>
    <x:row r="186" spans="1:10" x14ac:dyDescent="0.25">
      <x:c r="B186" s="58" t="str">
        <x:v>Color Copier B/W Pages</x:v>
      </x:c>
      <x:c r="C186" s="6" t="str">
        <x:v>89,700</x:v>
      </x:c>
      <x:c r="D186" s="6" t="str">
        <x:v>64,878</x:v>
      </x:c>
      <x:c r="E186" s="176" t="n">
        <x:f ca="1">=SUM(D186 - C186)</x:f>
      </x:c>
      <x:c r="F186" s="6" t="n">
        <x:v>17854</x:v>
      </x:c>
      <x:c r="G186" s="176" t="n">
        <x:f ca="1">=SUM(E186 - F186)</x:f>
      </x:c>
      <x:c r="H186" s="201" t="n">
        <x:v>0.011000</x:v>
      </x:c>
      <x:c r="I186" s="212" t="str">
        <x:f ca="1">=IF(SUM(G186 * H186) &lt; 0, 0,SUM(G186 * H186))</x:f>
      </x:c>
    </x:row>
    <x:row r="187" spans="1:10" x14ac:dyDescent="0.25">
      <x:c r="B187" s="60" t="str">
        <x:v>Color Copier Color Pages</x:v>
      </x:c>
      <x:c r="C187" s="73" t="str">
        <x:v>75,600</x:v>
      </x:c>
      <x:c r="D187" s="73" t="str">
        <x:v>83,408</x:v>
      </x:c>
      <x:c r="E187" s="177" t="n">
        <x:f ca="1">=SUM(D187 - C187)</x:f>
      </x:c>
      <x:c r="F187" s="73" t="n">
        <x:v>0</x:v>
      </x:c>
      <x:c r="G187" s="177" t="n">
        <x:f ca="1">=SUM(E187 - F187)</x:f>
      </x:c>
      <x:c r="H187" s="200" t="n">
        <x:v>0.090000</x:v>
      </x:c>
      <x:c r="I187" s="213" t="n">
        <x:f ca="1">=IF(SUM(G187 * H187) &lt; 0, 0,SUM(G187 * H187))</x:f>
      </x:c>
    </x:row>
    <x:row r="188" spans="1:10" x14ac:dyDescent="0.25">
      <x:c r="B188" s="60" t="str">
        <x:v>Color Laser Prints </x:v>
      </x:c>
      <x:c r="C188" s="73" t="str">
        <x:v>9,300</x:v>
      </x:c>
      <x:c r="D188" s="73" t="str">
        <x:v>10,567</x:v>
      </x:c>
      <x:c r="E188" s="177" t="n">
        <x:f ca="1">=SUM(D188 - C188)</x:f>
      </x:c>
      <x:c r="F188" s="73" t="n">
        <x:v>2301</x:v>
      </x:c>
      <x:c r="G188" s="177" t="n">
        <x:f ca="1">=SUM(E188 - F188)</x:f>
      </x:c>
      <x:c r="H188" s="200" t="n">
        <x:v>0.200000</x:v>
      </x:c>
      <x:c r="I188" s="213" t="n">
        <x:f ca="1">=IF(SUM(G188 * H188) &lt; 0, 0,SUM(G188 * H188))</x:f>
      </x:c>
    </x:row>
    <x:row r="189" spans="1:10" x14ac:dyDescent="0.25">
      <x:c r="B189" s="58" t="str">
        <x:v>Color Laser Prints (Other)</x:v>
      </x:c>
      <x:c r="C189" s="6" t="str">
        <x:v>9,300</x:v>
      </x:c>
      <x:c r="D189" s="6" t="str">
        <x:v>10,567</x:v>
      </x:c>
      <x:c r="E189" s="176" t="n">
        <x:f ca="1">=SUM(D189 - C189)</x:f>
      </x:c>
      <x:c r="F189" s="6" t="n">
        <x:v>2301</x:v>
      </x:c>
      <x:c r="G189" s="176" t="n">
        <x:f ca="1">=SUM(E189 - F189)</x:f>
      </x:c>
      <x:c r="H189" s="201" t="n">
        <x:v>0.200000</x:v>
      </x:c>
      <x:c r="I189" s="212" t="str">
        <x:f ca="1">=IF(SUM(G189 * H189) &lt; 0, 0,SUM(G189 * H189))</x:f>
      </x:c>
    </x:row>
    <x:row r="190" spans="1:10" x14ac:dyDescent="0.25">
      <x:c r="B190" s="58" t="str">
        <x:v>Color Laser Prints (Ricoh)</x:v>
      </x:c>
      <x:c r="C190" s="6" t="str">
        <x:v>89,400</x:v>
      </x:c>
      <x:c r="D190" s="6" t="str">
        <x:v>73,788</x:v>
      </x:c>
      <x:c r="E190" s="176" t="n">
        <x:f ca="1">=SUM(D190 - C190)</x:f>
      </x:c>
      <x:c r="F190" s="6" t="n">
        <x:v>0</x:v>
      </x:c>
      <x:c r="G190" s="176" t="n">
        <x:f ca="1">=SUM(E190 - F190)</x:f>
      </x:c>
      <x:c r="H190" s="201" t="n">
        <x:v>0.130000</x:v>
      </x:c>
      <x:c r="I190" s="212" t="str">
        <x:f ca="1">=IF(SUM(G190 * H190) &lt; 0, 0,SUM(G190 * H190))</x:f>
      </x:c>
    </x:row>
    <x:row r="191" spans="1:10" ht="15.5" customHeight="1" x14ac:dyDescent="0.25">
      <x:c r="A191" s="19"/>
      <x:c r="B191" s="209"/>
      <x:c r="C191" s="209"/>
      <x:c r="D191" s="209"/>
      <x:c r="E191" s="209"/>
      <x:c r="F191" s="209"/>
      <x:c r="G191" s="209"/>
      <x:c r="H191" s="209">
        <x:v>Total Overage Expense:</x:v>
      </x:c>
      <x:c r="I191" s="209">
        <x:f ca="1">=SUM(I183:I190)</x:f>
      </x:c>
    </x:row>
    <x:row r="192" spans="1:10" ht="25.5" customHeight="1" x14ac:dyDescent="0.25">
      <x:c r="A192" s="19"/>
      <x:c r="B192" s="14">
        <x:v>January 2014 - March 2014</x:v>
      </x:c>
      <x:c r="C192" s="19"/>
      <x:c r="D192" s="19"/>
      <x:c r="E192" s="19"/>
      <x:c r="F192" s="19"/>
      <x:c r="G192" s="19"/>
      <x:c r="H192" s="19"/>
      <x:c r="I192" s="19"/>
    </x:row>
    <x:row r="193" spans="1:10" ht="35.75" customHeight="1" x14ac:dyDescent="0.25">
      <x:c r="B193" s="47" t="str">
        <x:v>Meter Group</x:v>
      </x:c>
      <x:c r="C193" s="45" t="str">
        <x:v>Quarterly Contracted Volume</x:v>
      </x:c>
      <x:c r="D193" s="45" t="str">
        <x:v>Actual Volume For Period</x:v>
      </x:c>
      <x:c r="E193" s="45" t="str">
        <x:v>Overage/(Underage) For Period</x:v>
      </x:c>
      <x:c r="F193" s="45" t="str">
        <x:v>Accrued Rollover Pages</x:v>
      </x:c>
      <x:c r="G193" s="45" t="str">
        <x:v>Net Overage (Underage)</x:v>
      </x:c>
      <x:c r="H193" s="45" t="str">
        <x:v>Excess CPP</x:v>
      </x:c>
      <x:c r="I193" s="46" t="str">
        <x:v>Overage Expense</x:v>
      </x:c>
    </x:row>
    <x:row r="194" spans="1:10" x14ac:dyDescent="0.25">
      <x:c r="B194" s="60" t="str">
        <x:v>B/W Copies</x:v>
      </x:c>
      <x:c r="C194" s="73" t="str">
        <x:v>89,700</x:v>
      </x:c>
      <x:c r="D194" s="73" t="str">
        <x:v>71,846</x:v>
      </x:c>
      <x:c r="E194" s="177" t="n">
        <x:f ca="1">=SUM(D194 - C194)</x:f>
      </x:c>
      <x:c r="F194" s="73" t="n">
        <x:v>0</x:v>
      </x:c>
      <x:c r="G194" s="177" t="n">
        <x:f ca="1">=SUM(E194 - F194)</x:f>
      </x:c>
      <x:c r="H194" s="200" t="n">
        <x:v>0.011000</x:v>
      </x:c>
      <x:c r="I194" s="213" t="n">
        <x:f ca="1">=IF(SUM(G194 * H194) &lt; 0, 0,SUM(G194 * H194))</x:f>
      </x:c>
    </x:row>
    <x:row r="195" spans="1:10" x14ac:dyDescent="0.25">
      <x:c r="B195" s="60" t="str">
        <x:v>B/W Laser Prints </x:v>
      </x:c>
      <x:c r="C195" s="73" t="str">
        <x:v>121,200</x:v>
      </x:c>
      <x:c r="D195" s="73" t="str">
        <x:v>104,738</x:v>
      </x:c>
      <x:c r="E195" s="177" t="n">
        <x:f ca="1">=SUM(D195 - C195)</x:f>
      </x:c>
      <x:c r="F195" s="73" t="n">
        <x:v>0</x:v>
      </x:c>
      <x:c r="G195" s="177" t="n">
        <x:f ca="1">=SUM(E195 - F195)</x:f>
      </x:c>
      <x:c r="H195" s="200" t="n">
        <x:v>0.018000</x:v>
      </x:c>
      <x:c r="I195" s="213" t="n">
        <x:f ca="1">=IF(SUM(G195 * H195) &lt; 0, 0,SUM(G195 * H195))</x:f>
      </x:c>
    </x:row>
    <x:row r="196" spans="1:10" x14ac:dyDescent="0.25">
      <x:c r="B196" s="58" t="str">
        <x:v>Color Copier (Color Pages)</x:v>
      </x:c>
      <x:c r="C196" s="6" t="str">
        <x:v>75,600</x:v>
      </x:c>
      <x:c r="D196" s="6" t="str">
        <x:v>83,789</x:v>
      </x:c>
      <x:c r="E196" s="176" t="n">
        <x:f ca="1">=SUM(D196 - C196)</x:f>
      </x:c>
      <x:c r="F196" s="6" t="n">
        <x:v>0</x:v>
      </x:c>
      <x:c r="G196" s="176" t="n">
        <x:f ca="1">=SUM(E196 - F196)</x:f>
      </x:c>
      <x:c r="H196" s="201" t="n">
        <x:v>0.090000</x:v>
      </x:c>
      <x:c r="I196" s="212" t="str">
        <x:f ca="1">=IF(SUM(G196 * H196) &lt; 0, 0,SUM(G196 * H196))</x:f>
      </x:c>
    </x:row>
    <x:row r="197" spans="1:10" x14ac:dyDescent="0.25">
      <x:c r="B197" s="58" t="str">
        <x:v>Color Copier B/W Pages</x:v>
      </x:c>
      <x:c r="C197" s="6" t="str">
        <x:v>89,700</x:v>
      </x:c>
      <x:c r="D197" s="6" t="str">
        <x:v>71,846</x:v>
      </x:c>
      <x:c r="E197" s="176" t="n">
        <x:f ca="1">=SUM(D197 - C197)</x:f>
      </x:c>
      <x:c r="F197" s="6" t="n">
        <x:v>0</x:v>
      </x:c>
      <x:c r="G197" s="176" t="n">
        <x:f ca="1">=SUM(E197 - F197)</x:f>
      </x:c>
      <x:c r="H197" s="201" t="n">
        <x:v>0.011000</x:v>
      </x:c>
      <x:c r="I197" s="212" t="str">
        <x:f ca="1">=IF(SUM(G197 * H197) &lt; 0, 0,SUM(G197 * H197))</x:f>
      </x:c>
    </x:row>
    <x:row r="198" spans="1:10" x14ac:dyDescent="0.25">
      <x:c r="B198" s="60" t="str">
        <x:v>Color Copier Color Pages</x:v>
      </x:c>
      <x:c r="C198" s="73" t="str">
        <x:v>75,600</x:v>
      </x:c>
      <x:c r="D198" s="73" t="str">
        <x:v>83,789</x:v>
      </x:c>
      <x:c r="E198" s="177" t="n">
        <x:f ca="1">=SUM(D198 - C198)</x:f>
      </x:c>
      <x:c r="F198" s="73" t="n">
        <x:v>0</x:v>
      </x:c>
      <x:c r="G198" s="177" t="n">
        <x:f ca="1">=SUM(E198 - F198)</x:f>
      </x:c>
      <x:c r="H198" s="200" t="n">
        <x:v>0.090000</x:v>
      </x:c>
      <x:c r="I198" s="213" t="n">
        <x:f ca="1">=IF(SUM(G198 * H198) &lt; 0, 0,SUM(G198 * H198))</x:f>
      </x:c>
    </x:row>
    <x:row r="199" spans="1:10" x14ac:dyDescent="0.25">
      <x:c r="B199" s="60" t="str">
        <x:v>Color Laser Prints </x:v>
      </x:c>
      <x:c r="C199" s="73" t="str">
        <x:v>9,300</x:v>
      </x:c>
      <x:c r="D199" s="73" t="str">
        <x:v>6,999</x:v>
      </x:c>
      <x:c r="E199" s="177" t="n">
        <x:f ca="1">=SUM(D199 - C199)</x:f>
      </x:c>
      <x:c r="F199" s="73" t="n">
        <x:v>0</x:v>
      </x:c>
      <x:c r="G199" s="177" t="n">
        <x:f ca="1">=SUM(E199 - F199)</x:f>
      </x:c>
      <x:c r="H199" s="200" t="n">
        <x:v>0.200000</x:v>
      </x:c>
      <x:c r="I199" s="213" t="n">
        <x:f ca="1">=IF(SUM(G199 * H199) &lt; 0, 0,SUM(G199 * H199))</x:f>
      </x:c>
    </x:row>
    <x:row r="200" spans="1:10" x14ac:dyDescent="0.25">
      <x:c r="B200" s="58" t="str">
        <x:v>Color Laser Prints (Other)</x:v>
      </x:c>
      <x:c r="C200" s="6" t="str">
        <x:v>9,300</x:v>
      </x:c>
      <x:c r="D200" s="6" t="str">
        <x:v>6,999</x:v>
      </x:c>
      <x:c r="E200" s="176" t="n">
        <x:f ca="1">=SUM(D200 - C200)</x:f>
      </x:c>
      <x:c r="F200" s="6" t="n">
        <x:v>0</x:v>
      </x:c>
      <x:c r="G200" s="176" t="n">
        <x:f ca="1">=SUM(E200 - F200)</x:f>
      </x:c>
      <x:c r="H200" s="201" t="n">
        <x:v>0.200000</x:v>
      </x:c>
      <x:c r="I200" s="212" t="str">
        <x:f ca="1">=IF(SUM(G200 * H200) &lt; 0, 0,SUM(G200 * H200))</x:f>
      </x:c>
    </x:row>
    <x:row r="201" spans="1:10" x14ac:dyDescent="0.25">
      <x:c r="B201" s="58" t="str">
        <x:v>Color Laser Prints (Ricoh)</x:v>
      </x:c>
      <x:c r="C201" s="6" t="str">
        <x:v>89,400</x:v>
      </x:c>
      <x:c r="D201" s="6" t="str">
        <x:v>93,138</x:v>
      </x:c>
      <x:c r="E201" s="176" t="n">
        <x:f ca="1">=SUM(D201 - C201)</x:f>
      </x:c>
      <x:c r="F201" s="6" t="n">
        <x:v>0</x:v>
      </x:c>
      <x:c r="G201" s="176" t="n">
        <x:f ca="1">=SUM(E201 - F201)</x:f>
      </x:c>
      <x:c r="H201" s="201" t="n">
        <x:v>0.130000</x:v>
      </x:c>
      <x:c r="I201" s="212" t="str">
        <x:f ca="1">=IF(SUM(G201 * H201) &lt; 0, 0,SUM(G201 * H201))</x:f>
      </x:c>
    </x:row>
    <x:row r="202" spans="1:10" ht="15.5" customHeight="1" x14ac:dyDescent="0.25">
      <x:c r="A202" s="19"/>
      <x:c r="B202" s="209"/>
      <x:c r="C202" s="209"/>
      <x:c r="D202" s="209"/>
      <x:c r="E202" s="209"/>
      <x:c r="F202" s="209"/>
      <x:c r="G202" s="209"/>
      <x:c r="H202" s="209">
        <x:v>Total Overage Expense:</x:v>
      </x:c>
      <x:c r="I202" s="209">
        <x:f ca="1">=SUM(I194:I201)</x:f>
      </x:c>
    </x:row>
    <x:row r="203" spans="1:10" ht="25.5" customHeight="1" x14ac:dyDescent="0.25">
      <x:c r="A203" s="19"/>
      <x:c r="B203" s="14">
        <x:v>November 2013 - December 2013</x:v>
      </x:c>
      <x:c r="C203" s="19"/>
      <x:c r="D203" s="19"/>
      <x:c r="E203" s="19"/>
      <x:c r="F203" s="19"/>
      <x:c r="G203" s="19"/>
      <x:c r="H203" s="19"/>
      <x:c r="I203" s="19"/>
    </x:row>
    <x:row r="204" spans="1:10" ht="35.75" customHeight="1" x14ac:dyDescent="0.25">
      <x:c r="B204" s="47" t="str">
        <x:v>Meter Group</x:v>
      </x:c>
      <x:c r="C204" s="45" t="str">
        <x:v>Quarterly Contracted Volume</x:v>
      </x:c>
      <x:c r="D204" s="45" t="str">
        <x:v>Actual Volume For Period</x:v>
      </x:c>
      <x:c r="E204" s="45" t="str">
        <x:v>Overage/(Underage) For Period</x:v>
      </x:c>
      <x:c r="F204" s="45" t="str">
        <x:v>Accrued Rollover Pages</x:v>
      </x:c>
      <x:c r="G204" s="45" t="str">
        <x:v>Net Overage (Underage)</x:v>
      </x:c>
      <x:c r="H204" s="45" t="str">
        <x:v>Excess CPP</x:v>
      </x:c>
      <x:c r="I204" s="46" t="str">
        <x:v>Overage Expense</x:v>
      </x:c>
    </x:row>
    <x:row r="205" spans="1:10" x14ac:dyDescent="0.25">
      <x:c r="B205" s="60" t="str">
        <x:v>B/W Copies</x:v>
      </x:c>
      <x:c r="C205" s="73" t="str">
        <x:v>20,000</x:v>
      </x:c>
      <x:c r="D205" s="73" t="str">
        <x:v>43,341</x:v>
      </x:c>
      <x:c r="E205" s="177" t="n">
        <x:f ca="1">=SUM(D205 - C205)</x:f>
      </x:c>
      <x:c r="F205" s="73" t="n">
        <x:v>0</x:v>
      </x:c>
      <x:c r="G205" s="177" t="n">
        <x:f ca="1">=SUM(E205 - F205)</x:f>
      </x:c>
      <x:c r="H205" s="200" t="n">
        <x:v>0.015000</x:v>
      </x:c>
      <x:c r="I205" s="213" t="n">
        <x:f ca="1">=IF(SUM(G205 * H205) &lt; 0, 0,SUM(G205 * H205))</x:f>
      </x:c>
    </x:row>
    <x:row r="206" spans="1:10" x14ac:dyDescent="0.25">
      <x:c r="B206" s="60" t="str">
        <x:v>B/W Laser Prints </x:v>
      </x:c>
      <x:c r="C206" s="73" t="str">
        <x:v>73,000</x:v>
      </x:c>
      <x:c r="D206" s="73" t="str">
        <x:v>46,572</x:v>
      </x:c>
      <x:c r="E206" s="177" t="n">
        <x:f ca="1">=SUM(D206 - C206)</x:f>
      </x:c>
      <x:c r="F206" s="73" t="n">
        <x:v>0</x:v>
      </x:c>
      <x:c r="G206" s="177" t="n">
        <x:f ca="1">=SUM(E206 - F206)</x:f>
      </x:c>
      <x:c r="H206" s="200" t="n">
        <x:v>0.020000</x:v>
      </x:c>
      <x:c r="I206" s="213" t="n">
        <x:f ca="1">=IF(SUM(G206 * H206) &lt; 0, 0,SUM(G206 * H206))</x:f>
      </x:c>
    </x:row>
    <x:row r="207" spans="1:10" x14ac:dyDescent="0.25">
      <x:c r="B207" s="58" t="str">
        <x:v>Canon 3245 B/W Copies </x:v>
      </x:c>
      <x:c r="C207" s="6" t="str">
        <x:v>4,700</x:v>
      </x:c>
      <x:c r="D207" s="6" t="str">
        <x:v>897</x:v>
      </x:c>
      <x:c r="E207" s="176" t="n">
        <x:f ca="1">=SUM(D207 - C207)</x:f>
      </x:c>
      <x:c r="F207" s="6" t="n">
        <x:v>0</x:v>
      </x:c>
      <x:c r="G207" s="176" t="n">
        <x:f ca="1">=SUM(E207 - F207)</x:f>
      </x:c>
      <x:c r="H207" s="201" t="n">
        <x:v>0.012000</x:v>
      </x:c>
      <x:c r="I207" s="212" t="str">
        <x:f ca="1">=IF(SUM(G207 * H207) &lt; 0, 0,SUM(G207 * H207))</x:f>
      </x:c>
    </x:row>
    <x:row r="208" spans="1:10" x14ac:dyDescent="0.25">
      <x:c r="B208" s="58" t="str">
        <x:v>Canon 5075 B/W Copies </x:v>
      </x:c>
      <x:c r="C208" s="6" t="str">
        <x:v>0</x:v>
      </x:c>
      <x:c r="D208" s="6" t="str">
        <x:v>1,789</x:v>
      </x:c>
      <x:c r="E208" s="176" t="n">
        <x:f ca="1">=SUM(D208 - C208)</x:f>
      </x:c>
      <x:c r="F208" s="6" t="n">
        <x:v>0</x:v>
      </x:c>
      <x:c r="G208" s="176" t="n">
        <x:f ca="1">=SUM(E208 - F208)</x:f>
      </x:c>
      <x:c r="H208" s="201" t="n">
        <x:v>0.010000</x:v>
      </x:c>
      <x:c r="I208" s="212" t="str">
        <x:f ca="1">=IF(SUM(G208 * H208) &lt; 0, 0,SUM(G208 * H208))</x:f>
      </x:c>
    </x:row>
    <x:row r="209" spans="1:10" x14ac:dyDescent="0.25">
      <x:c r="B209" s="60" t="str">
        <x:v>Color Copier (Color Pages)</x:v>
      </x:c>
      <x:c r="C209" s="73" t="str">
        <x:v>46,666</x:v>
      </x:c>
      <x:c r="D209" s="73" t="str">
        <x:v>67,427</x:v>
      </x:c>
      <x:c r="E209" s="177" t="n">
        <x:f ca="1">=SUM(D209 - C209)</x:f>
      </x:c>
      <x:c r="F209" s="73" t="n">
        <x:v>0</x:v>
      </x:c>
      <x:c r="G209" s="177" t="n">
        <x:f ca="1">=SUM(E209 - F209)</x:f>
      </x:c>
      <x:c r="H209" s="200" t="n">
        <x:v>0.085000</x:v>
      </x:c>
      <x:c r="I209" s="213" t="n">
        <x:f ca="1">=IF(SUM(G209 * H209) &lt; 0, 0,SUM(G209 * H209))</x:f>
      </x:c>
    </x:row>
    <x:row r="210" spans="1:10" x14ac:dyDescent="0.25">
      <x:c r="B210" s="60" t="str">
        <x:v>Color Copier B/W Pages</x:v>
      </x:c>
      <x:c r="C210" s="73" t="str">
        <x:v>20,000</x:v>
      </x:c>
      <x:c r="D210" s="73" t="str">
        <x:v>43,341</x:v>
      </x:c>
      <x:c r="E210" s="177" t="n">
        <x:f ca="1">=SUM(D210 - C210)</x:f>
      </x:c>
      <x:c r="F210" s="73" t="n">
        <x:v>0</x:v>
      </x:c>
      <x:c r="G210" s="177" t="n">
        <x:f ca="1">=SUM(E210 - F210)</x:f>
      </x:c>
      <x:c r="H210" s="200" t="n">
        <x:v>0.015000</x:v>
      </x:c>
      <x:c r="I210" s="213" t="n">
        <x:f ca="1">=IF(SUM(G210 * H210) &lt; 0, 0,SUM(G210 * H210))</x:f>
      </x:c>
    </x:row>
    <x:row r="211" spans="1:10" x14ac:dyDescent="0.25">
      <x:c r="B211" s="58" t="str">
        <x:v>Color Copier Color Pages</x:v>
      </x:c>
      <x:c r="C211" s="6" t="str">
        <x:v>46,666</x:v>
      </x:c>
      <x:c r="D211" s="6" t="str">
        <x:v>67,427</x:v>
      </x:c>
      <x:c r="E211" s="176" t="n">
        <x:f ca="1">=SUM(D211 - C211)</x:f>
      </x:c>
      <x:c r="F211" s="6" t="n">
        <x:v>0</x:v>
      </x:c>
      <x:c r="G211" s="176" t="n">
        <x:f ca="1">=SUM(E211 - F211)</x:f>
      </x:c>
      <x:c r="H211" s="201" t="n">
        <x:v>0.085000</x:v>
      </x:c>
      <x:c r="I211" s="212" t="str">
        <x:f ca="1">=IF(SUM(G211 * H211) &lt; 0, 0,SUM(G211 * H211))</x:f>
      </x:c>
    </x:row>
    <x:row r="212" spans="1:10" x14ac:dyDescent="0.25">
      <x:c r="B212" s="58" t="str">
        <x:v>Color Laser Prints </x:v>
      </x:c>
      <x:c r="C212" s="6" t="str">
        <x:v>13,340</x:v>
      </x:c>
      <x:c r="D212" s="6" t="str">
        <x:v>10,957</x:v>
      </x:c>
      <x:c r="E212" s="176" t="n">
        <x:f ca="1">=SUM(D212 - C212)</x:f>
      </x:c>
      <x:c r="F212" s="6" t="n">
        <x:v>0</x:v>
      </x:c>
      <x:c r="G212" s="176" t="n">
        <x:f ca="1">=SUM(E212 - F212)</x:f>
      </x:c>
      <x:c r="H212" s="201" t="n">
        <x:v>0.190000</x:v>
      </x:c>
      <x:c r="I212" s="212" t="str">
        <x:f ca="1">=IF(SUM(G212 * H212) &lt; 0, 0,SUM(G212 * H212))</x:f>
      </x:c>
    </x:row>
    <x:row r="213" spans="1:10" x14ac:dyDescent="0.25">
      <x:c r="B213" s="60" t="str">
        <x:v>Color Laser Prints (Other)</x:v>
      </x:c>
      <x:c r="C213" s="73" t="str">
        <x:v>13,340</x:v>
      </x:c>
      <x:c r="D213" s="73" t="str">
        <x:v>10,957</x:v>
      </x:c>
      <x:c r="E213" s="177" t="n">
        <x:f ca="1">=SUM(D213 - C213)</x:f>
      </x:c>
      <x:c r="F213" s="73" t="n">
        <x:v>0</x:v>
      </x:c>
      <x:c r="G213" s="177" t="n">
        <x:f ca="1">=SUM(E213 - F213)</x:f>
      </x:c>
      <x:c r="H213" s="200" t="n">
        <x:v>0.190000</x:v>
      </x:c>
      <x:c r="I213" s="213" t="n">
        <x:f ca="1">=IF(SUM(G213 * H213) &lt; 0, 0,SUM(G213 * H213))</x:f>
      </x:c>
    </x:row>
    <x:row r="214" spans="1:10" x14ac:dyDescent="0.25">
      <x:c r="B214" s="60" t="str">
        <x:v>Ricoh SP C820 B/W Prints</x:v>
      </x:c>
      <x:c r="C214" s="73" t="str">
        <x:v>140</x:v>
      </x:c>
      <x:c r="D214" s="73" t="str">
        <x:v>159</x:v>
      </x:c>
      <x:c r="E214" s="177" t="n">
        <x:f ca="1">=SUM(D214 - C214)</x:f>
      </x:c>
      <x:c r="F214" s="73" t="n">
        <x:v>0</x:v>
      </x:c>
      <x:c r="G214" s="177" t="n">
        <x:f ca="1">=SUM(E214 - F214)</x:f>
      </x:c>
      <x:c r="H214" s="200" t="n">
        <x:v>0.025000</x:v>
      </x:c>
      <x:c r="I214" s="213" t="n">
        <x:f ca="1">=IF(SUM(G214 * H214) &lt; 0, 0,SUM(G214 * H214))</x:f>
      </x:c>
    </x:row>
    <x:row r="215" spans="1:10" x14ac:dyDescent="0.25">
      <x:c r="B215" s="58" t="str">
        <x:v>Ricoh SP C820 Color Prints</x:v>
      </x:c>
      <x:c r="C215" s="6" t="str">
        <x:v>21,330</x:v>
      </x:c>
      <x:c r="D215" s="6" t="str">
        <x:v>29,549</x:v>
      </x:c>
      <x:c r="E215" s="176" t="n">
        <x:f ca="1">=SUM(D215 - C215)</x:f>
      </x:c>
      <x:c r="F215" s="6" t="n">
        <x:v>0</x:v>
      </x:c>
      <x:c r="G215" s="176" t="n">
        <x:f ca="1">=SUM(E215 - F215)</x:f>
      </x:c>
      <x:c r="H215" s="201" t="n">
        <x:v>0.100000</x:v>
      </x:c>
      <x:c r="I215" s="212" t="str">
        <x:f ca="1">=IF(SUM(G215 * H215) &lt; 0, 0,SUM(G215 * H215))</x:f>
      </x:c>
    </x:row>
    <x:row r="216" spans="1:10" ht="15.5" customHeight="1" x14ac:dyDescent="0.25">
      <x:c r="A216" s="19"/>
      <x:c r="B216" s="209"/>
      <x:c r="C216" s="209"/>
      <x:c r="D216" s="209"/>
      <x:c r="E216" s="209"/>
      <x:c r="F216" s="209"/>
      <x:c r="G216" s="209"/>
      <x:c r="H216" s="209">
        <x:v>Total Overage Expense:</x:v>
      </x:c>
      <x:c r="I216" s="209">
        <x:f ca="1">=SUM(I205:I215)</x:f>
      </x:c>
    </x:row>
    <x:row r="217" spans="1:10" ht="25.5" customHeight="1" x14ac:dyDescent="0.25">
      <x:c r="A217" s="19"/>
      <x:c r="B217" s="14">
        <x:v>August 2013 - October 2013</x:v>
      </x:c>
      <x:c r="C217" s="19"/>
      <x:c r="D217" s="19"/>
      <x:c r="E217" s="19"/>
      <x:c r="F217" s="19"/>
      <x:c r="G217" s="19"/>
      <x:c r="H217" s="19"/>
      <x:c r="I217" s="19"/>
    </x:row>
    <x:row r="218" spans="1:10" ht="35.75" customHeight="1" x14ac:dyDescent="0.25">
      <x:c r="B218" s="47" t="str">
        <x:v>Meter Group</x:v>
      </x:c>
      <x:c r="C218" s="45" t="str">
        <x:v>Quarterly Contracted Volume</x:v>
      </x:c>
      <x:c r="D218" s="45" t="str">
        <x:v>Actual Volume For Period</x:v>
      </x:c>
      <x:c r="E218" s="45" t="str">
        <x:v>Overage/(Underage) For Period</x:v>
      </x:c>
      <x:c r="F218" s="45" t="str">
        <x:v>Accrued Rollover Pages</x:v>
      </x:c>
      <x:c r="G218" s="45" t="str">
        <x:v>Net Overage (Underage)</x:v>
      </x:c>
      <x:c r="H218" s="45" t="str">
        <x:v>Excess CPP</x:v>
      </x:c>
      <x:c r="I218" s="46" t="str">
        <x:v>Overage Expense</x:v>
      </x:c>
    </x:row>
    <x:row r="219" spans="1:10" x14ac:dyDescent="0.25">
      <x:c r="B219" s="58" t="str">
        <x:v>B/W Copies</x:v>
      </x:c>
      <x:c r="C219" s="6" t="str">
        <x:v>30,000</x:v>
      </x:c>
      <x:c r="D219" s="6" t="str">
        <x:v>49,185</x:v>
      </x:c>
      <x:c r="E219" s="176" t="n">
        <x:f ca="1">=SUM(D219 - C219)</x:f>
      </x:c>
      <x:c r="F219" s="6" t="n">
        <x:v>0</x:v>
      </x:c>
      <x:c r="G219" s="176" t="n">
        <x:f ca="1">=SUM(E219 - F219)</x:f>
      </x:c>
      <x:c r="H219" s="201" t="n">
        <x:v>0.015000</x:v>
      </x:c>
      <x:c r="I219" s="212" t="str">
        <x:f ca="1">=IF(SUM(G219 * H219) &lt; 0, 0,SUM(G219 * H219))</x:f>
      </x:c>
    </x:row>
    <x:row r="220" spans="1:10" x14ac:dyDescent="0.25">
      <x:c r="B220" s="60" t="str">
        <x:v>B/W Laser Prints </x:v>
      </x:c>
      <x:c r="C220" s="73" t="str">
        <x:v>109,500</x:v>
      </x:c>
      <x:c r="D220" s="73" t="str">
        <x:v>93,977</x:v>
      </x:c>
      <x:c r="E220" s="177" t="n">
        <x:f ca="1">=SUM(D220 - C220)</x:f>
      </x:c>
      <x:c r="F220" s="73" t="n">
        <x:v>0</x:v>
      </x:c>
      <x:c r="G220" s="177" t="n">
        <x:f ca="1">=SUM(E220 - F220)</x:f>
      </x:c>
      <x:c r="H220" s="200" t="n">
        <x:v>0.020000</x:v>
      </x:c>
      <x:c r="I220" s="213" t="n">
        <x:f ca="1">=IF(SUM(G220 * H220) &lt; 0, 0,SUM(G220 * H220))</x:f>
      </x:c>
    </x:row>
    <x:row r="221" spans="1:10" x14ac:dyDescent="0.25">
      <x:c r="B221" s="60" t="str">
        <x:v>Canon 3245 B/W Copies </x:v>
      </x:c>
      <x:c r="C221" s="73" t="str">
        <x:v>7,050</x:v>
      </x:c>
      <x:c r="D221" s="73" t="str">
        <x:v>1,513</x:v>
      </x:c>
      <x:c r="E221" s="177" t="n">
        <x:f ca="1">=SUM(D221 - C221)</x:f>
      </x:c>
      <x:c r="F221" s="73" t="n">
        <x:v>0</x:v>
      </x:c>
      <x:c r="G221" s="177" t="n">
        <x:f ca="1">=SUM(E221 - F221)</x:f>
      </x:c>
      <x:c r="H221" s="200" t="n">
        <x:v>0.012000</x:v>
      </x:c>
      <x:c r="I221" s="213" t="n">
        <x:f ca="1">=IF(SUM(G221 * H221) &lt; 0, 0,SUM(G221 * H221))</x:f>
      </x:c>
    </x:row>
    <x:row r="222" spans="1:10" x14ac:dyDescent="0.25">
      <x:c r="B222" s="58" t="str">
        <x:v>Canon 5075 B/W Copies </x:v>
      </x:c>
      <x:c r="C222" s="6" t="str">
        <x:v>0</x:v>
      </x:c>
      <x:c r="D222" s="6" t="str">
        <x:v>7,153</x:v>
      </x:c>
      <x:c r="E222" s="176" t="n">
        <x:f ca="1">=SUM(D222 - C222)</x:f>
      </x:c>
      <x:c r="F222" s="6" t="n">
        <x:v>0</x:v>
      </x:c>
      <x:c r="G222" s="176" t="n">
        <x:f ca="1">=SUM(E222 - F222)</x:f>
      </x:c>
      <x:c r="H222" s="201" t="n">
        <x:v>0.010000</x:v>
      </x:c>
      <x:c r="I222" s="212" t="str">
        <x:f ca="1">=IF(SUM(G222 * H222) &lt; 0, 0,SUM(G222 * H222))</x:f>
      </x:c>
    </x:row>
    <x:row r="223" spans="1:10" x14ac:dyDescent="0.25">
      <x:c r="B223" s="58" t="str">
        <x:v>Color Copier (Color Pages)</x:v>
      </x:c>
      <x:c r="C223" s="6" t="str">
        <x:v>69,999</x:v>
      </x:c>
      <x:c r="D223" s="6" t="str">
        <x:v>44,018</x:v>
      </x:c>
      <x:c r="E223" s="176" t="n">
        <x:f ca="1">=SUM(D223 - C223)</x:f>
      </x:c>
      <x:c r="F223" s="6" t="n">
        <x:v>0</x:v>
      </x:c>
      <x:c r="G223" s="176" t="n">
        <x:f ca="1">=SUM(E223 - F223)</x:f>
      </x:c>
      <x:c r="H223" s="201" t="n">
        <x:v>0.085000</x:v>
      </x:c>
      <x:c r="I223" s="212" t="str">
        <x:f ca="1">=IF(SUM(G223 * H223) &lt; 0, 0,SUM(G223 * H223))</x:f>
      </x:c>
    </x:row>
    <x:row r="224" spans="1:10" x14ac:dyDescent="0.25">
      <x:c r="B224" s="60" t="str">
        <x:v>Color Copier B/W Pages</x:v>
      </x:c>
      <x:c r="C224" s="73" t="str">
        <x:v>30,000</x:v>
      </x:c>
      <x:c r="D224" s="73" t="str">
        <x:v>49,185</x:v>
      </x:c>
      <x:c r="E224" s="177" t="n">
        <x:f ca="1">=SUM(D224 - C224)</x:f>
      </x:c>
      <x:c r="F224" s="73" t="n">
        <x:v>0</x:v>
      </x:c>
      <x:c r="G224" s="177" t="n">
        <x:f ca="1">=SUM(E224 - F224)</x:f>
      </x:c>
      <x:c r="H224" s="200" t="n">
        <x:v>0.015000</x:v>
      </x:c>
      <x:c r="I224" s="213" t="n">
        <x:f ca="1">=IF(SUM(G224 * H224) &lt; 0, 0,SUM(G224 * H224))</x:f>
      </x:c>
    </x:row>
    <x:row r="225" spans="1:10" x14ac:dyDescent="0.25">
      <x:c r="B225" s="60" t="str">
        <x:v>Color Copier Color Pages</x:v>
      </x:c>
      <x:c r="C225" s="73" t="str">
        <x:v>69,999</x:v>
      </x:c>
      <x:c r="D225" s="73" t="str">
        <x:v>44,018</x:v>
      </x:c>
      <x:c r="E225" s="177" t="n">
        <x:f ca="1">=SUM(D225 - C225)</x:f>
      </x:c>
      <x:c r="F225" s="73" t="n">
        <x:v>0</x:v>
      </x:c>
      <x:c r="G225" s="177" t="n">
        <x:f ca="1">=SUM(E225 - F225)</x:f>
      </x:c>
      <x:c r="H225" s="200" t="n">
        <x:v>0.085000</x:v>
      </x:c>
      <x:c r="I225" s="213" t="n">
        <x:f ca="1">=IF(SUM(G225 * H225) &lt; 0, 0,SUM(G225 * H225))</x:f>
      </x:c>
    </x:row>
    <x:row r="226" spans="1:10" x14ac:dyDescent="0.25">
      <x:c r="B226" s="58" t="str">
        <x:v>Color Laser Prints </x:v>
      </x:c>
      <x:c r="C226" s="6" t="str">
        <x:v>20,010</x:v>
      </x:c>
      <x:c r="D226" s="6" t="str">
        <x:v>12,895</x:v>
      </x:c>
      <x:c r="E226" s="176" t="n">
        <x:f ca="1">=SUM(D226 - C226)</x:f>
      </x:c>
      <x:c r="F226" s="6" t="n">
        <x:v>0</x:v>
      </x:c>
      <x:c r="G226" s="176" t="n">
        <x:f ca="1">=SUM(E226 - F226)</x:f>
      </x:c>
      <x:c r="H226" s="201" t="n">
        <x:v>0.190000</x:v>
      </x:c>
      <x:c r="I226" s="212" t="str">
        <x:f ca="1">=IF(SUM(G226 * H226) &lt; 0, 0,SUM(G226 * H226))</x:f>
      </x:c>
    </x:row>
    <x:row r="227" spans="1:10" x14ac:dyDescent="0.25">
      <x:c r="B227" s="58" t="str">
        <x:v>Color Laser Prints (Other)</x:v>
      </x:c>
      <x:c r="C227" s="6" t="str">
        <x:v>20,010</x:v>
      </x:c>
      <x:c r="D227" s="6" t="str">
        <x:v>12,895</x:v>
      </x:c>
      <x:c r="E227" s="176" t="n">
        <x:f ca="1">=SUM(D227 - C227)</x:f>
      </x:c>
      <x:c r="F227" s="6" t="n">
        <x:v>0</x:v>
      </x:c>
      <x:c r="G227" s="176" t="n">
        <x:f ca="1">=SUM(E227 - F227)</x:f>
      </x:c>
      <x:c r="H227" s="201" t="n">
        <x:v>0.190000</x:v>
      </x:c>
      <x:c r="I227" s="212" t="str">
        <x:f ca="1">=IF(SUM(G227 * H227) &lt; 0, 0,SUM(G227 * H227))</x:f>
      </x:c>
    </x:row>
    <x:row r="228" spans="1:10" x14ac:dyDescent="0.25">
      <x:c r="B228" s="60" t="str">
        <x:v>Ricoh SP C820 B/W Prints</x:v>
      </x:c>
      <x:c r="C228" s="73" t="str">
        <x:v>210</x:v>
      </x:c>
      <x:c r="D228" s="73" t="str">
        <x:v>88</x:v>
      </x:c>
      <x:c r="E228" s="177" t="n">
        <x:f ca="1">=SUM(D228 - C228)</x:f>
      </x:c>
      <x:c r="F228" s="73" t="n">
        <x:v>0</x:v>
      </x:c>
      <x:c r="G228" s="177" t="n">
        <x:f ca="1">=SUM(E228 - F228)</x:f>
      </x:c>
      <x:c r="H228" s="200" t="n">
        <x:v>0.025000</x:v>
      </x:c>
      <x:c r="I228" s="213" t="n">
        <x:f ca="1">=IF(SUM(G228 * H228) &lt; 0, 0,SUM(G228 * H228))</x:f>
      </x:c>
    </x:row>
    <x:row r="229" spans="1:10" x14ac:dyDescent="0.25">
      <x:c r="B229" s="60" t="str">
        <x:v>Ricoh SP C820 Color Prints</x:v>
      </x:c>
      <x:c r="C229" s="73" t="str">
        <x:v>31,995</x:v>
      </x:c>
      <x:c r="D229" s="73" t="str">
        <x:v>47,138</x:v>
      </x:c>
      <x:c r="E229" s="177" t="n">
        <x:f ca="1">=SUM(D229 - C229)</x:f>
      </x:c>
      <x:c r="F229" s="73" t="n">
        <x:v>0</x:v>
      </x:c>
      <x:c r="G229" s="177" t="n">
        <x:f ca="1">=SUM(E229 - F229)</x:f>
      </x:c>
      <x:c r="H229" s="200" t="n">
        <x:v>0.100000</x:v>
      </x:c>
      <x:c r="I229" s="213" t="n">
        <x:f ca="1">=IF(SUM(G229 * H229) &lt; 0, 0,SUM(G229 * H229))</x:f>
      </x:c>
    </x:row>
    <x:row r="230" spans="1:10" ht="15.5" customHeight="1" x14ac:dyDescent="0.25">
      <x:c r="A230" s="19"/>
      <x:c r="B230" s="209"/>
      <x:c r="C230" s="209"/>
      <x:c r="D230" s="209"/>
      <x:c r="E230" s="209"/>
      <x:c r="F230" s="209"/>
      <x:c r="G230" s="209"/>
      <x:c r="H230" s="209">
        <x:v>Total Overage Expense:</x:v>
      </x:c>
      <x:c r="I230" s="209">
        <x:f ca="1">=SUM(I219:I229)</x:f>
      </x:c>
    </x:row>
    <x:row r="231" spans="1:10" ht="25.5" customHeight="1" x14ac:dyDescent="0.25">
      <x:c r="A231" s="19"/>
      <x:c r="B231" s="14">
        <x:v>May 2013 - July 2013</x:v>
      </x:c>
      <x:c r="C231" s="19"/>
      <x:c r="D231" s="19"/>
      <x:c r="E231" s="19"/>
      <x:c r="F231" s="19"/>
      <x:c r="G231" s="19"/>
      <x:c r="H231" s="19"/>
      <x:c r="I231" s="19"/>
    </x:row>
    <x:row r="232" spans="1:10" ht="35.75" customHeight="1" x14ac:dyDescent="0.25">
      <x:c r="B232" s="47" t="str">
        <x:v>Meter Group</x:v>
      </x:c>
      <x:c r="C232" s="45" t="str">
        <x:v>Quarterly Contracted Volume</x:v>
      </x:c>
      <x:c r="D232" s="45" t="str">
        <x:v>Actual Volume For Period</x:v>
      </x:c>
      <x:c r="E232" s="45" t="str">
        <x:v>Overage/(Underage) For Period</x:v>
      </x:c>
      <x:c r="F232" s="45" t="str">
        <x:v>Accrued Rollover Pages</x:v>
      </x:c>
      <x:c r="G232" s="45" t="str">
        <x:v>Net Overage (Underage)</x:v>
      </x:c>
      <x:c r="H232" s="45" t="str">
        <x:v>Excess CPP</x:v>
      </x:c>
      <x:c r="I232" s="46" t="str">
        <x:v>Overage Expense</x:v>
      </x:c>
    </x:row>
    <x:row r="233" spans="1:10" x14ac:dyDescent="0.25">
      <x:c r="B233" s="58" t="str">
        <x:v>B/W Copies</x:v>
      </x:c>
      <x:c r="C233" s="6" t="str">
        <x:v>30,000</x:v>
      </x:c>
      <x:c r="D233" s="6" t="str">
        <x:v>53,253</x:v>
      </x:c>
      <x:c r="E233" s="176" t="n">
        <x:f ca="1">=SUM(D233 - C233)</x:f>
      </x:c>
      <x:c r="F233" s="6" t="n">
        <x:v>0</x:v>
      </x:c>
      <x:c r="G233" s="176" t="n">
        <x:f ca="1">=SUM(E233 - F233)</x:f>
      </x:c>
      <x:c r="H233" s="201" t="n">
        <x:v>0.015000</x:v>
      </x:c>
      <x:c r="I233" s="212" t="str">
        <x:f ca="1">=IF(SUM(G233 * H233) &lt; 0, 0,SUM(G233 * H233))</x:f>
      </x:c>
    </x:row>
    <x:row r="234" spans="1:10" x14ac:dyDescent="0.25">
      <x:c r="B234" s="58" t="str">
        <x:v>B/W Laser Prints </x:v>
      </x:c>
      <x:c r="C234" s="6" t="str">
        <x:v>109,500</x:v>
      </x:c>
      <x:c r="D234" s="6" t="str">
        <x:v>104,730</x:v>
      </x:c>
      <x:c r="E234" s="176" t="n">
        <x:f ca="1">=SUM(D234 - C234)</x:f>
      </x:c>
      <x:c r="F234" s="6" t="n">
        <x:v>0</x:v>
      </x:c>
      <x:c r="G234" s="176" t="n">
        <x:f ca="1">=SUM(E234 - F234)</x:f>
      </x:c>
      <x:c r="H234" s="201" t="n">
        <x:v>0.020000</x:v>
      </x:c>
      <x:c r="I234" s="212" t="str">
        <x:f ca="1">=IF(SUM(G234 * H234) &lt; 0, 0,SUM(G234 * H234))</x:f>
      </x:c>
    </x:row>
    <x:row r="235" spans="1:10" x14ac:dyDescent="0.25">
      <x:c r="B235" s="60" t="str">
        <x:v>Canon 3245 B/W Copies </x:v>
      </x:c>
      <x:c r="C235" s="73" t="str">
        <x:v>7,050</x:v>
      </x:c>
      <x:c r="D235" s="73" t="str">
        <x:v>6,543</x:v>
      </x:c>
      <x:c r="E235" s="177" t="n">
        <x:f ca="1">=SUM(D235 - C235)</x:f>
      </x:c>
      <x:c r="F235" s="73" t="n">
        <x:v>0</x:v>
      </x:c>
      <x:c r="G235" s="177" t="n">
        <x:f ca="1">=SUM(E235 - F235)</x:f>
      </x:c>
      <x:c r="H235" s="200" t="n">
        <x:v>0.012000</x:v>
      </x:c>
      <x:c r="I235" s="213" t="n">
        <x:f ca="1">=IF(SUM(G235 * H235) &lt; 0, 0,SUM(G235 * H235))</x:f>
      </x:c>
    </x:row>
    <x:row r="236" spans="1:10" x14ac:dyDescent="0.25">
      <x:c r="B236" s="60" t="str">
        <x:v>Canon 5075 B/W Copies </x:v>
      </x:c>
      <x:c r="C236" s="73" t="str">
        <x:v>0</x:v>
      </x:c>
      <x:c r="D236" s="73" t="str">
        <x:v>6,435</x:v>
      </x:c>
      <x:c r="E236" s="177" t="n">
        <x:f ca="1">=SUM(D236 - C236)</x:f>
      </x:c>
      <x:c r="F236" s="73" t="n">
        <x:v>0</x:v>
      </x:c>
      <x:c r="G236" s="177" t="n">
        <x:f ca="1">=SUM(E236 - F236)</x:f>
      </x:c>
      <x:c r="H236" s="200" t="n">
        <x:v>0.010000</x:v>
      </x:c>
      <x:c r="I236" s="213" t="n">
        <x:f ca="1">=IF(SUM(G236 * H236) &lt; 0, 0,SUM(G236 * H236))</x:f>
      </x:c>
    </x:row>
    <x:row r="237" spans="1:10" x14ac:dyDescent="0.25">
      <x:c r="B237" s="58" t="str">
        <x:v>Color Copier (Color Pages)</x:v>
      </x:c>
      <x:c r="C237" s="6" t="str">
        <x:v>69,999</x:v>
      </x:c>
      <x:c r="D237" s="6" t="str">
        <x:v>77,062</x:v>
      </x:c>
      <x:c r="E237" s="176" t="n">
        <x:f ca="1">=SUM(D237 - C237)</x:f>
      </x:c>
      <x:c r="F237" s="6" t="n">
        <x:v>0</x:v>
      </x:c>
      <x:c r="G237" s="176" t="n">
        <x:f ca="1">=SUM(E237 - F237)</x:f>
      </x:c>
      <x:c r="H237" s="201" t="n">
        <x:v>0.085000</x:v>
      </x:c>
      <x:c r="I237" s="212" t="str">
        <x:f ca="1">=IF(SUM(G237 * H237) &lt; 0, 0,SUM(G237 * H237))</x:f>
      </x:c>
    </x:row>
    <x:row r="238" spans="1:10" x14ac:dyDescent="0.25">
      <x:c r="B238" s="58" t="str">
        <x:v>Color Copier B/W Pages</x:v>
      </x:c>
      <x:c r="C238" s="6" t="str">
        <x:v>30,000</x:v>
      </x:c>
      <x:c r="D238" s="6" t="str">
        <x:v>53,253</x:v>
      </x:c>
      <x:c r="E238" s="176" t="n">
        <x:f ca="1">=SUM(D238 - C238)</x:f>
      </x:c>
      <x:c r="F238" s="6" t="n">
        <x:v>0</x:v>
      </x:c>
      <x:c r="G238" s="176" t="n">
        <x:f ca="1">=SUM(E238 - F238)</x:f>
      </x:c>
      <x:c r="H238" s="201" t="n">
        <x:v>0.015000</x:v>
      </x:c>
      <x:c r="I238" s="212" t="str">
        <x:f ca="1">=IF(SUM(G238 * H238) &lt; 0, 0,SUM(G238 * H238))</x:f>
      </x:c>
    </x:row>
    <x:row r="239" spans="1:10" x14ac:dyDescent="0.25">
      <x:c r="B239" s="60" t="str">
        <x:v>Color Copier Color Pages</x:v>
      </x:c>
      <x:c r="C239" s="73" t="str">
        <x:v>69,999</x:v>
      </x:c>
      <x:c r="D239" s="73" t="str">
        <x:v>77,062</x:v>
      </x:c>
      <x:c r="E239" s="177" t="n">
        <x:f ca="1">=SUM(D239 - C239)</x:f>
      </x:c>
      <x:c r="F239" s="73" t="n">
        <x:v>0</x:v>
      </x:c>
      <x:c r="G239" s="177" t="n">
        <x:f ca="1">=SUM(E239 - F239)</x:f>
      </x:c>
      <x:c r="H239" s="200" t="n">
        <x:v>0.085000</x:v>
      </x:c>
      <x:c r="I239" s="213" t="n">
        <x:f ca="1">=IF(SUM(G239 * H239) &lt; 0, 0,SUM(G239 * H239))</x:f>
      </x:c>
    </x:row>
    <x:row r="240" spans="1:10" x14ac:dyDescent="0.25">
      <x:c r="B240" s="60" t="str">
        <x:v>Color Laser Prints </x:v>
      </x:c>
      <x:c r="C240" s="73" t="str">
        <x:v>20,010</x:v>
      </x:c>
      <x:c r="D240" s="73" t="str">
        <x:v>23,411</x:v>
      </x:c>
      <x:c r="E240" s="177" t="n">
        <x:f ca="1">=SUM(D240 - C240)</x:f>
      </x:c>
      <x:c r="F240" s="73" t="n">
        <x:v>0</x:v>
      </x:c>
      <x:c r="G240" s="177" t="n">
        <x:f ca="1">=SUM(E240 - F240)</x:f>
      </x:c>
      <x:c r="H240" s="200" t="n">
        <x:v>0.190000</x:v>
      </x:c>
      <x:c r="I240" s="213" t="n">
        <x:f ca="1">=IF(SUM(G240 * H240) &lt; 0, 0,SUM(G240 * H240))</x:f>
      </x:c>
    </x:row>
    <x:row r="241" spans="1:10" x14ac:dyDescent="0.25">
      <x:c r="B241" s="58" t="str">
        <x:v>Color Laser Prints (Other)</x:v>
      </x:c>
      <x:c r="C241" s="6" t="str">
        <x:v>20,010</x:v>
      </x:c>
      <x:c r="D241" s="6" t="str">
        <x:v>23,411</x:v>
      </x:c>
      <x:c r="E241" s="176" t="n">
        <x:f ca="1">=SUM(D241 - C241)</x:f>
      </x:c>
      <x:c r="F241" s="6" t="n">
        <x:v>0</x:v>
      </x:c>
      <x:c r="G241" s="176" t="n">
        <x:f ca="1">=SUM(E241 - F241)</x:f>
      </x:c>
      <x:c r="H241" s="201" t="n">
        <x:v>0.190000</x:v>
      </x:c>
      <x:c r="I241" s="212" t="str">
        <x:f ca="1">=IF(SUM(G241 * H241) &lt; 0, 0,SUM(G241 * H241))</x:f>
      </x:c>
    </x:row>
    <x:row r="242" spans="1:10" x14ac:dyDescent="0.25">
      <x:c r="B242" s="58" t="str">
        <x:v>Ricoh SP C820 B/W Prints</x:v>
      </x:c>
      <x:c r="C242" s="6" t="str">
        <x:v>210</x:v>
      </x:c>
      <x:c r="D242" s="6" t="str">
        <x:v>308</x:v>
      </x:c>
      <x:c r="E242" s="176" t="n">
        <x:f ca="1">=SUM(D242 - C242)</x:f>
      </x:c>
      <x:c r="F242" s="6" t="n">
        <x:v>0</x:v>
      </x:c>
      <x:c r="G242" s="176" t="n">
        <x:f ca="1">=SUM(E242 - F242)</x:f>
      </x:c>
      <x:c r="H242" s="201" t="n">
        <x:v>0.025000</x:v>
      </x:c>
      <x:c r="I242" s="212" t="str">
        <x:f ca="1">=IF(SUM(G242 * H242) &lt; 0, 0,SUM(G242 * H242))</x:f>
      </x:c>
    </x:row>
    <x:row r="243" spans="1:10" x14ac:dyDescent="0.25">
      <x:c r="B243" s="60" t="str">
        <x:v>Ricoh SP C820 Color Prints</x:v>
      </x:c>
      <x:c r="C243" s="73" t="str">
        <x:v>31,995</x:v>
      </x:c>
      <x:c r="D243" s="73" t="str">
        <x:v>26,733</x:v>
      </x:c>
      <x:c r="E243" s="177" t="n">
        <x:f ca="1">=SUM(D243 - C243)</x:f>
      </x:c>
      <x:c r="F243" s="73" t="n">
        <x:v>0</x:v>
      </x:c>
      <x:c r="G243" s="177" t="n">
        <x:f ca="1">=SUM(E243 - F243)</x:f>
      </x:c>
      <x:c r="H243" s="200" t="n">
        <x:v>0.100000</x:v>
      </x:c>
      <x:c r="I243" s="213" t="n">
        <x:f ca="1">=IF(SUM(G243 * H243) &lt; 0, 0,SUM(G243 * H243))</x:f>
      </x:c>
    </x:row>
    <x:row r="244" spans="1:10" ht="15.5" customHeight="1" x14ac:dyDescent="0.25">
      <x:c r="A244" s="19"/>
      <x:c r="B244" s="209"/>
      <x:c r="C244" s="209"/>
      <x:c r="D244" s="209"/>
      <x:c r="E244" s="209"/>
      <x:c r="F244" s="209"/>
      <x:c r="G244" s="209"/>
      <x:c r="H244" s="209">
        <x:v>Total Overage Expense:</x:v>
      </x:c>
      <x:c r="I244" s="209">
        <x:f ca="1">=SUM(I233:I243)</x:f>
      </x:c>
    </x:row>
    <x:row r="245" spans="1:10" ht="25.5" customHeight="1" x14ac:dyDescent="0.25">
      <x:c r="A245" s="19"/>
      <x:c r="B245" s="14">
        <x:v>February 2013 - April 2013</x:v>
      </x:c>
      <x:c r="C245" s="19"/>
      <x:c r="D245" s="19"/>
      <x:c r="E245" s="19"/>
      <x:c r="F245" s="19"/>
      <x:c r="G245" s="19"/>
      <x:c r="H245" s="19"/>
      <x:c r="I245" s="19"/>
    </x:row>
    <x:row r="246" spans="1:10" ht="35.75" customHeight="1" x14ac:dyDescent="0.25">
      <x:c r="B246" s="47" t="str">
        <x:v>Meter Group</x:v>
      </x:c>
      <x:c r="C246" s="45" t="str">
        <x:v>Quarterly Contracted Volume</x:v>
      </x:c>
      <x:c r="D246" s="45" t="str">
        <x:v>Actual Volume For Period</x:v>
      </x:c>
      <x:c r="E246" s="45" t="str">
        <x:v>Overage/(Underage) For Period</x:v>
      </x:c>
      <x:c r="F246" s="45" t="str">
        <x:v>Accrued Rollover Pages</x:v>
      </x:c>
      <x:c r="G246" s="45" t="str">
        <x:v>Net Overage (Underage)</x:v>
      </x:c>
      <x:c r="H246" s="45" t="str">
        <x:v>Excess CPP</x:v>
      </x:c>
      <x:c r="I246" s="46" t="str">
        <x:v>Overage Expense</x:v>
      </x:c>
    </x:row>
    <x:row r="247" spans="1:10" x14ac:dyDescent="0.25">
      <x:c r="B247" s="60" t="str">
        <x:v>B/W Copies</x:v>
      </x:c>
      <x:c r="C247" s="73" t="str">
        <x:v>30,000</x:v>
      </x:c>
      <x:c r="D247" s="73" t="str">
        <x:v>67,331</x:v>
      </x:c>
      <x:c r="E247" s="177" t="n">
        <x:f ca="1">=SUM(D247 - C247)</x:f>
      </x:c>
      <x:c r="F247" s="73" t="n">
        <x:v>0</x:v>
      </x:c>
      <x:c r="G247" s="177" t="n">
        <x:f ca="1">=SUM(E247 - F247)</x:f>
      </x:c>
      <x:c r="H247" s="200" t="n">
        <x:v>0.015000</x:v>
      </x:c>
      <x:c r="I247" s="213" t="n">
        <x:f ca="1">=IF(SUM(G247 * H247) &lt; 0, 0,SUM(G247 * H247))</x:f>
      </x:c>
    </x:row>
    <x:row r="248" spans="1:10" x14ac:dyDescent="0.25">
      <x:c r="B248" s="58" t="str">
        <x:v>B/W Laser Prints </x:v>
      </x:c>
      <x:c r="C248" s="6" t="str">
        <x:v>109,500</x:v>
      </x:c>
      <x:c r="D248" s="6" t="str">
        <x:v>104,736</x:v>
      </x:c>
      <x:c r="E248" s="176" t="n">
        <x:f ca="1">=SUM(D248 - C248)</x:f>
      </x:c>
      <x:c r="F248" s="6" t="n">
        <x:v>0</x:v>
      </x:c>
      <x:c r="G248" s="176" t="n">
        <x:f ca="1">=SUM(E248 - F248)</x:f>
      </x:c>
      <x:c r="H248" s="201" t="n">
        <x:v>0.020000</x:v>
      </x:c>
      <x:c r="I248" s="212" t="str">
        <x:f ca="1">=IF(SUM(G248 * H248) &lt; 0, 0,SUM(G248 * H248))</x:f>
      </x:c>
    </x:row>
    <x:row r="249" spans="1:10" x14ac:dyDescent="0.25">
      <x:c r="B249" s="58" t="str">
        <x:v>Canon 3245 B/W Copies </x:v>
      </x:c>
      <x:c r="C249" s="6" t="str">
        <x:v>7,050</x:v>
      </x:c>
      <x:c r="D249" s="6" t="str">
        <x:v>3,006</x:v>
      </x:c>
      <x:c r="E249" s="176" t="n">
        <x:f ca="1">=SUM(D249 - C249)</x:f>
      </x:c>
      <x:c r="F249" s="6" t="n">
        <x:v>0</x:v>
      </x:c>
      <x:c r="G249" s="176" t="n">
        <x:f ca="1">=SUM(E249 - F249)</x:f>
      </x:c>
      <x:c r="H249" s="201" t="n">
        <x:v>0.012000</x:v>
      </x:c>
      <x:c r="I249" s="212" t="str">
        <x:f ca="1">=IF(SUM(G249 * H249) &lt; 0, 0,SUM(G249 * H249))</x:f>
      </x:c>
    </x:row>
    <x:row r="250" spans="1:10" x14ac:dyDescent="0.25">
      <x:c r="B250" s="60" t="str">
        <x:v>Canon 5075 B/W Copies </x:v>
      </x:c>
      <x:c r="C250" s="73" t="str">
        <x:v>0</x:v>
      </x:c>
      <x:c r="D250" s="73" t="str">
        <x:v>5,469</x:v>
      </x:c>
      <x:c r="E250" s="177" t="n">
        <x:f ca="1">=SUM(D250 - C250)</x:f>
      </x:c>
      <x:c r="F250" s="73" t="n">
        <x:v>0</x:v>
      </x:c>
      <x:c r="G250" s="177" t="n">
        <x:f ca="1">=SUM(E250 - F250)</x:f>
      </x:c>
      <x:c r="H250" s="200" t="n">
        <x:v>0.010000</x:v>
      </x:c>
      <x:c r="I250" s="213" t="n">
        <x:f ca="1">=IF(SUM(G250 * H250) &lt; 0, 0,SUM(G250 * H250))</x:f>
      </x:c>
    </x:row>
    <x:row r="251" spans="1:10" x14ac:dyDescent="0.25">
      <x:c r="B251" s="60" t="str">
        <x:v>Color Copier (Color Pages)</x:v>
      </x:c>
      <x:c r="C251" s="73" t="str">
        <x:v>69,999</x:v>
      </x:c>
      <x:c r="D251" s="73" t="str">
        <x:v>70,641</x:v>
      </x:c>
      <x:c r="E251" s="177" t="n">
        <x:f ca="1">=SUM(D251 - C251)</x:f>
      </x:c>
      <x:c r="F251" s="73" t="n">
        <x:v>0</x:v>
      </x:c>
      <x:c r="G251" s="177" t="n">
        <x:f ca="1">=SUM(E251 - F251)</x:f>
      </x:c>
      <x:c r="H251" s="200" t="n">
        <x:v>0.085000</x:v>
      </x:c>
      <x:c r="I251" s="213" t="n">
        <x:f ca="1">=IF(SUM(G251 * H251) &lt; 0, 0,SUM(G251 * H251))</x:f>
      </x:c>
    </x:row>
    <x:row r="252" spans="1:10" x14ac:dyDescent="0.25">
      <x:c r="B252" s="58" t="str">
        <x:v>Color Copier B/W Pages</x:v>
      </x:c>
      <x:c r="C252" s="6" t="str">
        <x:v>30,000</x:v>
      </x:c>
      <x:c r="D252" s="6" t="str">
        <x:v>67,331</x:v>
      </x:c>
      <x:c r="E252" s="176" t="n">
        <x:f ca="1">=SUM(D252 - C252)</x:f>
      </x:c>
      <x:c r="F252" s="6" t="n">
        <x:v>0</x:v>
      </x:c>
      <x:c r="G252" s="176" t="n">
        <x:f ca="1">=SUM(E252 - F252)</x:f>
      </x:c>
      <x:c r="H252" s="201" t="n">
        <x:v>0.015000</x:v>
      </x:c>
      <x:c r="I252" s="212" t="str">
        <x:f ca="1">=IF(SUM(G252 * H252) &lt; 0, 0,SUM(G252 * H252))</x:f>
      </x:c>
    </x:row>
    <x:row r="253" spans="1:10" x14ac:dyDescent="0.25">
      <x:c r="B253" s="58" t="str">
        <x:v>Color Copier Color Pages</x:v>
      </x:c>
      <x:c r="C253" s="6" t="str">
        <x:v>69,999</x:v>
      </x:c>
      <x:c r="D253" s="6" t="str">
        <x:v>70,641</x:v>
      </x:c>
      <x:c r="E253" s="176" t="n">
        <x:f ca="1">=SUM(D253 - C253)</x:f>
      </x:c>
      <x:c r="F253" s="6" t="n">
        <x:v>0</x:v>
      </x:c>
      <x:c r="G253" s="176" t="n">
        <x:f ca="1">=SUM(E253 - F253)</x:f>
      </x:c>
      <x:c r="H253" s="201" t="n">
        <x:v>0.085000</x:v>
      </x:c>
      <x:c r="I253" s="212" t="str">
        <x:f ca="1">=IF(SUM(G253 * H253) &lt; 0, 0,SUM(G253 * H253))</x:f>
      </x:c>
    </x:row>
    <x:row r="254" spans="1:10" x14ac:dyDescent="0.25">
      <x:c r="B254" s="60" t="str">
        <x:v>Color Laser Prints </x:v>
      </x:c>
      <x:c r="C254" s="73" t="str">
        <x:v>20,010</x:v>
      </x:c>
      <x:c r="D254" s="73" t="str">
        <x:v>17,161</x:v>
      </x:c>
      <x:c r="E254" s="177" t="n">
        <x:f ca="1">=SUM(D254 - C254)</x:f>
      </x:c>
      <x:c r="F254" s="73" t="n">
        <x:v>0</x:v>
      </x:c>
      <x:c r="G254" s="177" t="n">
        <x:f ca="1">=SUM(E254 - F254)</x:f>
      </x:c>
      <x:c r="H254" s="200" t="n">
        <x:v>0.190000</x:v>
      </x:c>
      <x:c r="I254" s="213" t="n">
        <x:f ca="1">=IF(SUM(G254 * H254) &lt; 0, 0,SUM(G254 * H254))</x:f>
      </x:c>
    </x:row>
    <x:row r="255" spans="1:10" x14ac:dyDescent="0.25">
      <x:c r="B255" s="60" t="str">
        <x:v>Color Laser Prints (Other)</x:v>
      </x:c>
      <x:c r="C255" s="73" t="str">
        <x:v>20,010</x:v>
      </x:c>
      <x:c r="D255" s="73" t="str">
        <x:v>17,161</x:v>
      </x:c>
      <x:c r="E255" s="177" t="n">
        <x:f ca="1">=SUM(D255 - C255)</x:f>
      </x:c>
      <x:c r="F255" s="73" t="n">
        <x:v>0</x:v>
      </x:c>
      <x:c r="G255" s="177" t="n">
        <x:f ca="1">=SUM(E255 - F255)</x:f>
      </x:c>
      <x:c r="H255" s="200" t="n">
        <x:v>0.190000</x:v>
      </x:c>
      <x:c r="I255" s="213" t="n">
        <x:f ca="1">=IF(SUM(G255 * H255) &lt; 0, 0,SUM(G255 * H255))</x:f>
      </x:c>
    </x:row>
    <x:row r="256" spans="1:10" x14ac:dyDescent="0.25">
      <x:c r="B256" s="58" t="str">
        <x:v>Ricoh SP C820 B/W Prints</x:v>
      </x:c>
      <x:c r="C256" s="6" t="str">
        <x:v>210</x:v>
      </x:c>
      <x:c r="D256" s="6" t="str">
        <x:v>292</x:v>
      </x:c>
      <x:c r="E256" s="176" t="n">
        <x:f ca="1">=SUM(D256 - C256)</x:f>
      </x:c>
      <x:c r="F256" s="6" t="n">
        <x:v>0</x:v>
      </x:c>
      <x:c r="G256" s="176" t="n">
        <x:f ca="1">=SUM(E256 - F256)</x:f>
      </x:c>
      <x:c r="H256" s="201" t="n">
        <x:v>0.025000</x:v>
      </x:c>
      <x:c r="I256" s="212" t="str">
        <x:f ca="1">=IF(SUM(G256 * H256) &lt; 0, 0,SUM(G256 * H256))</x:f>
      </x:c>
    </x:row>
    <x:row r="257" spans="1:10" x14ac:dyDescent="0.25">
      <x:c r="B257" s="58" t="str">
        <x:v>Ricoh SP C820 Color Prints</x:v>
      </x:c>
      <x:c r="C257" s="6" t="str">
        <x:v>31,995</x:v>
      </x:c>
      <x:c r="D257" s="6" t="str">
        <x:v>42,146</x:v>
      </x:c>
      <x:c r="E257" s="176" t="n">
        <x:f ca="1">=SUM(D257 - C257)</x:f>
      </x:c>
      <x:c r="F257" s="6" t="n">
        <x:v>0</x:v>
      </x:c>
      <x:c r="G257" s="176" t="n">
        <x:f ca="1">=SUM(E257 - F257)</x:f>
      </x:c>
      <x:c r="H257" s="201" t="n">
        <x:v>0.100000</x:v>
      </x:c>
      <x:c r="I257" s="212" t="str">
        <x:f ca="1">=IF(SUM(G257 * H257) &lt; 0, 0,SUM(G257 * H257))</x:f>
      </x:c>
    </x:row>
    <x:row r="258" spans="1:10" ht="15.5" customHeight="1" x14ac:dyDescent="0.25">
      <x:c r="A258" s="19"/>
      <x:c r="B258" s="209"/>
      <x:c r="C258" s="209"/>
      <x:c r="D258" s="209"/>
      <x:c r="E258" s="209"/>
      <x:c r="F258" s="209"/>
      <x:c r="G258" s="209"/>
      <x:c r="H258" s="209">
        <x:v>Total Overage Expense:</x:v>
      </x:c>
      <x:c r="I258" s="209">
        <x:f ca="1">=SUM(I247:I257)</x:f>
      </x:c>
    </x:row>
    <x:row r="259" spans="1:10" ht="25.5" customHeight="1" x14ac:dyDescent="0.25">
      <x:c r="A259" s="19"/>
      <x:c r="B259" s="14">
        <x:v>November 2012 - January 2013</x:v>
      </x:c>
      <x:c r="C259" s="19"/>
      <x:c r="D259" s="19"/>
      <x:c r="E259" s="19"/>
      <x:c r="F259" s="19"/>
      <x:c r="G259" s="19"/>
      <x:c r="H259" s="19"/>
      <x:c r="I259" s="19"/>
    </x:row>
    <x:row r="260" spans="1:10" ht="35.75" customHeight="1" x14ac:dyDescent="0.25">
      <x:c r="B260" s="47" t="str">
        <x:v>Meter Group</x:v>
      </x:c>
      <x:c r="C260" s="45" t="str">
        <x:v>Quarterly Contracted Volume</x:v>
      </x:c>
      <x:c r="D260" s="45" t="str">
        <x:v>Actual Volume For Period</x:v>
      </x:c>
      <x:c r="E260" s="45" t="str">
        <x:v>Overage/(Underage) For Period</x:v>
      </x:c>
      <x:c r="F260" s="45" t="str">
        <x:v>Accrued Rollover Pages</x:v>
      </x:c>
      <x:c r="G260" s="45" t="str">
        <x:v>Net Overage (Underage)</x:v>
      </x:c>
      <x:c r="H260" s="45" t="str">
        <x:v>Excess CPP</x:v>
      </x:c>
      <x:c r="I260" s="46" t="str">
        <x:v>Overage Expense</x:v>
      </x:c>
    </x:row>
    <x:row r="261" spans="1:10" x14ac:dyDescent="0.25">
      <x:c r="B261" s="60" t="str">
        <x:v>B/W Copies</x:v>
      </x:c>
      <x:c r="C261" s="73" t="str">
        <x:v>30,000</x:v>
      </x:c>
      <x:c r="D261" s="73" t="str">
        <x:v>60,943</x:v>
      </x:c>
      <x:c r="E261" s="177" t="n">
        <x:f ca="1">=SUM(D261 - C261)</x:f>
      </x:c>
      <x:c r="F261" s="73" t="n">
        <x:v>0</x:v>
      </x:c>
      <x:c r="G261" s="177" t="n">
        <x:f ca="1">=SUM(E261 - F261)</x:f>
      </x:c>
      <x:c r="H261" s="200" t="n">
        <x:v>0.015000</x:v>
      </x:c>
      <x:c r="I261" s="213" t="n">
        <x:f ca="1">=IF(SUM(G261 * H261) &lt; 0, 0,SUM(G261 * H261))</x:f>
      </x:c>
    </x:row>
    <x:row r="262" spans="1:10" x14ac:dyDescent="0.25">
      <x:c r="B262" s="60" t="str">
        <x:v>B/W Laser Prints </x:v>
      </x:c>
      <x:c r="C262" s="73" t="str">
        <x:v>109,500</x:v>
      </x:c>
      <x:c r="D262" s="73" t="str">
        <x:v>122,219</x:v>
      </x:c>
      <x:c r="E262" s="177" t="n">
        <x:f ca="1">=SUM(D262 - C262)</x:f>
      </x:c>
      <x:c r="F262" s="73" t="n">
        <x:v>0</x:v>
      </x:c>
      <x:c r="G262" s="177" t="n">
        <x:f ca="1">=SUM(E262 - F262)</x:f>
      </x:c>
      <x:c r="H262" s="200" t="n">
        <x:v>0.020000</x:v>
      </x:c>
      <x:c r="I262" s="213" t="n">
        <x:f ca="1">=IF(SUM(G262 * H262) &lt; 0, 0,SUM(G262 * H262))</x:f>
      </x:c>
    </x:row>
    <x:row r="263" spans="1:10" x14ac:dyDescent="0.25">
      <x:c r="B263" s="58" t="str">
        <x:v>Canon 3245 B/W Copies </x:v>
      </x:c>
      <x:c r="C263" s="6" t="str">
        <x:v>7,050</x:v>
      </x:c>
      <x:c r="D263" s="6" t="str">
        <x:v>7,759</x:v>
      </x:c>
      <x:c r="E263" s="176" t="n">
        <x:f ca="1">=SUM(D263 - C263)</x:f>
      </x:c>
      <x:c r="F263" s="6" t="n">
        <x:v>0</x:v>
      </x:c>
      <x:c r="G263" s="176" t="n">
        <x:f ca="1">=SUM(E263 - F263)</x:f>
      </x:c>
      <x:c r="H263" s="201" t="n">
        <x:v>0.012000</x:v>
      </x:c>
      <x:c r="I263" s="212" t="str">
        <x:f ca="1">=IF(SUM(G263 * H263) &lt; 0, 0,SUM(G263 * H263))</x:f>
      </x:c>
    </x:row>
    <x:row r="264" spans="1:10" x14ac:dyDescent="0.25">
      <x:c r="B264" s="58" t="str">
        <x:v>Canon 5075 B/W Copies </x:v>
      </x:c>
      <x:c r="C264" s="6" t="str">
        <x:v>0</x:v>
      </x:c>
      <x:c r="D264" s="6" t="str">
        <x:v>1,250</x:v>
      </x:c>
      <x:c r="E264" s="176" t="n">
        <x:f ca="1">=SUM(D264 - C264)</x:f>
      </x:c>
      <x:c r="F264" s="6" t="n">
        <x:v>0</x:v>
      </x:c>
      <x:c r="G264" s="176" t="n">
        <x:f ca="1">=SUM(E264 - F264)</x:f>
      </x:c>
      <x:c r="H264" s="201" t="n">
        <x:v>0.010000</x:v>
      </x:c>
      <x:c r="I264" s="212" t="str">
        <x:f ca="1">=IF(SUM(G264 * H264) &lt; 0, 0,SUM(G264 * H264))</x:f>
      </x:c>
    </x:row>
    <x:row r="265" spans="1:10" x14ac:dyDescent="0.25">
      <x:c r="B265" s="60" t="str">
        <x:v>Color Copier (Color Pages)</x:v>
      </x:c>
      <x:c r="C265" s="73" t="str">
        <x:v>69,999</x:v>
      </x:c>
      <x:c r="D265" s="73" t="str">
        <x:v>60,193</x:v>
      </x:c>
      <x:c r="E265" s="177" t="n">
        <x:f ca="1">=SUM(D265 - C265)</x:f>
      </x:c>
      <x:c r="F265" s="73" t="n">
        <x:v>0</x:v>
      </x:c>
      <x:c r="G265" s="177" t="n">
        <x:f ca="1">=SUM(E265 - F265)</x:f>
      </x:c>
      <x:c r="H265" s="200" t="n">
        <x:v>0.085000</x:v>
      </x:c>
      <x:c r="I265" s="213" t="n">
        <x:f ca="1">=IF(SUM(G265 * H265) &lt; 0, 0,SUM(G265 * H265))</x:f>
      </x:c>
    </x:row>
    <x:row r="266" spans="1:10" x14ac:dyDescent="0.25">
      <x:c r="B266" s="60" t="str">
        <x:v>Color Copier B/W Pages</x:v>
      </x:c>
      <x:c r="C266" s="73" t="str">
        <x:v>30,000</x:v>
      </x:c>
      <x:c r="D266" s="73" t="str">
        <x:v>60,943</x:v>
      </x:c>
      <x:c r="E266" s="177" t="n">
        <x:f ca="1">=SUM(D266 - C266)</x:f>
      </x:c>
      <x:c r="F266" s="73" t="n">
        <x:v>0</x:v>
      </x:c>
      <x:c r="G266" s="177" t="n">
        <x:f ca="1">=SUM(E266 - F266)</x:f>
      </x:c>
      <x:c r="H266" s="200" t="n">
        <x:v>0.015000</x:v>
      </x:c>
      <x:c r="I266" s="213" t="n">
        <x:f ca="1">=IF(SUM(G266 * H266) &lt; 0, 0,SUM(G266 * H266))</x:f>
      </x:c>
    </x:row>
    <x:row r="267" spans="1:10" x14ac:dyDescent="0.25">
      <x:c r="B267" s="58" t="str">
        <x:v>Color Copier Color Pages</x:v>
      </x:c>
      <x:c r="C267" s="6" t="str">
        <x:v>69,999</x:v>
      </x:c>
      <x:c r="D267" s="6" t="str">
        <x:v>60,193</x:v>
      </x:c>
      <x:c r="E267" s="176" t="n">
        <x:f ca="1">=SUM(D267 - C267)</x:f>
      </x:c>
      <x:c r="F267" s="6" t="n">
        <x:v>0</x:v>
      </x:c>
      <x:c r="G267" s="176" t="n">
        <x:f ca="1">=SUM(E267 - F267)</x:f>
      </x:c>
      <x:c r="H267" s="201" t="n">
        <x:v>0.085000</x:v>
      </x:c>
      <x:c r="I267" s="212" t="str">
        <x:f ca="1">=IF(SUM(G267 * H267) &lt; 0, 0,SUM(G267 * H267))</x:f>
      </x:c>
    </x:row>
    <x:row r="268" spans="1:10" x14ac:dyDescent="0.25">
      <x:c r="B268" s="58" t="str">
        <x:v>Color Laser Prints </x:v>
      </x:c>
      <x:c r="C268" s="6" t="str">
        <x:v>20,010</x:v>
      </x:c>
      <x:c r="D268" s="6" t="str">
        <x:v>12,814</x:v>
      </x:c>
      <x:c r="E268" s="176" t="n">
        <x:f ca="1">=SUM(D268 - C268)</x:f>
      </x:c>
      <x:c r="F268" s="6" t="n">
        <x:v>0</x:v>
      </x:c>
      <x:c r="G268" s="176" t="n">
        <x:f ca="1">=SUM(E268 - F268)</x:f>
      </x:c>
      <x:c r="H268" s="201" t="n">
        <x:v>0.190000</x:v>
      </x:c>
      <x:c r="I268" s="212" t="str">
        <x:f ca="1">=IF(SUM(G268 * H268) &lt; 0, 0,SUM(G268 * H268))</x:f>
      </x:c>
    </x:row>
    <x:row r="269" spans="1:10" x14ac:dyDescent="0.25">
      <x:c r="B269" s="60" t="str">
        <x:v>Color Laser Prints (Other)</x:v>
      </x:c>
      <x:c r="C269" s="73" t="str">
        <x:v>20,010</x:v>
      </x:c>
      <x:c r="D269" s="73" t="str">
        <x:v>12,814</x:v>
      </x:c>
      <x:c r="E269" s="177" t="n">
        <x:f ca="1">=SUM(D269 - C269)</x:f>
      </x:c>
      <x:c r="F269" s="73" t="n">
        <x:v>0</x:v>
      </x:c>
      <x:c r="G269" s="177" t="n">
        <x:f ca="1">=SUM(E269 - F269)</x:f>
      </x:c>
      <x:c r="H269" s="200" t="n">
        <x:v>0.190000</x:v>
      </x:c>
      <x:c r="I269" s="213" t="n">
        <x:f ca="1">=IF(SUM(G269 * H269) &lt; 0, 0,SUM(G269 * H269))</x:f>
      </x:c>
    </x:row>
    <x:row r="270" spans="1:10" x14ac:dyDescent="0.25">
      <x:c r="B270" s="60" t="str">
        <x:v>Ricoh SP C820 B/W Prints</x:v>
      </x:c>
      <x:c r="C270" s="73" t="str">
        <x:v>210</x:v>
      </x:c>
      <x:c r="D270" s="73" t="str">
        <x:v>536</x:v>
      </x:c>
      <x:c r="E270" s="177" t="n">
        <x:f ca="1">=SUM(D270 - C270)</x:f>
      </x:c>
      <x:c r="F270" s="73" t="n">
        <x:v>0</x:v>
      </x:c>
      <x:c r="G270" s="177" t="n">
        <x:f ca="1">=SUM(E270 - F270)</x:f>
      </x:c>
      <x:c r="H270" s="200" t="n">
        <x:v>0.025000</x:v>
      </x:c>
      <x:c r="I270" s="213" t="n">
        <x:f ca="1">=IF(SUM(G270 * H270) &lt; 0, 0,SUM(G270 * H270))</x:f>
      </x:c>
    </x:row>
    <x:row r="271" spans="1:10" x14ac:dyDescent="0.25">
      <x:c r="B271" s="58" t="str">
        <x:v>Ricoh SP C820 Color Prints</x:v>
      </x:c>
      <x:c r="C271" s="6" t="str">
        <x:v>31,995</x:v>
      </x:c>
      <x:c r="D271" s="6" t="str">
        <x:v>33,539</x:v>
      </x:c>
      <x:c r="E271" s="176" t="n">
        <x:f ca="1">=SUM(D271 - C271)</x:f>
      </x:c>
      <x:c r="F271" s="6" t="n">
        <x:v>0</x:v>
      </x:c>
      <x:c r="G271" s="176" t="n">
        <x:f ca="1">=SUM(E271 - F271)</x:f>
      </x:c>
      <x:c r="H271" s="201" t="n">
        <x:v>0.100000</x:v>
      </x:c>
      <x:c r="I271" s="212" t="str">
        <x:f ca="1">=IF(SUM(G271 * H271) &lt; 0, 0,SUM(G271 * H271))</x:f>
      </x:c>
    </x:row>
    <x:row r="272" spans="1:10" ht="15.5" customHeight="1" x14ac:dyDescent="0.25">
      <x:c r="A272" s="19"/>
      <x:c r="B272" s="209"/>
      <x:c r="C272" s="209"/>
      <x:c r="D272" s="209"/>
      <x:c r="E272" s="209"/>
      <x:c r="F272" s="209"/>
      <x:c r="G272" s="209"/>
      <x:c r="H272" s="209">
        <x:v>Total Overage Expense:</x:v>
      </x:c>
      <x:c r="I272" s="209">
        <x:f ca="1">=SUM(I261:I271)</x:f>
      </x:c>
    </x:row>
    <x:row r="273" spans="1:10" ht="25.5" customHeight="1" x14ac:dyDescent="0.25">
      <x:c r="A273" s="19"/>
      <x:c r="B273" s="14">
        <x:v>August 2012 - October 2012</x:v>
      </x:c>
      <x:c r="C273" s="19"/>
      <x:c r="D273" s="19"/>
      <x:c r="E273" s="19"/>
      <x:c r="F273" s="19"/>
      <x:c r="G273" s="19"/>
      <x:c r="H273" s="19"/>
      <x:c r="I273" s="19"/>
    </x:row>
    <x:row r="274" spans="1:10" ht="35.75" customHeight="1" x14ac:dyDescent="0.25">
      <x:c r="B274" s="47" t="str">
        <x:v>Meter Group</x:v>
      </x:c>
      <x:c r="C274" s="45" t="str">
        <x:v>Quarterly Contracted Volume</x:v>
      </x:c>
      <x:c r="D274" s="45" t="str">
        <x:v>Actual Volume For Period</x:v>
      </x:c>
      <x:c r="E274" s="45" t="str">
        <x:v>Overage/(Underage) For Period</x:v>
      </x:c>
      <x:c r="F274" s="45" t="str">
        <x:v>Accrued Rollover Pages</x:v>
      </x:c>
      <x:c r="G274" s="45" t="str">
        <x:v>Net Overage (Underage)</x:v>
      </x:c>
      <x:c r="H274" s="45" t="str">
        <x:v>Excess CPP</x:v>
      </x:c>
      <x:c r="I274" s="46" t="str">
        <x:v>Overage Expense</x:v>
      </x:c>
    </x:row>
    <x:row r="275" spans="1:10" x14ac:dyDescent="0.25">
      <x:c r="B275" s="58" t="str">
        <x:v>B/W Copies</x:v>
      </x:c>
      <x:c r="C275" s="6" t="str">
        <x:v>30,000</x:v>
      </x:c>
      <x:c r="D275" s="6" t="str">
        <x:v>50,493</x:v>
      </x:c>
      <x:c r="E275" s="176" t="n">
        <x:f ca="1">=SUM(D275 - C275)</x:f>
      </x:c>
      <x:c r="F275" s="6" t="n">
        <x:v>0</x:v>
      </x:c>
      <x:c r="G275" s="176" t="n">
        <x:f ca="1">=SUM(E275 - F275)</x:f>
      </x:c>
      <x:c r="H275" s="201" t="n">
        <x:v>0.015000</x:v>
      </x:c>
      <x:c r="I275" s="212" t="str">
        <x:f ca="1">=IF(SUM(G275 * H275) &lt; 0, 0,SUM(G275 * H275))</x:f>
      </x:c>
    </x:row>
    <x:row r="276" spans="1:10" x14ac:dyDescent="0.25">
      <x:c r="B276" s="60" t="str">
        <x:v>B/W Laser Prints </x:v>
      </x:c>
      <x:c r="C276" s="73" t="str">
        <x:v>120,000</x:v>
      </x:c>
      <x:c r="D276" s="73" t="str">
        <x:v>76,896</x:v>
      </x:c>
      <x:c r="E276" s="177" t="n">
        <x:f ca="1">=SUM(D276 - C276)</x:f>
      </x:c>
      <x:c r="F276" s="73" t="n">
        <x:v>0</x:v>
      </x:c>
      <x:c r="G276" s="177" t="n">
        <x:f ca="1">=SUM(E276 - F276)</x:f>
      </x:c>
      <x:c r="H276" s="200" t="n">
        <x:v>0.020000</x:v>
      </x:c>
      <x:c r="I276" s="213" t="n">
        <x:f ca="1">=IF(SUM(G276 * H276) &lt; 0, 0,SUM(G276 * H276))</x:f>
      </x:c>
    </x:row>
    <x:row r="277" spans="1:10" x14ac:dyDescent="0.25">
      <x:c r="B277" s="60" t="str">
        <x:v>Canon 3245 B/W Copies </x:v>
      </x:c>
      <x:c r="C277" s="73" t="str">
        <x:v>15,000</x:v>
      </x:c>
      <x:c r="D277" s="73" t="str">
        <x:v>8,956</x:v>
      </x:c>
      <x:c r="E277" s="177" t="n">
        <x:f ca="1">=SUM(D277 - C277)</x:f>
      </x:c>
      <x:c r="F277" s="73" t="n">
        <x:v>0</x:v>
      </x:c>
      <x:c r="G277" s="177" t="n">
        <x:f ca="1">=SUM(E277 - F277)</x:f>
      </x:c>
      <x:c r="H277" s="200" t="n">
        <x:v>0.012000</x:v>
      </x:c>
      <x:c r="I277" s="213" t="n">
        <x:f ca="1">=IF(SUM(G277 * H277) &lt; 0, 0,SUM(G277 * H277))</x:f>
      </x:c>
    </x:row>
    <x:row r="278" spans="1:10" x14ac:dyDescent="0.25">
      <x:c r="B278" s="58" t="str">
        <x:v>Canon 5075 B/W Copies </x:v>
      </x:c>
      <x:c r="C278" s="6" t="str">
        <x:v>75,000</x:v>
      </x:c>
      <x:c r="D278" s="6" t="str">
        <x:v>4,235</x:v>
      </x:c>
      <x:c r="E278" s="176" t="n">
        <x:f ca="1">=SUM(D278 - C278)</x:f>
      </x:c>
      <x:c r="F278" s="6" t="n">
        <x:v>0</x:v>
      </x:c>
      <x:c r="G278" s="176" t="n">
        <x:f ca="1">=SUM(E278 - F278)</x:f>
      </x:c>
      <x:c r="H278" s="201" t="n">
        <x:v>0.010000</x:v>
      </x:c>
      <x:c r="I278" s="212" t="str">
        <x:f ca="1">=IF(SUM(G278 * H278) &lt; 0, 0,SUM(G278 * H278))</x:f>
      </x:c>
    </x:row>
    <x:row r="279" spans="1:10" x14ac:dyDescent="0.25">
      <x:c r="B279" s="58" t="str">
        <x:v>Color Copier (Color Pages)</x:v>
      </x:c>
      <x:c r="C279" s="6" t="str">
        <x:v>69,999</x:v>
      </x:c>
      <x:c r="D279" s="6" t="str">
        <x:v>75,359</x:v>
      </x:c>
      <x:c r="E279" s="176" t="n">
        <x:f ca="1">=SUM(D279 - C279)</x:f>
      </x:c>
      <x:c r="F279" s="6" t="n">
        <x:v>0</x:v>
      </x:c>
      <x:c r="G279" s="176" t="n">
        <x:f ca="1">=SUM(E279 - F279)</x:f>
      </x:c>
      <x:c r="H279" s="201" t="n">
        <x:v>0.085000</x:v>
      </x:c>
      <x:c r="I279" s="212" t="str">
        <x:f ca="1">=IF(SUM(G279 * H279) &lt; 0, 0,SUM(G279 * H279))</x:f>
      </x:c>
    </x:row>
    <x:row r="280" spans="1:10" x14ac:dyDescent="0.25">
      <x:c r="B280" s="60" t="str">
        <x:v>Color Copier B/W Pages</x:v>
      </x:c>
      <x:c r="C280" s="73" t="str">
        <x:v>30,000</x:v>
      </x:c>
      <x:c r="D280" s="73" t="str">
        <x:v>50,493</x:v>
      </x:c>
      <x:c r="E280" s="177" t="n">
        <x:f ca="1">=SUM(D280 - C280)</x:f>
      </x:c>
      <x:c r="F280" s="73" t="n">
        <x:v>0</x:v>
      </x:c>
      <x:c r="G280" s="177" t="n">
        <x:f ca="1">=SUM(E280 - F280)</x:f>
      </x:c>
      <x:c r="H280" s="200" t="n">
        <x:v>0.015000</x:v>
      </x:c>
      <x:c r="I280" s="213" t="n">
        <x:f ca="1">=IF(SUM(G280 * H280) &lt; 0, 0,SUM(G280 * H280))</x:f>
      </x:c>
    </x:row>
    <x:row r="281" spans="1:10" x14ac:dyDescent="0.25">
      <x:c r="B281" s="60" t="str">
        <x:v>Color Copier Color Pages</x:v>
      </x:c>
      <x:c r="C281" s="73" t="str">
        <x:v>69,999</x:v>
      </x:c>
      <x:c r="D281" s="73" t="str">
        <x:v>75,359</x:v>
      </x:c>
      <x:c r="E281" s="177" t="n">
        <x:f ca="1">=SUM(D281 - C281)</x:f>
      </x:c>
      <x:c r="F281" s="73" t="n">
        <x:v>0</x:v>
      </x:c>
      <x:c r="G281" s="177" t="n">
        <x:f ca="1">=SUM(E281 - F281)</x:f>
      </x:c>
      <x:c r="H281" s="200" t="n">
        <x:v>0.085000</x:v>
      </x:c>
      <x:c r="I281" s="213" t="n">
        <x:f ca="1">=IF(SUM(G281 * H281) &lt; 0, 0,SUM(G281 * H281))</x:f>
      </x:c>
    </x:row>
    <x:row r="282" spans="1:10" x14ac:dyDescent="0.25">
      <x:c r="B282" s="58" t="str">
        <x:v>Color Laser Prints </x:v>
      </x:c>
      <x:c r="C282" s="6" t="str">
        <x:v>20,010</x:v>
      </x:c>
      <x:c r="D282" s="6" t="str">
        <x:v>10,743</x:v>
      </x:c>
      <x:c r="E282" s="176" t="n">
        <x:f ca="1">=SUM(D282 - C282)</x:f>
      </x:c>
      <x:c r="F282" s="6" t="n">
        <x:v>0</x:v>
      </x:c>
      <x:c r="G282" s="176" t="n">
        <x:f ca="1">=SUM(E282 - F282)</x:f>
      </x:c>
      <x:c r="H282" s="201" t="n">
        <x:v>0.190000</x:v>
      </x:c>
      <x:c r="I282" s="212" t="str">
        <x:f ca="1">=IF(SUM(G282 * H282) &lt; 0, 0,SUM(G282 * H282))</x:f>
      </x:c>
    </x:row>
    <x:row r="283" spans="1:10" x14ac:dyDescent="0.25">
      <x:c r="B283" s="58" t="str">
        <x:v>Color Laser Prints (Other)</x:v>
      </x:c>
      <x:c r="C283" s="6" t="str">
        <x:v>20,010</x:v>
      </x:c>
      <x:c r="D283" s="6" t="str">
        <x:v>10,743</x:v>
      </x:c>
      <x:c r="E283" s="176" t="n">
        <x:f ca="1">=SUM(D283 - C283)</x:f>
      </x:c>
      <x:c r="F283" s="6" t="n">
        <x:v>0</x:v>
      </x:c>
      <x:c r="G283" s="176" t="n">
        <x:f ca="1">=SUM(E283 - F283)</x:f>
      </x:c>
      <x:c r="H283" s="201" t="n">
        <x:v>0.190000</x:v>
      </x:c>
      <x:c r="I283" s="212" t="str">
        <x:f ca="1">=IF(SUM(G283 * H283) &lt; 0, 0,SUM(G283 * H283))</x:f>
      </x:c>
    </x:row>
    <x:row r="284" spans="1:10" x14ac:dyDescent="0.25">
      <x:c r="B284" s="60" t="str">
        <x:v>Ricoh SP C820 B/W Prints</x:v>
      </x:c>
      <x:c r="C284" s="73" t="str">
        <x:v>210</x:v>
      </x:c>
      <x:c r="D284" s="73" t="str">
        <x:v>795</x:v>
      </x:c>
      <x:c r="E284" s="177" t="n">
        <x:f ca="1">=SUM(D284 - C284)</x:f>
      </x:c>
      <x:c r="F284" s="73" t="n">
        <x:v>0</x:v>
      </x:c>
      <x:c r="G284" s="177" t="n">
        <x:f ca="1">=SUM(E284 - F284)</x:f>
      </x:c>
      <x:c r="H284" s="200" t="n">
        <x:v>0.025000</x:v>
      </x:c>
      <x:c r="I284" s="213" t="n">
        <x:f ca="1">=IF(SUM(G284 * H284) &lt; 0, 0,SUM(G284 * H284))</x:f>
      </x:c>
    </x:row>
    <x:row r="285" spans="1:10" x14ac:dyDescent="0.25">
      <x:c r="B285" s="60" t="str">
        <x:v>Ricoh SP C820 Color Prints</x:v>
      </x:c>
      <x:c r="C285" s="73" t="str">
        <x:v>31,995</x:v>
      </x:c>
      <x:c r="D285" s="73" t="str">
        <x:v>39,034</x:v>
      </x:c>
      <x:c r="E285" s="177" t="n">
        <x:f ca="1">=SUM(D285 - C285)</x:f>
      </x:c>
      <x:c r="F285" s="73" t="n">
        <x:v>0</x:v>
      </x:c>
      <x:c r="G285" s="177" t="n">
        <x:f ca="1">=SUM(E285 - F285)</x:f>
      </x:c>
      <x:c r="H285" s="200" t="n">
        <x:v>0.100000</x:v>
      </x:c>
      <x:c r="I285" s="213" t="n">
        <x:f ca="1">=IF(SUM(G285 * H285) &lt; 0, 0,SUM(G285 * H285))</x:f>
      </x:c>
    </x:row>
    <x:row r="286" spans="1:10" ht="15.5" customHeight="1" x14ac:dyDescent="0.25">
      <x:c r="A286" s="19"/>
      <x:c r="B286" s="209"/>
      <x:c r="C286" s="209"/>
      <x:c r="D286" s="209"/>
      <x:c r="E286" s="209"/>
      <x:c r="F286" s="209"/>
      <x:c r="G286" s="209"/>
      <x:c r="H286" s="209">
        <x:v>Total Overage Expense:</x:v>
      </x:c>
      <x:c r="I286" s="209">
        <x:f ca="1">=SUM(I275:I285)</x:f>
      </x:c>
    </x:row>
    <x:row r="287" spans="1:10" ht="25.5" customHeight="1" x14ac:dyDescent="0.25">
      <x:c r="A287" s="19"/>
      <x:c r="B287" s="14">
        <x:v>May 2012 - July 2012</x:v>
      </x:c>
      <x:c r="C287" s="19"/>
      <x:c r="D287" s="19"/>
      <x:c r="E287" s="19"/>
      <x:c r="F287" s="19"/>
      <x:c r="G287" s="19"/>
      <x:c r="H287" s="19"/>
      <x:c r="I287" s="19"/>
    </x:row>
    <x:row r="288" spans="1:10" ht="35.75" customHeight="1" x14ac:dyDescent="0.25">
      <x:c r="B288" s="47" t="str">
        <x:v>Meter Group</x:v>
      </x:c>
      <x:c r="C288" s="45" t="str">
        <x:v>Quarterly Contracted Volume</x:v>
      </x:c>
      <x:c r="D288" s="45" t="str">
        <x:v>Actual Volume For Period</x:v>
      </x:c>
      <x:c r="E288" s="45" t="str">
        <x:v>Overage/(Underage) For Period</x:v>
      </x:c>
      <x:c r="F288" s="45" t="str">
        <x:v>Accrued Rollover Pages</x:v>
      </x:c>
      <x:c r="G288" s="45" t="str">
        <x:v>Net Overage (Underage)</x:v>
      </x:c>
      <x:c r="H288" s="45" t="str">
        <x:v>Excess CPP</x:v>
      </x:c>
      <x:c r="I288" s="46" t="str">
        <x:v>Overage Expense</x:v>
      </x:c>
    </x:row>
    <x:row r="289" spans="1:10" x14ac:dyDescent="0.25">
      <x:c r="B289" s="58" t="str">
        <x:v>B/W Copies</x:v>
      </x:c>
      <x:c r="C289" s="6" t="str">
        <x:v>30,000</x:v>
      </x:c>
      <x:c r="D289" s="6" t="str">
        <x:v>24,312</x:v>
      </x:c>
      <x:c r="E289" s="176" t="n">
        <x:f ca="1">=SUM(D289 - C289)</x:f>
      </x:c>
      <x:c r="F289" s="6" t="n">
        <x:v>0</x:v>
      </x:c>
      <x:c r="G289" s="176" t="n">
        <x:f ca="1">=SUM(E289 - F289)</x:f>
      </x:c>
      <x:c r="H289" s="201" t="n">
        <x:v>0.015000</x:v>
      </x:c>
      <x:c r="I289" s="212" t="str">
        <x:f ca="1">=IF(SUM(G289 * H289) &lt; 0, 0,SUM(G289 * H289))</x:f>
      </x:c>
    </x:row>
    <x:row r="290" spans="1:10" x14ac:dyDescent="0.25">
      <x:c r="B290" s="58" t="str">
        <x:v>B/W Laser Prints </x:v>
      </x:c>
      <x:c r="C290" s="6" t="str">
        <x:v>120,000</x:v>
      </x:c>
      <x:c r="D290" s="6" t="str">
        <x:v>108,940</x:v>
      </x:c>
      <x:c r="E290" s="176" t="n">
        <x:f ca="1">=SUM(D290 - C290)</x:f>
      </x:c>
      <x:c r="F290" s="6" t="n">
        <x:v>0</x:v>
      </x:c>
      <x:c r="G290" s="176" t="n">
        <x:f ca="1">=SUM(E290 - F290)</x:f>
      </x:c>
      <x:c r="H290" s="201" t="n">
        <x:v>0.020000</x:v>
      </x:c>
      <x:c r="I290" s="212" t="str">
        <x:f ca="1">=IF(SUM(G290 * H290) &lt; 0, 0,SUM(G290 * H290))</x:f>
      </x:c>
    </x:row>
    <x:row r="291" spans="1:10" x14ac:dyDescent="0.25">
      <x:c r="B291" s="60" t="str">
        <x:v>Canon 3245 B/W Copies </x:v>
      </x:c>
      <x:c r="C291" s="73" t="str">
        <x:v>15,000</x:v>
      </x:c>
      <x:c r="D291" s="73" t="str">
        <x:v>7,005</x:v>
      </x:c>
      <x:c r="E291" s="177" t="n">
        <x:f ca="1">=SUM(D291 - C291)</x:f>
      </x:c>
      <x:c r="F291" s="73" t="n">
        <x:v>0</x:v>
      </x:c>
      <x:c r="G291" s="177" t="n">
        <x:f ca="1">=SUM(E291 - F291)</x:f>
      </x:c>
      <x:c r="H291" s="200" t="n">
        <x:v>0.012000</x:v>
      </x:c>
      <x:c r="I291" s="213" t="n">
        <x:f ca="1">=IF(SUM(G291 * H291) &lt; 0, 0,SUM(G291 * H291))</x:f>
      </x:c>
    </x:row>
    <x:row r="292" spans="1:10" x14ac:dyDescent="0.25">
      <x:c r="B292" s="60" t="str">
        <x:v>Canon 5075 B/W Copies </x:v>
      </x:c>
      <x:c r="C292" s="73" t="str">
        <x:v>75,000</x:v>
      </x:c>
      <x:c r="D292" s="73" t="str">
        <x:v>10,282</x:v>
      </x:c>
      <x:c r="E292" s="177" t="n">
        <x:f ca="1">=SUM(D292 - C292)</x:f>
      </x:c>
      <x:c r="F292" s="73" t="n">
        <x:v>0</x:v>
      </x:c>
      <x:c r="G292" s="177" t="n">
        <x:f ca="1">=SUM(E292 - F292)</x:f>
      </x:c>
      <x:c r="H292" s="200" t="n">
        <x:v>0.010000</x:v>
      </x:c>
      <x:c r="I292" s="213" t="n">
        <x:f ca="1">=IF(SUM(G292 * H292) &lt; 0, 0,SUM(G292 * H292))</x:f>
      </x:c>
    </x:row>
    <x:row r="293" spans="1:10" x14ac:dyDescent="0.25">
      <x:c r="B293" s="58" t="str">
        <x:v>Color Copier (Color Pages)</x:v>
      </x:c>
      <x:c r="C293" s="6" t="str">
        <x:v>69,999</x:v>
      </x:c>
      <x:c r="D293" s="6" t="str">
        <x:v>62,161</x:v>
      </x:c>
      <x:c r="E293" s="176" t="n">
        <x:f ca="1">=SUM(D293 - C293)</x:f>
      </x:c>
      <x:c r="F293" s="6" t="n">
        <x:v>0</x:v>
      </x:c>
      <x:c r="G293" s="176" t="n">
        <x:f ca="1">=SUM(E293 - F293)</x:f>
      </x:c>
      <x:c r="H293" s="201" t="n">
        <x:v>0.085000</x:v>
      </x:c>
      <x:c r="I293" s="212" t="str">
        <x:f ca="1">=IF(SUM(G293 * H293) &lt; 0, 0,SUM(G293 * H293))</x:f>
      </x:c>
    </x:row>
    <x:row r="294" spans="1:10" x14ac:dyDescent="0.25">
      <x:c r="B294" s="58" t="str">
        <x:v>Color Copier B/W Pages</x:v>
      </x:c>
      <x:c r="C294" s="6" t="str">
        <x:v>30,000</x:v>
      </x:c>
      <x:c r="D294" s="6" t="str">
        <x:v>24,312</x:v>
      </x:c>
      <x:c r="E294" s="176" t="n">
        <x:f ca="1">=SUM(D294 - C294)</x:f>
      </x:c>
      <x:c r="F294" s="6" t="n">
        <x:v>0</x:v>
      </x:c>
      <x:c r="G294" s="176" t="n">
        <x:f ca="1">=SUM(E294 - F294)</x:f>
      </x:c>
      <x:c r="H294" s="201" t="n">
        <x:v>0.015000</x:v>
      </x:c>
      <x:c r="I294" s="212" t="str">
        <x:f ca="1">=IF(SUM(G294 * H294) &lt; 0, 0,SUM(G294 * H294))</x:f>
      </x:c>
    </x:row>
    <x:row r="295" spans="1:10" x14ac:dyDescent="0.25">
      <x:c r="B295" s="60" t="str">
        <x:v>Color Copier Color Pages</x:v>
      </x:c>
      <x:c r="C295" s="73" t="str">
        <x:v>69,999</x:v>
      </x:c>
      <x:c r="D295" s="73" t="str">
        <x:v>62,161</x:v>
      </x:c>
      <x:c r="E295" s="177" t="n">
        <x:f ca="1">=SUM(D295 - C295)</x:f>
      </x:c>
      <x:c r="F295" s="73" t="n">
        <x:v>0</x:v>
      </x:c>
      <x:c r="G295" s="177" t="n">
        <x:f ca="1">=SUM(E295 - F295)</x:f>
      </x:c>
      <x:c r="H295" s="200" t="n">
        <x:v>0.085000</x:v>
      </x:c>
      <x:c r="I295" s="213" t="n">
        <x:f ca="1">=IF(SUM(G295 * H295) &lt; 0, 0,SUM(G295 * H295))</x:f>
      </x:c>
    </x:row>
    <x:row r="296" spans="1:10" x14ac:dyDescent="0.25">
      <x:c r="B296" s="60" t="str">
        <x:v>Color Laser Prints </x:v>
      </x:c>
      <x:c r="C296" s="73" t="str">
        <x:v>20,010</x:v>
      </x:c>
      <x:c r="D296" s="73" t="str">
        <x:v>11,113</x:v>
      </x:c>
      <x:c r="E296" s="177" t="n">
        <x:f ca="1">=SUM(D296 - C296)</x:f>
      </x:c>
      <x:c r="F296" s="73" t="n">
        <x:v>0</x:v>
      </x:c>
      <x:c r="G296" s="177" t="n">
        <x:f ca="1">=SUM(E296 - F296)</x:f>
      </x:c>
      <x:c r="H296" s="200" t="n">
        <x:v>0.190000</x:v>
      </x:c>
      <x:c r="I296" s="213" t="n">
        <x:f ca="1">=IF(SUM(G296 * H296) &lt; 0, 0,SUM(G296 * H296))</x:f>
      </x:c>
    </x:row>
    <x:row r="297" spans="1:10" x14ac:dyDescent="0.25">
      <x:c r="B297" s="58" t="str">
        <x:v>Color Laser Prints (Other)</x:v>
      </x:c>
      <x:c r="C297" s="6" t="str">
        <x:v>20,010</x:v>
      </x:c>
      <x:c r="D297" s="6" t="str">
        <x:v>11,113</x:v>
      </x:c>
      <x:c r="E297" s="176" t="n">
        <x:f ca="1">=SUM(D297 - C297)</x:f>
      </x:c>
      <x:c r="F297" s="6" t="n">
        <x:v>0</x:v>
      </x:c>
      <x:c r="G297" s="176" t="n">
        <x:f ca="1">=SUM(E297 - F297)</x:f>
      </x:c>
      <x:c r="H297" s="201" t="n">
        <x:v>0.190000</x:v>
      </x:c>
      <x:c r="I297" s="212" t="str">
        <x:f ca="1">=IF(SUM(G297 * H297) &lt; 0, 0,SUM(G297 * H297))</x:f>
      </x:c>
    </x:row>
    <x:row r="298" spans="1:10" x14ac:dyDescent="0.25">
      <x:c r="B298" s="58" t="str">
        <x:v>Ricoh SP C820 B/W Prints</x:v>
      </x:c>
      <x:c r="C298" s="6" t="str">
        <x:v>210</x:v>
      </x:c>
      <x:c r="D298" s="6" t="str">
        <x:v>540</x:v>
      </x:c>
      <x:c r="E298" s="176" t="n">
        <x:f ca="1">=SUM(D298 - C298)</x:f>
      </x:c>
      <x:c r="F298" s="6" t="n">
        <x:v>0</x:v>
      </x:c>
      <x:c r="G298" s="176" t="n">
        <x:f ca="1">=SUM(E298 - F298)</x:f>
      </x:c>
      <x:c r="H298" s="201" t="n">
        <x:v>0.025000</x:v>
      </x:c>
      <x:c r="I298" s="212" t="str">
        <x:f ca="1">=IF(SUM(G298 * H298) &lt; 0, 0,SUM(G298 * H298))</x:f>
      </x:c>
    </x:row>
    <x:row r="299" spans="1:10" x14ac:dyDescent="0.25">
      <x:c r="B299" s="60" t="str">
        <x:v>Ricoh SP C820 Color Prints</x:v>
      </x:c>
      <x:c r="C299" s="73" t="str">
        <x:v>31,995</x:v>
      </x:c>
      <x:c r="D299" s="73" t="str">
        <x:v>28,701</x:v>
      </x:c>
      <x:c r="E299" s="177" t="n">
        <x:f ca="1">=SUM(D299 - C299)</x:f>
      </x:c>
      <x:c r="F299" s="73" t="n">
        <x:v>0</x:v>
      </x:c>
      <x:c r="G299" s="177" t="n">
        <x:f ca="1">=SUM(E299 - F299)</x:f>
      </x:c>
      <x:c r="H299" s="200" t="n">
        <x:v>0.100000</x:v>
      </x:c>
      <x:c r="I299" s="213" t="n">
        <x:f ca="1">=IF(SUM(G299 * H299) &lt; 0, 0,SUM(G299 * H299))</x:f>
      </x:c>
    </x:row>
    <x:row r="300" spans="1:10" ht="15.5" customHeight="1" x14ac:dyDescent="0.25">
      <x:c r="A300" s="19"/>
      <x:c r="B300" s="209"/>
      <x:c r="C300" s="209"/>
      <x:c r="D300" s="209"/>
      <x:c r="E300" s="209"/>
      <x:c r="F300" s="209"/>
      <x:c r="G300" s="209"/>
      <x:c r="H300" s="209">
        <x:v>Total Overage Expense:</x:v>
      </x:c>
      <x:c r="I300" s="209">
        <x:f ca="1">=SUM(I289:I299)</x:f>
      </x:c>
    </x:row>
    <x:row r="301" spans="1:10" ht="25.5" customHeight="1" x14ac:dyDescent="0.25">
      <x:c r="A301" s="19"/>
      <x:c r="B301" s="14">
        <x:v>January 2012 - April 2012</x:v>
      </x:c>
      <x:c r="C301" s="19"/>
      <x:c r="D301" s="19"/>
      <x:c r="E301" s="19"/>
      <x:c r="F301" s="19"/>
      <x:c r="G301" s="19"/>
      <x:c r="H301" s="19"/>
      <x:c r="I301" s="19"/>
    </x:row>
    <x:row r="302" spans="1:10" ht="35.75" customHeight="1" x14ac:dyDescent="0.25">
      <x:c r="B302" s="47" t="str">
        <x:v>Meter Group</x:v>
      </x:c>
      <x:c r="C302" s="45" t="str">
        <x:v>Quarterly Contracted Volume</x:v>
      </x:c>
      <x:c r="D302" s="45" t="str">
        <x:v>Actual Volume For Period</x:v>
      </x:c>
      <x:c r="E302" s="45" t="str">
        <x:v>Overage/(Underage) For Period</x:v>
      </x:c>
      <x:c r="F302" s="45" t="str">
        <x:v>Accrued Rollover Pages</x:v>
      </x:c>
      <x:c r="G302" s="45" t="str">
        <x:v>Net Overage (Underage)</x:v>
      </x:c>
      <x:c r="H302" s="45" t="str">
        <x:v>Excess CPP</x:v>
      </x:c>
      <x:c r="I302" s="46" t="str">
        <x:v>Overage Expense</x:v>
      </x:c>
    </x:row>
    <x:row r="303" spans="1:10" x14ac:dyDescent="0.25">
      <x:c r="B303" s="60" t="str">
        <x:v>B/W Copies</x:v>
      </x:c>
      <x:c r="C303" s="73" t="str">
        <x:v>40,000</x:v>
      </x:c>
      <x:c r="D303" s="73" t="str">
        <x:v>47,193</x:v>
      </x:c>
      <x:c r="E303" s="177" t="n">
        <x:f ca="1">=SUM(D303 - C303)</x:f>
      </x:c>
      <x:c r="F303" s="73" t="n">
        <x:v>0</x:v>
      </x:c>
      <x:c r="G303" s="177" t="n">
        <x:f ca="1">=SUM(E303 - F303)</x:f>
      </x:c>
      <x:c r="H303" s="200" t="n">
        <x:v>0.015000</x:v>
      </x:c>
      <x:c r="I303" s="213" t="n">
        <x:f ca="1">=IF(SUM(G303 * H303) &lt; 0, 0,SUM(G303 * H303))</x:f>
      </x:c>
    </x:row>
    <x:row r="304" spans="1:10" x14ac:dyDescent="0.25">
      <x:c r="B304" s="58" t="str">
        <x:v>B/W Laser Prints </x:v>
      </x:c>
      <x:c r="C304" s="6" t="str">
        <x:v>160,000</x:v>
      </x:c>
      <x:c r="D304" s="6" t="str">
        <x:v>162,517</x:v>
      </x:c>
      <x:c r="E304" s="176" t="n">
        <x:f ca="1">=SUM(D304 - C304)</x:f>
      </x:c>
      <x:c r="F304" s="6" t="n">
        <x:v>0</x:v>
      </x:c>
      <x:c r="G304" s="176" t="n">
        <x:f ca="1">=SUM(E304 - F304)</x:f>
      </x:c>
      <x:c r="H304" s="201" t="n">
        <x:v>0.020000</x:v>
      </x:c>
      <x:c r="I304" s="212" t="str">
        <x:f ca="1">=IF(SUM(G304 * H304) &lt; 0, 0,SUM(G304 * H304))</x:f>
      </x:c>
    </x:row>
    <x:row r="305" spans="1:10" x14ac:dyDescent="0.25">
      <x:c r="B305" s="58" t="str">
        <x:v>Canon 3245 B/W Copies </x:v>
      </x:c>
      <x:c r="C305" s="6" t="str">
        <x:v>20,000</x:v>
      </x:c>
      <x:c r="D305" s="6" t="str">
        <x:v>10,895</x:v>
      </x:c>
      <x:c r="E305" s="176" t="n">
        <x:f ca="1">=SUM(D305 - C305)</x:f>
      </x:c>
      <x:c r="F305" s="6" t="n">
        <x:v>0</x:v>
      </x:c>
      <x:c r="G305" s="176" t="n">
        <x:f ca="1">=SUM(E305 - F305)</x:f>
      </x:c>
      <x:c r="H305" s="201" t="n">
        <x:v>0.012000</x:v>
      </x:c>
      <x:c r="I305" s="212" t="str">
        <x:f ca="1">=IF(SUM(G305 * H305) &lt; 0, 0,SUM(G305 * H305))</x:f>
      </x:c>
    </x:row>
    <x:row r="306" spans="1:10" x14ac:dyDescent="0.25">
      <x:c r="B306" s="60" t="str">
        <x:v>Canon 5075 B/W Copies </x:v>
      </x:c>
      <x:c r="C306" s="73" t="str">
        <x:v>100,000</x:v>
      </x:c>
      <x:c r="D306" s="73" t="str">
        <x:v>24,887</x:v>
      </x:c>
      <x:c r="E306" s="177" t="n">
        <x:f ca="1">=SUM(D306 - C306)</x:f>
      </x:c>
      <x:c r="F306" s="73" t="n">
        <x:v>0</x:v>
      </x:c>
      <x:c r="G306" s="177" t="n">
        <x:f ca="1">=SUM(E306 - F306)</x:f>
      </x:c>
      <x:c r="H306" s="200" t="n">
        <x:v>0.010000</x:v>
      </x:c>
      <x:c r="I306" s="213" t="n">
        <x:f ca="1">=IF(SUM(G306 * H306) &lt; 0, 0,SUM(G306 * H306))</x:f>
      </x:c>
    </x:row>
    <x:row r="307" spans="1:10" x14ac:dyDescent="0.25">
      <x:c r="B307" s="60" t="str">
        <x:v>Color Copier (Color Pages)</x:v>
      </x:c>
      <x:c r="C307" s="73" t="str">
        <x:v>93,332</x:v>
      </x:c>
      <x:c r="D307" s="73" t="str">
        <x:v>118,193</x:v>
      </x:c>
      <x:c r="E307" s="177" t="n">
        <x:f ca="1">=SUM(D307 - C307)</x:f>
      </x:c>
      <x:c r="F307" s="73" t="n">
        <x:v>0</x:v>
      </x:c>
      <x:c r="G307" s="177" t="n">
        <x:f ca="1">=SUM(E307 - F307)</x:f>
      </x:c>
      <x:c r="H307" s="200" t="n">
        <x:v>0.085000</x:v>
      </x:c>
      <x:c r="I307" s="213" t="n">
        <x:f ca="1">=IF(SUM(G307 * H307) &lt; 0, 0,SUM(G307 * H307))</x:f>
      </x:c>
    </x:row>
    <x:row r="308" spans="1:10" x14ac:dyDescent="0.25">
      <x:c r="B308" s="58" t="str">
        <x:v>Color Copier B/W Pages</x:v>
      </x:c>
      <x:c r="C308" s="6" t="str">
        <x:v>40,000</x:v>
      </x:c>
      <x:c r="D308" s="6" t="str">
        <x:v>47,193</x:v>
      </x:c>
      <x:c r="E308" s="176" t="n">
        <x:f ca="1">=SUM(D308 - C308)</x:f>
      </x:c>
      <x:c r="F308" s="6" t="n">
        <x:v>0</x:v>
      </x:c>
      <x:c r="G308" s="176" t="n">
        <x:f ca="1">=SUM(E308 - F308)</x:f>
      </x:c>
      <x:c r="H308" s="201" t="n">
        <x:v>0.015000</x:v>
      </x:c>
      <x:c r="I308" s="212" t="str">
        <x:f ca="1">=IF(SUM(G308 * H308) &lt; 0, 0,SUM(G308 * H308))</x:f>
      </x:c>
    </x:row>
    <x:row r="309" spans="1:10" x14ac:dyDescent="0.25">
      <x:c r="B309" s="58" t="str">
        <x:v>Color Copier Color Pages</x:v>
      </x:c>
      <x:c r="C309" s="6" t="str">
        <x:v>93,332</x:v>
      </x:c>
      <x:c r="D309" s="6" t="str">
        <x:v>118,193</x:v>
      </x:c>
      <x:c r="E309" s="176" t="n">
        <x:f ca="1">=SUM(D309 - C309)</x:f>
      </x:c>
      <x:c r="F309" s="6" t="n">
        <x:v>0</x:v>
      </x:c>
      <x:c r="G309" s="176" t="n">
        <x:f ca="1">=SUM(E309 - F309)</x:f>
      </x:c>
      <x:c r="H309" s="201" t="n">
        <x:v>0.085000</x:v>
      </x:c>
      <x:c r="I309" s="212" t="str">
        <x:f ca="1">=IF(SUM(G309 * H309) &lt; 0, 0,SUM(G309 * H309))</x:f>
      </x:c>
    </x:row>
    <x:row r="310" spans="1:10" x14ac:dyDescent="0.25">
      <x:c r="B310" s="60" t="str">
        <x:v>Color Laser Prints </x:v>
      </x:c>
      <x:c r="C310" s="73" t="str">
        <x:v>26,680</x:v>
      </x:c>
      <x:c r="D310" s="73" t="str">
        <x:v>12,624</x:v>
      </x:c>
      <x:c r="E310" s="177" t="n">
        <x:f ca="1">=SUM(D310 - C310)</x:f>
      </x:c>
      <x:c r="F310" s="73" t="n">
        <x:v>0</x:v>
      </x:c>
      <x:c r="G310" s="177" t="n">
        <x:f ca="1">=SUM(E310 - F310)</x:f>
      </x:c>
      <x:c r="H310" s="200" t="n">
        <x:v>0.190000</x:v>
      </x:c>
      <x:c r="I310" s="213" t="n">
        <x:f ca="1">=IF(SUM(G310 * H310) &lt; 0, 0,SUM(G310 * H310))</x:f>
      </x:c>
    </x:row>
    <x:row r="311" spans="1:10" x14ac:dyDescent="0.25">
      <x:c r="B311" s="60" t="str">
        <x:v>Color Laser Prints (Other)</x:v>
      </x:c>
      <x:c r="C311" s="73" t="str">
        <x:v>26,680</x:v>
      </x:c>
      <x:c r="D311" s="73" t="str">
        <x:v>12,624</x:v>
      </x:c>
      <x:c r="E311" s="177" t="n">
        <x:f ca="1">=SUM(D311 - C311)</x:f>
      </x:c>
      <x:c r="F311" s="73" t="n">
        <x:v>0</x:v>
      </x:c>
      <x:c r="G311" s="177" t="n">
        <x:f ca="1">=SUM(E311 - F311)</x:f>
      </x:c>
      <x:c r="H311" s="200" t="n">
        <x:v>0.190000</x:v>
      </x:c>
      <x:c r="I311" s="213" t="n">
        <x:f ca="1">=IF(SUM(G311 * H311) &lt; 0, 0,SUM(G311 * H311))</x:f>
      </x:c>
    </x:row>
    <x:row r="312" spans="1:10" x14ac:dyDescent="0.25">
      <x:c r="B312" s="58" t="str">
        <x:v>Ricoh SP C820 B/W Prints</x:v>
      </x:c>
      <x:c r="C312" s="6" t="str">
        <x:v>280</x:v>
      </x:c>
      <x:c r="D312" s="6" t="str">
        <x:v>1,048</x:v>
      </x:c>
      <x:c r="E312" s="176" t="n">
        <x:f ca="1">=SUM(D312 - C312)</x:f>
      </x:c>
      <x:c r="F312" s="6" t="n">
        <x:v>0</x:v>
      </x:c>
      <x:c r="G312" s="176" t="n">
        <x:f ca="1">=SUM(E312 - F312)</x:f>
      </x:c>
      <x:c r="H312" s="201" t="n">
        <x:v>0.025000</x:v>
      </x:c>
      <x:c r="I312" s="212" t="str">
        <x:f ca="1">=IF(SUM(G312 * H312) &lt; 0, 0,SUM(G312 * H312))</x:f>
      </x:c>
    </x:row>
    <x:row r="313" spans="1:10" x14ac:dyDescent="0.25">
      <x:c r="B313" s="58" t="str">
        <x:v>Ricoh SP C820 Color Prints</x:v>
      </x:c>
      <x:c r="C313" s="6" t="str">
        <x:v>42,660</x:v>
      </x:c>
      <x:c r="D313" s="6" t="str">
        <x:v>57,655</x:v>
      </x:c>
      <x:c r="E313" s="176" t="n">
        <x:f ca="1">=SUM(D313 - C313)</x:f>
      </x:c>
      <x:c r="F313" s="6" t="n">
        <x:v>0</x:v>
      </x:c>
      <x:c r="G313" s="176" t="n">
        <x:f ca="1">=SUM(E313 - F313)</x:f>
      </x:c>
      <x:c r="H313" s="201" t="n">
        <x:v>0.100000</x:v>
      </x:c>
      <x:c r="I313" s="212" t="str">
        <x:f ca="1">=IF(SUM(G313 * H313) &lt; 0, 0,SUM(G313 * H313))</x:f>
      </x:c>
    </x:row>
    <x:row r="314" spans="1:10" ht="15.5" customHeight="1" x14ac:dyDescent="0.25">
      <x:c r="A314" s="19"/>
      <x:c r="B314" s="209"/>
      <x:c r="C314" s="209"/>
      <x:c r="D314" s="209"/>
      <x:c r="E314" s="209"/>
      <x:c r="F314" s="209"/>
      <x:c r="G314" s="209"/>
      <x:c r="H314" s="209">
        <x:v>Total Overage Expense:</x:v>
      </x:c>
      <x:c r="I314" s="209">
        <x:f ca="1">=SUM(I303:I313)</x:f>
      </x:c>
    </x:row>
    <x:row r="315" spans="1:10" ht="25.5" customHeight="1" x14ac:dyDescent="0.25">
      <x:c r="A315" s="19"/>
      <x:c r="B315" s="14">
        <x:v>October 2011 - December 2011</x:v>
      </x:c>
      <x:c r="C315" s="19"/>
      <x:c r="D315" s="19"/>
      <x:c r="E315" s="19"/>
      <x:c r="F315" s="19"/>
      <x:c r="G315" s="19"/>
      <x:c r="H315" s="19"/>
      <x:c r="I315" s="19"/>
    </x:row>
    <x:row r="316" spans="1:10" ht="35.75" customHeight="1" x14ac:dyDescent="0.25">
      <x:c r="B316" s="47" t="str">
        <x:v>Meter Group</x:v>
      </x:c>
      <x:c r="C316" s="45" t="str">
        <x:v>Quarterly Contracted Volume</x:v>
      </x:c>
      <x:c r="D316" s="45" t="str">
        <x:v>Actual Volume For Period</x:v>
      </x:c>
      <x:c r="E316" s="45" t="str">
        <x:v>Overage/(Underage) For Period</x:v>
      </x:c>
      <x:c r="F316" s="45" t="str">
        <x:v>Accrued Rollover Pages</x:v>
      </x:c>
      <x:c r="G316" s="45" t="str">
        <x:v>Net Overage (Underage)</x:v>
      </x:c>
      <x:c r="H316" s="45" t="str">
        <x:v>Excess CPP</x:v>
      </x:c>
      <x:c r="I316" s="46" t="str">
        <x:v>Overage Expense</x:v>
      </x:c>
    </x:row>
    <x:row r="317" spans="1:10" x14ac:dyDescent="0.25">
      <x:c r="B317" s="60" t="str">
        <x:v>B/W Copies</x:v>
      </x:c>
      <x:c r="C317" s="73" t="str">
        <x:v>24,000</x:v>
      </x:c>
      <x:c r="D317" s="73" t="str">
        <x:v>24,193</x:v>
      </x:c>
      <x:c r="E317" s="177" t="n">
        <x:f ca="1">=SUM(D317 - C317)</x:f>
      </x:c>
      <x:c r="F317" s="73" t="n">
        <x:v>0</x:v>
      </x:c>
      <x:c r="G317" s="177" t="n">
        <x:f ca="1">=SUM(E317 - F317)</x:f>
      </x:c>
      <x:c r="H317" s="200" t="n">
        <x:v>0.015000</x:v>
      </x:c>
      <x:c r="I317" s="213" t="n">
        <x:f ca="1">=IF(SUM(G317 * H317) &lt; 0, 0,SUM(G317 * H317))</x:f>
      </x:c>
    </x:row>
    <x:row r="318" spans="1:10" x14ac:dyDescent="0.25">
      <x:c r="B318" s="60" t="str">
        <x:v>B/W Laser Prints </x:v>
      </x:c>
      <x:c r="C318" s="73" t="str">
        <x:v>147,000</x:v>
      </x:c>
      <x:c r="D318" s="73" t="str">
        <x:v>134,848</x:v>
      </x:c>
      <x:c r="E318" s="177" t="n">
        <x:f ca="1">=SUM(D318 - C318)</x:f>
      </x:c>
      <x:c r="F318" s="73" t="n">
        <x:v>0</x:v>
      </x:c>
      <x:c r="G318" s="177" t="n">
        <x:f ca="1">=SUM(E318 - F318)</x:f>
      </x:c>
      <x:c r="H318" s="200" t="n">
        <x:v>0.020000</x:v>
      </x:c>
      <x:c r="I318" s="213" t="n">
        <x:f ca="1">=IF(SUM(G318 * H318) &lt; 0, 0,SUM(G318 * H318))</x:f>
      </x:c>
    </x:row>
    <x:row r="319" spans="1:10" x14ac:dyDescent="0.25">
      <x:c r="B319" s="58" t="str">
        <x:v>Canon 3245 B/W Copies </x:v>
      </x:c>
      <x:c r="C319" s="6" t="str">
        <x:v>9,000</x:v>
      </x:c>
      <x:c r="D319" s="6" t="str">
        <x:v>9,774</x:v>
      </x:c>
      <x:c r="E319" s="176" t="n">
        <x:f ca="1">=SUM(D319 - C319)</x:f>
      </x:c>
      <x:c r="F319" s="6" t="n">
        <x:v>0</x:v>
      </x:c>
      <x:c r="G319" s="176" t="n">
        <x:f ca="1">=SUM(E319 - F319)</x:f>
      </x:c>
      <x:c r="H319" s="201" t="n">
        <x:v>0.012000</x:v>
      </x:c>
      <x:c r="I319" s="212" t="str">
        <x:f ca="1">=IF(SUM(G319 * H319) &lt; 0, 0,SUM(G319 * H319))</x:f>
      </x:c>
    </x:row>
    <x:row r="320" spans="1:10" x14ac:dyDescent="0.25">
      <x:c r="B320" s="58" t="str">
        <x:v>Canon 5075 B/W Copies </x:v>
      </x:c>
      <x:c r="C320" s="6" t="str">
        <x:v>72,000</x:v>
      </x:c>
      <x:c r="D320" s="6" t="str">
        <x:v>25,005</x:v>
      </x:c>
      <x:c r="E320" s="176" t="n">
        <x:f ca="1">=SUM(D320 - C320)</x:f>
      </x:c>
      <x:c r="F320" s="6" t="n">
        <x:v>0</x:v>
      </x:c>
      <x:c r="G320" s="176" t="n">
        <x:f ca="1">=SUM(E320 - F320)</x:f>
      </x:c>
      <x:c r="H320" s="201" t="n">
        <x:v>0.010000</x:v>
      </x:c>
      <x:c r="I320" s="212" t="str">
        <x:f ca="1">=IF(SUM(G320 * H320) &lt; 0, 0,SUM(G320 * H320))</x:f>
      </x:c>
    </x:row>
    <x:row r="321" spans="1:10" x14ac:dyDescent="0.25">
      <x:c r="B321" s="60" t="str">
        <x:v>Color Copier (Color Pages)</x:v>
      </x:c>
      <x:c r="C321" s="73" t="str">
        <x:v>55,500</x:v>
      </x:c>
      <x:c r="D321" s="73" t="str">
        <x:v>64,686</x:v>
      </x:c>
      <x:c r="E321" s="177" t="n">
        <x:f ca="1">=SUM(D321 - C321)</x:f>
      </x:c>
      <x:c r="F321" s="73" t="n">
        <x:v>0</x:v>
      </x:c>
      <x:c r="G321" s="177" t="n">
        <x:f ca="1">=SUM(E321 - F321)</x:f>
      </x:c>
      <x:c r="H321" s="200" t="n">
        <x:v>0.085000</x:v>
      </x:c>
      <x:c r="I321" s="213" t="n">
        <x:f ca="1">=IF(SUM(G321 * H321) &lt; 0, 0,SUM(G321 * H321))</x:f>
      </x:c>
    </x:row>
    <x:row r="322" spans="1:10" x14ac:dyDescent="0.25">
      <x:c r="B322" s="60" t="str">
        <x:v>Color Copier B/W Pages</x:v>
      </x:c>
      <x:c r="C322" s="73" t="str">
        <x:v>24,000</x:v>
      </x:c>
      <x:c r="D322" s="73" t="str">
        <x:v>24,193</x:v>
      </x:c>
      <x:c r="E322" s="177" t="n">
        <x:f ca="1">=SUM(D322 - C322)</x:f>
      </x:c>
      <x:c r="F322" s="73" t="n">
        <x:v>0</x:v>
      </x:c>
      <x:c r="G322" s="177" t="n">
        <x:f ca="1">=SUM(E322 - F322)</x:f>
      </x:c>
      <x:c r="H322" s="200" t="n">
        <x:v>0.015000</x:v>
      </x:c>
      <x:c r="I322" s="213" t="n">
        <x:f ca="1">=IF(SUM(G322 * H322) &lt; 0, 0,SUM(G322 * H322))</x:f>
      </x:c>
    </x:row>
    <x:row r="323" spans="1:10" x14ac:dyDescent="0.25">
      <x:c r="B323" s="58" t="str">
        <x:v>Color Copier Color Pages</x:v>
      </x:c>
      <x:c r="C323" s="6" t="str">
        <x:v>55,500</x:v>
      </x:c>
      <x:c r="D323" s="6" t="str">
        <x:v>64,686</x:v>
      </x:c>
      <x:c r="E323" s="176" t="n">
        <x:f ca="1">=SUM(D323 - C323)</x:f>
      </x:c>
      <x:c r="F323" s="6" t="n">
        <x:v>0</x:v>
      </x:c>
      <x:c r="G323" s="176" t="n">
        <x:f ca="1">=SUM(E323 - F323)</x:f>
      </x:c>
      <x:c r="H323" s="201" t="n">
        <x:v>0.085000</x:v>
      </x:c>
      <x:c r="I323" s="212" t="str">
        <x:f ca="1">=IF(SUM(G323 * H323) &lt; 0, 0,SUM(G323 * H323))</x:f>
      </x:c>
    </x:row>
    <x:row r="324" spans="1:10" x14ac:dyDescent="0.25">
      <x:c r="B324" s="58" t="str">
        <x:v>Color Laser Prints </x:v>
      </x:c>
      <x:c r="C324" s="6" t="str">
        <x:v>15,000</x:v>
      </x:c>
      <x:c r="D324" s="6" t="str">
        <x:v>16,481</x:v>
      </x:c>
      <x:c r="E324" s="176" t="n">
        <x:f ca="1">=SUM(D324 - C324)</x:f>
      </x:c>
      <x:c r="F324" s="6" t="n">
        <x:v>0</x:v>
      </x:c>
      <x:c r="G324" s="176" t="n">
        <x:f ca="1">=SUM(E324 - F324)</x:f>
      </x:c>
      <x:c r="H324" s="201" t="n">
        <x:v>0.190000</x:v>
      </x:c>
      <x:c r="I324" s="212" t="str">
        <x:f ca="1">=IF(SUM(G324 * H324) &lt; 0, 0,SUM(G324 * H324))</x:f>
      </x:c>
    </x:row>
    <x:row r="325" spans="1:10" x14ac:dyDescent="0.25">
      <x:c r="B325" s="60" t="str">
        <x:v>Color Laser Prints (Other)</x:v>
      </x:c>
      <x:c r="C325" s="73" t="str">
        <x:v>15,000</x:v>
      </x:c>
      <x:c r="D325" s="73" t="str">
        <x:v>16,481</x:v>
      </x:c>
      <x:c r="E325" s="177" t="n">
        <x:f ca="1">=SUM(D325 - C325)</x:f>
      </x:c>
      <x:c r="F325" s="73" t="n">
        <x:v>0</x:v>
      </x:c>
      <x:c r="G325" s="177" t="n">
        <x:f ca="1">=SUM(E325 - F325)</x:f>
      </x:c>
      <x:c r="H325" s="200" t="n">
        <x:v>0.190000</x:v>
      </x:c>
      <x:c r="I325" s="213" t="n">
        <x:f ca="1">=IF(SUM(G325 * H325) &lt; 0, 0,SUM(G325 * H325))</x:f>
      </x:c>
    </x:row>
    <x:row r="326" spans="1:10" x14ac:dyDescent="0.25">
      <x:c r="B326" s="60" t="str">
        <x:v>Ricoh SP C820 B/W Prints</x:v>
      </x:c>
      <x:c r="C326" s="73" t="str">
        <x:v>210</x:v>
      </x:c>
      <x:c r="D326" s="73" t="str">
        <x:v>646</x:v>
      </x:c>
      <x:c r="E326" s="177" t="n">
        <x:f ca="1">=SUM(D326 - C326)</x:f>
      </x:c>
      <x:c r="F326" s="73" t="n">
        <x:v>0</x:v>
      </x:c>
      <x:c r="G326" s="177" t="n">
        <x:f ca="1">=SUM(E326 - F326)</x:f>
      </x:c>
      <x:c r="H326" s="200" t="n">
        <x:v>0.025000</x:v>
      </x:c>
      <x:c r="I326" s="213" t="n">
        <x:f ca="1">=IF(SUM(G326 * H326) &lt; 0, 0,SUM(G326 * H326))</x:f>
      </x:c>
    </x:row>
    <x:row r="327" spans="1:10" x14ac:dyDescent="0.25">
      <x:c r="B327" s="58" t="str">
        <x:v>Ricoh SP C820 Color Prints</x:v>
      </x:c>
      <x:c r="C327" s="6" t="str">
        <x:v>18,000</x:v>
      </x:c>
      <x:c r="D327" s="6" t="str">
        <x:v>29,374</x:v>
      </x:c>
      <x:c r="E327" s="176" t="n">
        <x:f ca="1">=SUM(D327 - C327)</x:f>
      </x:c>
      <x:c r="F327" s="6" t="n">
        <x:v>0</x:v>
      </x:c>
      <x:c r="G327" s="176" t="n">
        <x:f ca="1">=SUM(E327 - F327)</x:f>
      </x:c>
      <x:c r="H327" s="201" t="n">
        <x:v>0.100000</x:v>
      </x:c>
      <x:c r="I327" s="212" t="str">
        <x:f ca="1">=IF(SUM(G327 * H327) &lt; 0, 0,SUM(G327 * H327))</x:f>
      </x:c>
    </x:row>
    <x:row r="328" spans="1:10" ht="15.5" customHeight="1" x14ac:dyDescent="0.25">
      <x:c r="A328" s="19"/>
      <x:c r="B328" s="209"/>
      <x:c r="C328" s="209"/>
      <x:c r="D328" s="209"/>
      <x:c r="E328" s="209"/>
      <x:c r="F328" s="209"/>
      <x:c r="G328" s="209"/>
      <x:c r="H328" s="209">
        <x:v>Total Overage Expense:</x:v>
      </x:c>
      <x:c r="I328" s="209">
        <x:f ca="1">=SUM(I317:I327)</x:f>
      </x:c>
    </x:row>
    <x:row r="329" spans="1:10" ht="25.5" customHeight="1" x14ac:dyDescent="0.25">
      <x:c r="A329" s="19"/>
      <x:c r="B329" s="14">
        <x:v>July 2011 - September 2011</x:v>
      </x:c>
      <x:c r="C329" s="19"/>
      <x:c r="D329" s="19"/>
      <x:c r="E329" s="19"/>
      <x:c r="F329" s="19"/>
      <x:c r="G329" s="19"/>
      <x:c r="H329" s="19"/>
      <x:c r="I329" s="19"/>
    </x:row>
    <x:row r="330" spans="1:10" ht="35.75" customHeight="1" x14ac:dyDescent="0.25">
      <x:c r="B330" s="47" t="str">
        <x:v>Meter Group</x:v>
      </x:c>
      <x:c r="C330" s="45" t="str">
        <x:v>Quarterly Contracted Volume</x:v>
      </x:c>
      <x:c r="D330" s="45" t="str">
        <x:v>Actual Volume For Period</x:v>
      </x:c>
      <x:c r="E330" s="45" t="str">
        <x:v>Overage/(Underage) For Period</x:v>
      </x:c>
      <x:c r="F330" s="45" t="str">
        <x:v>Accrued Rollover Pages</x:v>
      </x:c>
      <x:c r="G330" s="45" t="str">
        <x:v>Net Overage (Underage)</x:v>
      </x:c>
      <x:c r="H330" s="45" t="str">
        <x:v>Excess CPP</x:v>
      </x:c>
      <x:c r="I330" s="46" t="str">
        <x:v>Overage Expense</x:v>
      </x:c>
    </x:row>
    <x:row r="331" spans="1:10" x14ac:dyDescent="0.25">
      <x:c r="B331" s="58" t="str">
        <x:v>B/W Copies</x:v>
      </x:c>
      <x:c r="C331" s="6" t="str">
        <x:v>24,000</x:v>
      </x:c>
      <x:c r="D331" s="6" t="str">
        <x:v>28,000</x:v>
      </x:c>
      <x:c r="E331" s="176" t="n">
        <x:f ca="1">=SUM(D331 - C331)</x:f>
      </x:c>
      <x:c r="F331" s="6" t="n">
        <x:v>0</x:v>
      </x:c>
      <x:c r="G331" s="176" t="n">
        <x:f ca="1">=SUM(E331 - F331)</x:f>
      </x:c>
      <x:c r="H331" s="201" t="n">
        <x:v>0.015000</x:v>
      </x:c>
      <x:c r="I331" s="212" t="str">
        <x:f ca="1">=IF(SUM(G331 * H331) &lt; 0, 0,SUM(G331 * H331))</x:f>
      </x:c>
    </x:row>
    <x:row r="332" spans="1:10" x14ac:dyDescent="0.25">
      <x:c r="B332" s="60" t="str">
        <x:v>B/W Laser Prints </x:v>
      </x:c>
      <x:c r="C332" s="73" t="str">
        <x:v>147,000</x:v>
      </x:c>
      <x:c r="D332" s="73" t="str">
        <x:v>103,281</x:v>
      </x:c>
      <x:c r="E332" s="177" t="n">
        <x:f ca="1">=SUM(D332 - C332)</x:f>
      </x:c>
      <x:c r="F332" s="73" t="n">
        <x:v>0</x:v>
      </x:c>
      <x:c r="G332" s="177" t="n">
        <x:f ca="1">=SUM(E332 - F332)</x:f>
      </x:c>
      <x:c r="H332" s="200" t="n">
        <x:v>0.020000</x:v>
      </x:c>
      <x:c r="I332" s="213" t="n">
        <x:f ca="1">=IF(SUM(G332 * H332) &lt; 0, 0,SUM(G332 * H332))</x:f>
      </x:c>
    </x:row>
    <x:row r="333" spans="1:10" x14ac:dyDescent="0.25">
      <x:c r="B333" s="60" t="str">
        <x:v>Canon 3245 B/W Copies </x:v>
      </x:c>
      <x:c r="C333" s="73" t="str">
        <x:v>9,000</x:v>
      </x:c>
      <x:c r="D333" s="73" t="str">
        <x:v>11,353</x:v>
      </x:c>
      <x:c r="E333" s="177" t="n">
        <x:f ca="1">=SUM(D333 - C333)</x:f>
      </x:c>
      <x:c r="F333" s="73" t="n">
        <x:v>0</x:v>
      </x:c>
      <x:c r="G333" s="177" t="n">
        <x:f ca="1">=SUM(E333 - F333)</x:f>
      </x:c>
      <x:c r="H333" s="200" t="n">
        <x:v>0.012000</x:v>
      </x:c>
      <x:c r="I333" s="213" t="n">
        <x:f ca="1">=IF(SUM(G333 * H333) &lt; 0, 0,SUM(G333 * H333))</x:f>
      </x:c>
    </x:row>
    <x:row r="334" spans="1:10" x14ac:dyDescent="0.25">
      <x:c r="B334" s="58" t="str">
        <x:v>Canon 5075 B/W Copies </x:v>
      </x:c>
      <x:c r="C334" s="6" t="str">
        <x:v>72,000</x:v>
      </x:c>
      <x:c r="D334" s="6" t="str">
        <x:v>70,456</x:v>
      </x:c>
      <x:c r="E334" s="176" t="n">
        <x:f ca="1">=SUM(D334 - C334)</x:f>
      </x:c>
      <x:c r="F334" s="6" t="n">
        <x:v>40993</x:v>
      </x:c>
      <x:c r="G334" s="176" t="n">
        <x:f ca="1">=SUM(E334 - F334)</x:f>
      </x:c>
      <x:c r="H334" s="201" t="n">
        <x:v>0.010000</x:v>
      </x:c>
      <x:c r="I334" s="212" t="str">
        <x:f ca="1">=IF(SUM(G334 * H334) &lt; 0, 0,SUM(G334 * H334))</x:f>
      </x:c>
    </x:row>
    <x:row r="335" spans="1:10" x14ac:dyDescent="0.25">
      <x:c r="B335" s="58" t="str">
        <x:v>Color Copier (Color Pages)</x:v>
      </x:c>
      <x:c r="C335" s="6" t="str">
        <x:v>55,500</x:v>
      </x:c>
      <x:c r="D335" s="6" t="str">
        <x:v>60,804</x:v>
      </x:c>
      <x:c r="E335" s="176" t="n">
        <x:f ca="1">=SUM(D335 - C335)</x:f>
      </x:c>
      <x:c r="F335" s="6" t="n">
        <x:v>0</x:v>
      </x:c>
      <x:c r="G335" s="176" t="n">
        <x:f ca="1">=SUM(E335 - F335)</x:f>
      </x:c>
      <x:c r="H335" s="201" t="n">
        <x:v>0.085000</x:v>
      </x:c>
      <x:c r="I335" s="212" t="str">
        <x:f ca="1">=IF(SUM(G335 * H335) &lt; 0, 0,SUM(G335 * H335))</x:f>
      </x:c>
    </x:row>
    <x:row r="336" spans="1:10" x14ac:dyDescent="0.25">
      <x:c r="B336" s="60" t="str">
        <x:v>Color Copier B/W Pages</x:v>
      </x:c>
      <x:c r="C336" s="73" t="str">
        <x:v>24,000</x:v>
      </x:c>
      <x:c r="D336" s="73" t="str">
        <x:v>28,000</x:v>
      </x:c>
      <x:c r="E336" s="177" t="n">
        <x:f ca="1">=SUM(D336 - C336)</x:f>
      </x:c>
      <x:c r="F336" s="73" t="n">
        <x:v>0</x:v>
      </x:c>
      <x:c r="G336" s="177" t="n">
        <x:f ca="1">=SUM(E336 - F336)</x:f>
      </x:c>
      <x:c r="H336" s="200" t="n">
        <x:v>0.015000</x:v>
      </x:c>
      <x:c r="I336" s="213" t="n">
        <x:f ca="1">=IF(SUM(G336 * H336) &lt; 0, 0,SUM(G336 * H336))</x:f>
      </x:c>
    </x:row>
    <x:row r="337" spans="1:10" x14ac:dyDescent="0.25">
      <x:c r="B337" s="60" t="str">
        <x:v>Color Copier Color Pages</x:v>
      </x:c>
      <x:c r="C337" s="73" t="str">
        <x:v>55,500</x:v>
      </x:c>
      <x:c r="D337" s="73" t="str">
        <x:v>60,804</x:v>
      </x:c>
      <x:c r="E337" s="177" t="n">
        <x:f ca="1">=SUM(D337 - C337)</x:f>
      </x:c>
      <x:c r="F337" s="73" t="n">
        <x:v>0</x:v>
      </x:c>
      <x:c r="G337" s="177" t="n">
        <x:f ca="1">=SUM(E337 - F337)</x:f>
      </x:c>
      <x:c r="H337" s="200" t="n">
        <x:v>0.085000</x:v>
      </x:c>
      <x:c r="I337" s="213" t="n">
        <x:f ca="1">=IF(SUM(G337 * H337) &lt; 0, 0,SUM(G337 * H337))</x:f>
      </x:c>
    </x:row>
    <x:row r="338" spans="1:10" x14ac:dyDescent="0.25">
      <x:c r="B338" s="58" t="str">
        <x:v>Color Laser Prints </x:v>
      </x:c>
      <x:c r="C338" s="6" t="str">
        <x:v>15,000</x:v>
      </x:c>
      <x:c r="D338" s="6" t="str">
        <x:v>19,212</x:v>
      </x:c>
      <x:c r="E338" s="176" t="n">
        <x:f ca="1">=SUM(D338 - C338)</x:f>
      </x:c>
      <x:c r="F338" s="6" t="n">
        <x:v>0</x:v>
      </x:c>
      <x:c r="G338" s="176" t="n">
        <x:f ca="1">=SUM(E338 - F338)</x:f>
      </x:c>
      <x:c r="H338" s="201" t="n">
        <x:v>0.190000</x:v>
      </x:c>
      <x:c r="I338" s="212" t="str">
        <x:f ca="1">=IF(SUM(G338 * H338) &lt; 0, 0,SUM(G338 * H338))</x:f>
      </x:c>
    </x:row>
    <x:row r="339" spans="1:10" x14ac:dyDescent="0.25">
      <x:c r="B339" s="58" t="str">
        <x:v>Color Laser Prints (Other)</x:v>
      </x:c>
      <x:c r="C339" s="6" t="str">
        <x:v>15,000</x:v>
      </x:c>
      <x:c r="D339" s="6" t="str">
        <x:v>19,212</x:v>
      </x:c>
      <x:c r="E339" s="176" t="n">
        <x:f ca="1">=SUM(D339 - C339)</x:f>
      </x:c>
      <x:c r="F339" s="6" t="n">
        <x:v>0</x:v>
      </x:c>
      <x:c r="G339" s="176" t="n">
        <x:f ca="1">=SUM(E339 - F339)</x:f>
      </x:c>
      <x:c r="H339" s="201" t="n">
        <x:v>0.190000</x:v>
      </x:c>
      <x:c r="I339" s="212" t="str">
        <x:f ca="1">=IF(SUM(G339 * H339) &lt; 0, 0,SUM(G339 * H339))</x:f>
      </x:c>
    </x:row>
    <x:row r="340" spans="1:10" x14ac:dyDescent="0.25">
      <x:c r="B340" s="60" t="str">
        <x:v>Ricoh SP C820 B/W Prints</x:v>
      </x:c>
      <x:c r="C340" s="73" t="str">
        <x:v>210</x:v>
      </x:c>
      <x:c r="D340" s="73" t="str">
        <x:v>89</x:v>
      </x:c>
      <x:c r="E340" s="177" t="n">
        <x:f ca="1">=SUM(D340 - C340)</x:f>
      </x:c>
      <x:c r="F340" s="73" t="n">
        <x:v>0</x:v>
      </x:c>
      <x:c r="G340" s="177" t="n">
        <x:f ca="1">=SUM(E340 - F340)</x:f>
      </x:c>
      <x:c r="H340" s="200" t="n">
        <x:v>0.025000</x:v>
      </x:c>
      <x:c r="I340" s="213" t="n">
        <x:f ca="1">=IF(SUM(G340 * H340) &lt; 0, 0,SUM(G340 * H340))</x:f>
      </x:c>
    </x:row>
    <x:row r="341" spans="1:10" x14ac:dyDescent="0.25">
      <x:c r="B341" s="60" t="str">
        <x:v>Ricoh SP C820 Color Prints</x:v>
      </x:c>
      <x:c r="C341" s="73" t="str">
        <x:v>18,000</x:v>
      </x:c>
      <x:c r="D341" s="73" t="str">
        <x:v>30,660</x:v>
      </x:c>
      <x:c r="E341" s="177" t="n">
        <x:f ca="1">=SUM(D341 - C341)</x:f>
      </x:c>
      <x:c r="F341" s="73" t="n">
        <x:v>0</x:v>
      </x:c>
      <x:c r="G341" s="177" t="n">
        <x:f ca="1">=SUM(E341 - F341)</x:f>
      </x:c>
      <x:c r="H341" s="200" t="n">
        <x:v>0.100000</x:v>
      </x:c>
      <x:c r="I341" s="213" t="n">
        <x:f ca="1">=IF(SUM(G341 * H341) &lt; 0, 0,SUM(G341 * H341))</x:f>
      </x:c>
    </x:row>
    <x:row r="342" spans="1:10" ht="15.5" customHeight="1" x14ac:dyDescent="0.25">
      <x:c r="A342" s="19"/>
      <x:c r="B342" s="209"/>
      <x:c r="C342" s="209"/>
      <x:c r="D342" s="209"/>
      <x:c r="E342" s="209"/>
      <x:c r="F342" s="209"/>
      <x:c r="G342" s="209"/>
      <x:c r="H342" s="209">
        <x:v>Total Overage Expense:</x:v>
      </x:c>
      <x:c r="I342" s="209">
        <x:f ca="1">=SUM(I331:I341)</x:f>
      </x:c>
    </x:row>
    <x:row r="343" spans="1:10" ht="25.5" customHeight="1" x14ac:dyDescent="0.25">
      <x:c r="A343" s="19"/>
      <x:c r="B343" s="14">
        <x:v>April 2011 - June 2011</x:v>
      </x:c>
      <x:c r="C343" s="19"/>
      <x:c r="D343" s="19"/>
      <x:c r="E343" s="19"/>
      <x:c r="F343" s="19"/>
      <x:c r="G343" s="19"/>
      <x:c r="H343" s="19"/>
      <x:c r="I343" s="19"/>
    </x:row>
    <x:row r="344" spans="1:10" ht="35.75" customHeight="1" x14ac:dyDescent="0.25">
      <x:c r="B344" s="47" t="str">
        <x:v>Meter Group</x:v>
      </x:c>
      <x:c r="C344" s="45" t="str">
        <x:v>Quarterly Contracted Volume</x:v>
      </x:c>
      <x:c r="D344" s="45" t="str">
        <x:v>Actual Volume For Period</x:v>
      </x:c>
      <x:c r="E344" s="45" t="str">
        <x:v>Overage/(Underage) For Period</x:v>
      </x:c>
      <x:c r="F344" s="45" t="str">
        <x:v>Accrued Rollover Pages</x:v>
      </x:c>
      <x:c r="G344" s="45" t="str">
        <x:v>Net Overage (Underage)</x:v>
      </x:c>
      <x:c r="H344" s="45" t="str">
        <x:v>Excess CPP</x:v>
      </x:c>
      <x:c r="I344" s="46" t="str">
        <x:v>Overage Expense</x:v>
      </x:c>
    </x:row>
    <x:row r="345" spans="1:10" x14ac:dyDescent="0.25">
      <x:c r="B345" s="58" t="str">
        <x:v>B/W Copies</x:v>
      </x:c>
      <x:c r="C345" s="6" t="str">
        <x:v>15,300</x:v>
      </x:c>
      <x:c r="D345" s="6" t="str">
        <x:v>27,249</x:v>
      </x:c>
      <x:c r="E345" s="176" t="n">
        <x:f ca="1">=SUM(D345 - C345)</x:f>
      </x:c>
      <x:c r="F345" s="6" t="n">
        <x:v>0</x:v>
      </x:c>
      <x:c r="G345" s="176" t="n">
        <x:f ca="1">=SUM(E345 - F345)</x:f>
      </x:c>
      <x:c r="H345" s="201" t="n">
        <x:v>0.015000</x:v>
      </x:c>
      <x:c r="I345" s="212" t="str">
        <x:f ca="1">=IF(SUM(G345 * H345) &lt; 0, 0,SUM(G345 * H345))</x:f>
      </x:c>
    </x:row>
    <x:row r="346" spans="1:10" x14ac:dyDescent="0.25">
      <x:c r="B346" s="58" t="str">
        <x:v>B/W Laser Prints </x:v>
      </x:c>
      <x:c r="C346" s="6" t="str">
        <x:v>240,000</x:v>
      </x:c>
      <x:c r="D346" s="6" t="str">
        <x:v>131,722</x:v>
      </x:c>
      <x:c r="E346" s="176" t="n">
        <x:f ca="1">=SUM(D346 - C346)</x:f>
      </x:c>
      <x:c r="F346" s="6" t="n">
        <x:v>0</x:v>
      </x:c>
      <x:c r="G346" s="176" t="n">
        <x:f ca="1">=SUM(E346 - F346)</x:f>
      </x:c>
      <x:c r="H346" s="201" t="n">
        <x:v>0.020000</x:v>
      </x:c>
      <x:c r="I346" s="212" t="str">
        <x:f ca="1">=IF(SUM(G346 * H346) &lt; 0, 0,SUM(G346 * H346))</x:f>
      </x:c>
    </x:row>
    <x:row r="347" spans="1:10" x14ac:dyDescent="0.25">
      <x:c r="B347" s="60" t="str">
        <x:v>Canon 3245 B/W Copies </x:v>
      </x:c>
      <x:c r="C347" s="73" t="str">
        <x:v>15,000</x:v>
      </x:c>
      <x:c r="D347" s="73" t="str">
        <x:v>15,413</x:v>
      </x:c>
      <x:c r="E347" s="177" t="n">
        <x:f ca="1">=SUM(D347 - C347)</x:f>
      </x:c>
      <x:c r="F347" s="73" t="n">
        <x:v>10302</x:v>
      </x:c>
      <x:c r="G347" s="177" t="n">
        <x:f ca="1">=SUM(E347 - F347)</x:f>
      </x:c>
      <x:c r="H347" s="200" t="n">
        <x:v>0.012000</x:v>
      </x:c>
      <x:c r="I347" s="213" t="n">
        <x:f ca="1">=IF(SUM(G347 * H347) &lt; 0, 0,SUM(G347 * H347))</x:f>
      </x:c>
    </x:row>
    <x:row r="348" spans="1:10" x14ac:dyDescent="0.25">
      <x:c r="B348" s="60" t="str">
        <x:v>Canon 5075 B/W Copies </x:v>
      </x:c>
      <x:c r="C348" s="73" t="str">
        <x:v>120,000</x:v>
      </x:c>
      <x:c r="D348" s="73" t="str">
        <x:v>79,007</x:v>
      </x:c>
      <x:c r="E348" s="177" t="n">
        <x:f ca="1">=SUM(D348 - C348)</x:f>
      </x:c>
      <x:c r="F348" s="73" t="n">
        <x:v>135411</x:v>
      </x:c>
      <x:c r="G348" s="177" t="n">
        <x:f ca="1">=SUM(E348 - F348)</x:f>
      </x:c>
      <x:c r="H348" s="200" t="n">
        <x:v>0.010000</x:v>
      </x:c>
      <x:c r="I348" s="213" t="n">
        <x:f ca="1">=IF(SUM(G348 * H348) &lt; 0, 0,SUM(G348 * H348))</x:f>
      </x:c>
    </x:row>
    <x:row r="349" spans="1:10" x14ac:dyDescent="0.25">
      <x:c r="B349" s="58" t="str">
        <x:v>Color Copier (Color Pages)</x:v>
      </x:c>
      <x:c r="C349" s="6" t="str">
        <x:v>45,000</x:v>
      </x:c>
      <x:c r="D349" s="6" t="str">
        <x:v>64,233</x:v>
      </x:c>
      <x:c r="E349" s="176" t="n">
        <x:f ca="1">=SUM(D349 - C349)</x:f>
      </x:c>
      <x:c r="F349" s="6" t="n">
        <x:v>0</x:v>
      </x:c>
      <x:c r="G349" s="176" t="n">
        <x:f ca="1">=SUM(E349 - F349)</x:f>
      </x:c>
      <x:c r="H349" s="201" t="n">
        <x:v>0.085000</x:v>
      </x:c>
      <x:c r="I349" s="212" t="str">
        <x:f ca="1">=IF(SUM(G349 * H349) &lt; 0, 0,SUM(G349 * H349))</x:f>
      </x:c>
    </x:row>
    <x:row r="350" spans="1:10" x14ac:dyDescent="0.25">
      <x:c r="B350" s="58" t="str">
        <x:v>Color Copier B/W Pages</x:v>
      </x:c>
      <x:c r="C350" s="6" t="str">
        <x:v>15,300</x:v>
      </x:c>
      <x:c r="D350" s="6" t="str">
        <x:v>27,249</x:v>
      </x:c>
      <x:c r="E350" s="176" t="n">
        <x:f ca="1">=SUM(D350 - C350)</x:f>
      </x:c>
      <x:c r="F350" s="6" t="n">
        <x:v>0</x:v>
      </x:c>
      <x:c r="G350" s="176" t="n">
        <x:f ca="1">=SUM(E350 - F350)</x:f>
      </x:c>
      <x:c r="H350" s="201" t="n">
        <x:v>0.015000</x:v>
      </x:c>
      <x:c r="I350" s="212" t="str">
        <x:f ca="1">=IF(SUM(G350 * H350) &lt; 0, 0,SUM(G350 * H350))</x:f>
      </x:c>
    </x:row>
    <x:row r="351" spans="1:10" x14ac:dyDescent="0.25">
      <x:c r="B351" s="60" t="str">
        <x:v>Color Copier Color Pages</x:v>
      </x:c>
      <x:c r="C351" s="73" t="str">
        <x:v>45,000</x:v>
      </x:c>
      <x:c r="D351" s="73" t="str">
        <x:v>64,233</x:v>
      </x:c>
      <x:c r="E351" s="177" t="n">
        <x:f ca="1">=SUM(D351 - C351)</x:f>
      </x:c>
      <x:c r="F351" s="73" t="n">
        <x:v>0</x:v>
      </x:c>
      <x:c r="G351" s="177" t="n">
        <x:f ca="1">=SUM(E351 - F351)</x:f>
      </x:c>
      <x:c r="H351" s="200" t="n">
        <x:v>0.085000</x:v>
      </x:c>
      <x:c r="I351" s="213" t="n">
        <x:f ca="1">=IF(SUM(G351 * H351) &lt; 0, 0,SUM(G351 * H351))</x:f>
      </x:c>
    </x:row>
    <x:row r="352" spans="1:10" x14ac:dyDescent="0.25">
      <x:c r="B352" s="60" t="str">
        <x:v>Color Laser Prints </x:v>
      </x:c>
      <x:c r="C352" s="73" t="str">
        <x:v>14,250</x:v>
      </x:c>
      <x:c r="D352" s="73" t="str">
        <x:v>19,372</x:v>
      </x:c>
      <x:c r="E352" s="177" t="n">
        <x:f ca="1">=SUM(D352 - C352)</x:f>
      </x:c>
      <x:c r="F352" s="73" t="n">
        <x:v>0</x:v>
      </x:c>
      <x:c r="G352" s="177" t="n">
        <x:f ca="1">=SUM(E352 - F352)</x:f>
      </x:c>
      <x:c r="H352" s="200" t="n">
        <x:v>0.190000</x:v>
      </x:c>
      <x:c r="I352" s="213" t="n">
        <x:f ca="1">=IF(SUM(G352 * H352) &lt; 0, 0,SUM(G352 * H352))</x:f>
      </x:c>
    </x:row>
    <x:row r="353" spans="1:10" x14ac:dyDescent="0.25">
      <x:c r="B353" s="58" t="str">
        <x:v>Color Laser Prints (Other)</x:v>
      </x:c>
      <x:c r="C353" s="6" t="str">
        <x:v>14,250</x:v>
      </x:c>
      <x:c r="D353" s="6" t="str">
        <x:v>19,372</x:v>
      </x:c>
      <x:c r="E353" s="176" t="n">
        <x:f ca="1">=SUM(D353 - C353)</x:f>
      </x:c>
      <x:c r="F353" s="6" t="n">
        <x:v>0</x:v>
      </x:c>
      <x:c r="G353" s="176" t="n">
        <x:f ca="1">=SUM(E353 - F353)</x:f>
      </x:c>
      <x:c r="H353" s="201" t="n">
        <x:v>0.190000</x:v>
      </x:c>
      <x:c r="I353" s="212" t="str">
        <x:f ca="1">=IF(SUM(G353 * H353) &lt; 0, 0,SUM(G353 * H353))</x:f>
      </x:c>
    </x:row>
    <x:row r="354" spans="1:10" x14ac:dyDescent="0.25">
      <x:c r="B354" s="58" t="str">
        <x:v>Ricoh SP C820 B/W Prints</x:v>
      </x:c>
      <x:c r="C354" s="6" t="str">
        <x:v>0</x:v>
      </x:c>
      <x:c r="D354" s="6" t="str">
        <x:v>136</x:v>
      </x:c>
      <x:c r="E354" s="176" t="n">
        <x:f ca="1">=SUM(D354 - C354)</x:f>
      </x:c>
      <x:c r="F354" s="6" t="n">
        <x:v>0</x:v>
      </x:c>
      <x:c r="G354" s="176" t="n">
        <x:f ca="1">=SUM(E354 - F354)</x:f>
      </x:c>
      <x:c r="H354" s="201" t="n">
        <x:v>0.025000</x:v>
      </x:c>
      <x:c r="I354" s="212" t="str">
        <x:f ca="1">=IF(SUM(G354 * H354) &lt; 0, 0,SUM(G354 * H354))</x:f>
      </x:c>
    </x:row>
    <x:row r="355" spans="1:10" x14ac:dyDescent="0.25">
      <x:c r="B355" s="60" t="str">
        <x:v>Ricoh SP C820 Color Prints</x:v>
      </x:c>
      <x:c r="C355" s="73" t="str">
        <x:v>0</x:v>
      </x:c>
      <x:c r="D355" s="73" t="str">
        <x:v>30,889</x:v>
      </x:c>
      <x:c r="E355" s="177" t="n">
        <x:f ca="1">=SUM(D355 - C355)</x:f>
      </x:c>
      <x:c r="F355" s="73" t="n">
        <x:v>0</x:v>
      </x:c>
      <x:c r="G355" s="177" t="n">
        <x:f ca="1">=SUM(E355 - F355)</x:f>
      </x:c>
      <x:c r="H355" s="200" t="n">
        <x:v>0.100000</x:v>
      </x:c>
      <x:c r="I355" s="213" t="n">
        <x:f ca="1">=IF(SUM(G355 * H355) &lt; 0, 0,SUM(G355 * H355))</x:f>
      </x:c>
    </x:row>
    <x:row r="356" spans="1:10" ht="15.5" customHeight="1" x14ac:dyDescent="0.25">
      <x:c r="A356" s="19"/>
      <x:c r="B356" s="209"/>
      <x:c r="C356" s="209"/>
      <x:c r="D356" s="209"/>
      <x:c r="E356" s="209"/>
      <x:c r="F356" s="209"/>
      <x:c r="G356" s="209"/>
      <x:c r="H356" s="209">
        <x:v>Total Overage Expense:</x:v>
      </x:c>
      <x:c r="I356" s="209">
        <x:f ca="1">=SUM(I345:I355)</x:f>
      </x:c>
    </x:row>
    <x:row r="357" spans="1:10" ht="25.5" customHeight="1" x14ac:dyDescent="0.25">
      <x:c r="A357" s="19"/>
      <x:c r="B357" s="14">
        <x:v>January 2011 - March 2011</x:v>
      </x:c>
      <x:c r="C357" s="19"/>
      <x:c r="D357" s="19"/>
      <x:c r="E357" s="19"/>
      <x:c r="F357" s="19"/>
      <x:c r="G357" s="19"/>
      <x:c r="H357" s="19"/>
      <x:c r="I357" s="19"/>
    </x:row>
    <x:row r="358" spans="1:10" ht="35.75" customHeight="1" x14ac:dyDescent="0.25">
      <x:c r="B358" s="47" t="str">
        <x:v>Meter Group</x:v>
      </x:c>
      <x:c r="C358" s="45" t="str">
        <x:v>Quarterly Contracted Volume</x:v>
      </x:c>
      <x:c r="D358" s="45" t="str">
        <x:v>Actual Volume For Period</x:v>
      </x:c>
      <x:c r="E358" s="45" t="str">
        <x:v>Overage/(Underage) For Period</x:v>
      </x:c>
      <x:c r="F358" s="45" t="str">
        <x:v>Accrued Rollover Pages</x:v>
      </x:c>
      <x:c r="G358" s="45" t="str">
        <x:v>Net Overage (Underage)</x:v>
      </x:c>
      <x:c r="H358" s="45" t="str">
        <x:v>Excess CPP</x:v>
      </x:c>
      <x:c r="I358" s="46" t="str">
        <x:v>Overage Expense</x:v>
      </x:c>
    </x:row>
    <x:row r="359" spans="1:10" x14ac:dyDescent="0.25">
      <x:c r="B359" s="60" t="str">
        <x:v>B/W Copies</x:v>
      </x:c>
      <x:c r="C359" s="73" t="str">
        <x:v>15,300</x:v>
      </x:c>
      <x:c r="D359" s="73" t="str">
        <x:v>43,446</x:v>
      </x:c>
      <x:c r="E359" s="177" t="n">
        <x:f ca="1">=SUM(D359 - C359)</x:f>
      </x:c>
      <x:c r="F359" s="73" t="n">
        <x:v>0</x:v>
      </x:c>
      <x:c r="G359" s="177" t="n">
        <x:f ca="1">=SUM(E359 - F359)</x:f>
      </x:c>
      <x:c r="H359" s="200" t="n">
        <x:v>0.015000</x:v>
      </x:c>
      <x:c r="I359" s="213" t="n">
        <x:f ca="1">=IF(SUM(G359 * H359) &lt; 0, 0,SUM(G359 * H359))</x:f>
      </x:c>
    </x:row>
    <x:row r="360" spans="1:10" x14ac:dyDescent="0.25">
      <x:c r="B360" s="58" t="str">
        <x:v>B/W Laser Prints </x:v>
      </x:c>
      <x:c r="C360" s="6" t="str">
        <x:v>240,000</x:v>
      </x:c>
      <x:c r="D360" s="6" t="str">
        <x:v>183,642</x:v>
      </x:c>
      <x:c r="E360" s="176" t="n">
        <x:f ca="1">=SUM(D360 - C360)</x:f>
      </x:c>
      <x:c r="F360" s="6" t="n">
        <x:v>0</x:v>
      </x:c>
      <x:c r="G360" s="176" t="n">
        <x:f ca="1">=SUM(E360 - F360)</x:f>
      </x:c>
      <x:c r="H360" s="201" t="n">
        <x:v>0.020000</x:v>
      </x:c>
      <x:c r="I360" s="212" t="str">
        <x:f ca="1">=IF(SUM(G360 * H360) &lt; 0, 0,SUM(G360 * H360))</x:f>
      </x:c>
    </x:row>
    <x:row r="361" spans="1:10" x14ac:dyDescent="0.25">
      <x:c r="B361" s="58" t="str">
        <x:v>Canon 3245 B/W Copies </x:v>
      </x:c>
      <x:c r="C361" s="6" t="str">
        <x:v>15,000</x:v>
      </x:c>
      <x:c r="D361" s="6" t="str">
        <x:v>19,514</x:v>
      </x:c>
      <x:c r="E361" s="176" t="n">
        <x:f ca="1">=SUM(D361 - C361)</x:f>
      </x:c>
      <x:c r="F361" s="6" t="n">
        <x:v>14816</x:v>
      </x:c>
      <x:c r="G361" s="176" t="n">
        <x:f ca="1">=SUM(E361 - F361)</x:f>
      </x:c>
      <x:c r="H361" s="201" t="n">
        <x:v>0.012000</x:v>
      </x:c>
      <x:c r="I361" s="212" t="str">
        <x:f ca="1">=IF(SUM(G361 * H361) &lt; 0, 0,SUM(G361 * H361))</x:f>
      </x:c>
    </x:row>
    <x:row r="362" spans="1:10" x14ac:dyDescent="0.25">
      <x:c r="B362" s="60" t="str">
        <x:v>Canon 5075 B/W Copies </x:v>
      </x:c>
      <x:c r="C362" s="73" t="str">
        <x:v>120,000</x:v>
      </x:c>
      <x:c r="D362" s="73" t="str">
        <x:v>121,519</x:v>
      </x:c>
      <x:c r="E362" s="177" t="n">
        <x:f ca="1">=SUM(D362 - C362)</x:f>
      </x:c>
      <x:c r="F362" s="73" t="n">
        <x:v>136930</x:v>
      </x:c>
      <x:c r="G362" s="177" t="n">
        <x:f ca="1">=SUM(E362 - F362)</x:f>
      </x:c>
      <x:c r="H362" s="200" t="n">
        <x:v>0.010000</x:v>
      </x:c>
      <x:c r="I362" s="213" t="n">
        <x:f ca="1">=IF(SUM(G362 * H362) &lt; 0, 0,SUM(G362 * H362))</x:f>
      </x:c>
    </x:row>
    <x:row r="363" spans="1:10" x14ac:dyDescent="0.25">
      <x:c r="B363" s="60" t="str">
        <x:v>Color Copier (Color Pages)</x:v>
      </x:c>
      <x:c r="C363" s="73" t="str">
        <x:v>45,000</x:v>
      </x:c>
      <x:c r="D363" s="73" t="str">
        <x:v>98,641</x:v>
      </x:c>
      <x:c r="E363" s="177" t="n">
        <x:f ca="1">=SUM(D363 - C363)</x:f>
      </x:c>
      <x:c r="F363" s="73" t="n">
        <x:v>0</x:v>
      </x:c>
      <x:c r="G363" s="177" t="n">
        <x:f ca="1">=SUM(E363 - F363)</x:f>
      </x:c>
      <x:c r="H363" s="200" t="n">
        <x:v>0.085000</x:v>
      </x:c>
      <x:c r="I363" s="213" t="n">
        <x:f ca="1">=IF(SUM(G363 * H363) &lt; 0, 0,SUM(G363 * H363))</x:f>
      </x:c>
    </x:row>
    <x:row r="364" spans="1:10" x14ac:dyDescent="0.25">
      <x:c r="B364" s="58" t="str">
        <x:v>Color Copier B/W Pages</x:v>
      </x:c>
      <x:c r="C364" s="6" t="str">
        <x:v>15,300</x:v>
      </x:c>
      <x:c r="D364" s="6" t="str">
        <x:v>43,446</x:v>
      </x:c>
      <x:c r="E364" s="176" t="n">
        <x:f ca="1">=SUM(D364 - C364)</x:f>
      </x:c>
      <x:c r="F364" s="6" t="n">
        <x:v>0</x:v>
      </x:c>
      <x:c r="G364" s="176" t="n">
        <x:f ca="1">=SUM(E364 - F364)</x:f>
      </x:c>
      <x:c r="H364" s="201" t="n">
        <x:v>0.015000</x:v>
      </x:c>
      <x:c r="I364" s="212" t="str">
        <x:f ca="1">=IF(SUM(G364 * H364) &lt; 0, 0,SUM(G364 * H364))</x:f>
      </x:c>
    </x:row>
    <x:row r="365" spans="1:10" x14ac:dyDescent="0.25">
      <x:c r="B365" s="58" t="str">
        <x:v>Color Copier Color Pages</x:v>
      </x:c>
      <x:c r="C365" s="6" t="str">
        <x:v>45,000</x:v>
      </x:c>
      <x:c r="D365" s="6" t="str">
        <x:v>98,641</x:v>
      </x:c>
      <x:c r="E365" s="176" t="n">
        <x:f ca="1">=SUM(D365 - C365)</x:f>
      </x:c>
      <x:c r="F365" s="6" t="n">
        <x:v>0</x:v>
      </x:c>
      <x:c r="G365" s="176" t="n">
        <x:f ca="1">=SUM(E365 - F365)</x:f>
      </x:c>
      <x:c r="H365" s="201" t="n">
        <x:v>0.085000</x:v>
      </x:c>
      <x:c r="I365" s="212" t="str">
        <x:f ca="1">=IF(SUM(G365 * H365) &lt; 0, 0,SUM(G365 * H365))</x:f>
      </x:c>
    </x:row>
    <x:row r="366" spans="1:10" x14ac:dyDescent="0.25">
      <x:c r="B366" s="60" t="str">
        <x:v>Color Laser Prints </x:v>
      </x:c>
      <x:c r="C366" s="73" t="str">
        <x:v>14,250</x:v>
      </x:c>
      <x:c r="D366" s="73" t="str">
        <x:v>25,600</x:v>
      </x:c>
      <x:c r="E366" s="177" t="n">
        <x:f ca="1">=SUM(D366 - C366)</x:f>
      </x:c>
      <x:c r="F366" s="73" t="n">
        <x:v>6</x:v>
      </x:c>
      <x:c r="G366" s="177" t="n">
        <x:f ca="1">=SUM(E366 - F366)</x:f>
      </x:c>
      <x:c r="H366" s="200" t="n">
        <x:v>0.190000</x:v>
      </x:c>
      <x:c r="I366" s="213" t="n">
        <x:f ca="1">=IF(SUM(G366 * H366) &lt; 0, 0,SUM(G366 * H366))</x:f>
      </x:c>
    </x:row>
    <x:row r="367" spans="1:10" x14ac:dyDescent="0.25">
      <x:c r="B367" s="60" t="str">
        <x:v>Color Laser Prints (Other)</x:v>
      </x:c>
      <x:c r="C367" s="73" t="str">
        <x:v>14,250</x:v>
      </x:c>
      <x:c r="D367" s="73" t="str">
        <x:v>25,600</x:v>
      </x:c>
      <x:c r="E367" s="177" t="n">
        <x:f ca="1">=SUM(D367 - C367)</x:f>
      </x:c>
      <x:c r="F367" s="73" t="n">
        <x:v>6</x:v>
      </x:c>
      <x:c r="G367" s="177" t="n">
        <x:f ca="1">=SUM(E367 - F367)</x:f>
      </x:c>
      <x:c r="H367" s="200" t="n">
        <x:v>0.190000</x:v>
      </x:c>
      <x:c r="I367" s="213" t="n">
        <x:f ca="1">=IF(SUM(G367 * H367) &lt; 0, 0,SUM(G367 * H367))</x:f>
      </x:c>
    </x:row>
    <x:row r="368" spans="1:10" x14ac:dyDescent="0.25">
      <x:c r="B368" s="58" t="str">
        <x:v>Ricoh SP C820 B/W Prints</x:v>
      </x:c>
      <x:c r="C368" s="6" t="str">
        <x:v>0</x:v>
      </x:c>
      <x:c r="D368" s="6" t="str">
        <x:v>197</x:v>
      </x:c>
      <x:c r="E368" s="176" t="n">
        <x:f ca="1">=SUM(D368 - C368)</x:f>
      </x:c>
      <x:c r="F368" s="6" t="n">
        <x:v>0</x:v>
      </x:c>
      <x:c r="G368" s="176" t="n">
        <x:f ca="1">=SUM(E368 - F368)</x:f>
      </x:c>
      <x:c r="H368" s="201" t="n">
        <x:v>0.025000</x:v>
      </x:c>
      <x:c r="I368" s="212" t="str">
        <x:f ca="1">=IF(SUM(G368 * H368) &lt; 0, 0,SUM(G368 * H368))</x:f>
      </x:c>
    </x:row>
    <x:row r="369" spans="1:10" x14ac:dyDescent="0.25">
      <x:c r="B369" s="58" t="str">
        <x:v>Ricoh SP C820 Color Prints</x:v>
      </x:c>
      <x:c r="C369" s="6" t="str">
        <x:v>0</x:v>
      </x:c>
      <x:c r="D369" s="6" t="str">
        <x:v>34,803</x:v>
      </x:c>
      <x:c r="E369" s="176" t="n">
        <x:f ca="1">=SUM(D369 - C369)</x:f>
      </x:c>
      <x:c r="F369" s="6" t="n">
        <x:v>0</x:v>
      </x:c>
      <x:c r="G369" s="176" t="n">
        <x:f ca="1">=SUM(E369 - F369)</x:f>
      </x:c>
      <x:c r="H369" s="201" t="n">
        <x:v>0.100000</x:v>
      </x:c>
      <x:c r="I369" s="212" t="str">
        <x:f ca="1">=IF(SUM(G369 * H369) &lt; 0, 0,SUM(G369 * H369))</x:f>
      </x:c>
    </x:row>
    <x:row r="370" spans="1:10" ht="15.5" customHeight="1" x14ac:dyDescent="0.25">
      <x:c r="A370" s="19"/>
      <x:c r="B370" s="209"/>
      <x:c r="C370" s="209"/>
      <x:c r="D370" s="209"/>
      <x:c r="E370" s="209"/>
      <x:c r="F370" s="209"/>
      <x:c r="G370" s="209"/>
      <x:c r="H370" s="209">
        <x:v>Total Overage Expense:</x:v>
      </x:c>
      <x:c r="I370" s="209">
        <x:f ca="1">=SUM(I359:I369)</x:f>
      </x:c>
    </x:row>
    <x:row r="371" spans="1:10" ht="25.5" customHeight="1" x14ac:dyDescent="0.25">
      <x:c r="A371" s="19"/>
      <x:c r="B371" s="14">
        <x:v>October 2010 - December 2010</x:v>
      </x:c>
      <x:c r="C371" s="19"/>
      <x:c r="D371" s="19"/>
      <x:c r="E371" s="19"/>
      <x:c r="F371" s="19"/>
      <x:c r="G371" s="19"/>
      <x:c r="H371" s="19"/>
      <x:c r="I371" s="19"/>
    </x:row>
    <x:row r="372" spans="1:10" ht="35.75" customHeight="1" x14ac:dyDescent="0.25">
      <x:c r="B372" s="47" t="str">
        <x:v>Meter Group</x:v>
      </x:c>
      <x:c r="C372" s="45" t="str">
        <x:v>Quarterly Contracted Volume</x:v>
      </x:c>
      <x:c r="D372" s="45" t="str">
        <x:v>Actual Volume For Period</x:v>
      </x:c>
      <x:c r="E372" s="45" t="str">
        <x:v>Overage/(Underage) For Period</x:v>
      </x:c>
      <x:c r="F372" s="45" t="str">
        <x:v>Accrued Rollover Pages</x:v>
      </x:c>
      <x:c r="G372" s="45" t="str">
        <x:v>Net Overage (Underage)</x:v>
      </x:c>
      <x:c r="H372" s="45" t="str">
        <x:v>Excess CPP</x:v>
      </x:c>
      <x:c r="I372" s="46" t="str">
        <x:v>Overage Expense</x:v>
      </x:c>
    </x:row>
    <x:row r="373" spans="1:10" x14ac:dyDescent="0.25">
      <x:c r="B373" s="60" t="str">
        <x:v>B/W Copies</x:v>
      </x:c>
      <x:c r="C373" s="73" t="str">
        <x:v>15,300</x:v>
      </x:c>
      <x:c r="D373" s="73" t="str">
        <x:v>24,914</x:v>
      </x:c>
      <x:c r="E373" s="177" t="n">
        <x:f ca="1">=SUM(D373 - C373)</x:f>
      </x:c>
      <x:c r="F373" s="73" t="n">
        <x:v>0</x:v>
      </x:c>
      <x:c r="G373" s="177" t="n">
        <x:f ca="1">=SUM(E373 - F373)</x:f>
      </x:c>
      <x:c r="H373" s="200" t="n">
        <x:v>0.015000</x:v>
      </x:c>
      <x:c r="I373" s="213" t="n">
        <x:f ca="1">=IF(SUM(G373 * H373) &lt; 0, 0,SUM(G373 * H373))</x:f>
      </x:c>
    </x:row>
    <x:row r="374" spans="1:10" x14ac:dyDescent="0.25">
      <x:c r="B374" s="60" t="str">
        <x:v>B/W Laser Prints </x:v>
      </x:c>
      <x:c r="C374" s="73" t="str">
        <x:v>240,000</x:v>
      </x:c>
      <x:c r="D374" s="73" t="str">
        <x:v>130,424</x:v>
      </x:c>
      <x:c r="E374" s="177" t="n">
        <x:f ca="1">=SUM(D374 - C374)</x:f>
      </x:c>
      <x:c r="F374" s="73" t="n">
        <x:v>0</x:v>
      </x:c>
      <x:c r="G374" s="177" t="n">
        <x:f ca="1">=SUM(E374 - F374)</x:f>
      </x:c>
      <x:c r="H374" s="200" t="n">
        <x:v>0.020000</x:v>
      </x:c>
      <x:c r="I374" s="213" t="n">
        <x:f ca="1">=IF(SUM(G374 * H374) &lt; 0, 0,SUM(G374 * H374))</x:f>
      </x:c>
    </x:row>
    <x:row r="375" spans="1:10" x14ac:dyDescent="0.25">
      <x:c r="B375" s="58" t="str">
        <x:v>Canon 3245 B/W Copies </x:v>
      </x:c>
      <x:c r="C375" s="6" t="str">
        <x:v>15,000</x:v>
      </x:c>
      <x:c r="D375" s="6" t="str">
        <x:v>8,490</x:v>
      </x:c>
      <x:c r="E375" s="176" t="n">
        <x:f ca="1">=SUM(D375 - C375)</x:f>
      </x:c>
      <x:c r="F375" s="6" t="n">
        <x:v>8306</x:v>
      </x:c>
      <x:c r="G375" s="176" t="n">
        <x:f ca="1">=SUM(E375 - F375)</x:f>
      </x:c>
      <x:c r="H375" s="201" t="n">
        <x:v>0.012000</x:v>
      </x:c>
      <x:c r="I375" s="212" t="str">
        <x:f ca="1">=IF(SUM(G375 * H375) &lt; 0, 0,SUM(G375 * H375))</x:f>
      </x:c>
    </x:row>
    <x:row r="376" spans="1:10" x14ac:dyDescent="0.25">
      <x:c r="B376" s="58" t="str">
        <x:v>Canon 5075 B/W Copies </x:v>
      </x:c>
      <x:c r="C376" s="6" t="str">
        <x:v>120,000</x:v>
      </x:c>
      <x:c r="D376" s="6" t="str">
        <x:v>71,028</x:v>
      </x:c>
      <x:c r="E376" s="176" t="n">
        <x:f ca="1">=SUM(D376 - C376)</x:f>
      </x:c>
      <x:c r="F376" s="6" t="n">
        <x:v>87958</x:v>
      </x:c>
      <x:c r="G376" s="176" t="n">
        <x:f ca="1">=SUM(E376 - F376)</x:f>
      </x:c>
      <x:c r="H376" s="201" t="n">
        <x:v>0.010000</x:v>
      </x:c>
      <x:c r="I376" s="212" t="str">
        <x:f ca="1">=IF(SUM(G376 * H376) &lt; 0, 0,SUM(G376 * H376))</x:f>
      </x:c>
    </x:row>
    <x:row r="377" spans="1:10" x14ac:dyDescent="0.25">
      <x:c r="B377" s="60" t="str">
        <x:v>Color Copier (Color Pages)</x:v>
      </x:c>
      <x:c r="C377" s="73" t="str">
        <x:v>45,000</x:v>
      </x:c>
      <x:c r="D377" s="73" t="str">
        <x:v>57,019</x:v>
      </x:c>
      <x:c r="E377" s="177" t="n">
        <x:f ca="1">=SUM(D377 - C377)</x:f>
      </x:c>
      <x:c r="F377" s="73" t="n">
        <x:v>0</x:v>
      </x:c>
      <x:c r="G377" s="177" t="n">
        <x:f ca="1">=SUM(E377 - F377)</x:f>
      </x:c>
      <x:c r="H377" s="200" t="n">
        <x:v>0.085000</x:v>
      </x:c>
      <x:c r="I377" s="213" t="n">
        <x:f ca="1">=IF(SUM(G377 * H377) &lt; 0, 0,SUM(G377 * H377))</x:f>
      </x:c>
    </x:row>
    <x:row r="378" spans="1:10" x14ac:dyDescent="0.25">
      <x:c r="B378" s="60" t="str">
        <x:v>Color Copier B/W Pages</x:v>
      </x:c>
      <x:c r="C378" s="73" t="str">
        <x:v>15,300</x:v>
      </x:c>
      <x:c r="D378" s="73" t="str">
        <x:v>24,914</x:v>
      </x:c>
      <x:c r="E378" s="177" t="n">
        <x:f ca="1">=SUM(D378 - C378)</x:f>
      </x:c>
      <x:c r="F378" s="73" t="n">
        <x:v>0</x:v>
      </x:c>
      <x:c r="G378" s="177" t="n">
        <x:f ca="1">=SUM(E378 - F378)</x:f>
      </x:c>
      <x:c r="H378" s="200" t="n">
        <x:v>0.015000</x:v>
      </x:c>
      <x:c r="I378" s="213" t="n">
        <x:f ca="1">=IF(SUM(G378 * H378) &lt; 0, 0,SUM(G378 * H378))</x:f>
      </x:c>
    </x:row>
    <x:row r="379" spans="1:10" x14ac:dyDescent="0.25">
      <x:c r="B379" s="58" t="str">
        <x:v>Color Copier Color Pages</x:v>
      </x:c>
      <x:c r="C379" s="6" t="str">
        <x:v>45,000</x:v>
      </x:c>
      <x:c r="D379" s="6" t="str">
        <x:v>57,019</x:v>
      </x:c>
      <x:c r="E379" s="176" t="n">
        <x:f ca="1">=SUM(D379 - C379)</x:f>
      </x:c>
      <x:c r="F379" s="6" t="n">
        <x:v>0</x:v>
      </x:c>
      <x:c r="G379" s="176" t="n">
        <x:f ca="1">=SUM(E379 - F379)</x:f>
      </x:c>
      <x:c r="H379" s="201" t="n">
        <x:v>0.085000</x:v>
      </x:c>
      <x:c r="I379" s="212" t="str">
        <x:f ca="1">=IF(SUM(G379 * H379) &lt; 0, 0,SUM(G379 * H379))</x:f>
      </x:c>
    </x:row>
    <x:row r="380" spans="1:10" x14ac:dyDescent="0.25">
      <x:c r="B380" s="58" t="str">
        <x:v>Color Laser Prints </x:v>
      </x:c>
      <x:c r="C380" s="6" t="str">
        <x:v>14,250</x:v>
      </x:c>
      <x:c r="D380" s="6" t="str">
        <x:v>15,301</x:v>
      </x:c>
      <x:c r="E380" s="176" t="n">
        <x:f ca="1">=SUM(D380 - C380)</x:f>
      </x:c>
      <x:c r="F380" s="6" t="n">
        <x:v>1057</x:v>
      </x:c>
      <x:c r="G380" s="176" t="n">
        <x:f ca="1">=SUM(E380 - F380)</x:f>
      </x:c>
      <x:c r="H380" s="201" t="n">
        <x:v>0.190000</x:v>
      </x:c>
      <x:c r="I380" s="212" t="str">
        <x:f ca="1">=IF(SUM(G380 * H380) &lt; 0, 0,SUM(G380 * H380))</x:f>
      </x:c>
    </x:row>
    <x:row r="381" spans="1:10" x14ac:dyDescent="0.25">
      <x:c r="B381" s="60" t="str">
        <x:v>Color Laser Prints (Other)</x:v>
      </x:c>
      <x:c r="C381" s="73" t="str">
        <x:v>14,250</x:v>
      </x:c>
      <x:c r="D381" s="73" t="str">
        <x:v>15,301</x:v>
      </x:c>
      <x:c r="E381" s="177" t="n">
        <x:f ca="1">=SUM(D381 - C381)</x:f>
      </x:c>
      <x:c r="F381" s="73" t="n">
        <x:v>1057</x:v>
      </x:c>
      <x:c r="G381" s="177" t="n">
        <x:f ca="1">=SUM(E381 - F381)</x:f>
      </x:c>
      <x:c r="H381" s="200" t="n">
        <x:v>0.190000</x:v>
      </x:c>
      <x:c r="I381" s="213" t="n">
        <x:f ca="1">=IF(SUM(G381 * H381) &lt; 0, 0,SUM(G381 * H381))</x:f>
      </x:c>
    </x:row>
    <x:row r="382" spans="1:10" x14ac:dyDescent="0.25">
      <x:c r="B382" s="60" t="str">
        <x:v>Ricoh SP C820 B/W Prints</x:v>
      </x:c>
      <x:c r="C382" s="73" t="str">
        <x:v>0</x:v>
      </x:c>
      <x:c r="D382" s="73" t="str">
        <x:v>160</x:v>
      </x:c>
      <x:c r="E382" s="177" t="n">
        <x:f ca="1">=SUM(D382 - C382)</x:f>
      </x:c>
      <x:c r="F382" s="73" t="n">
        <x:v>0</x:v>
      </x:c>
      <x:c r="G382" s="177" t="n">
        <x:f ca="1">=SUM(E382 - F382)</x:f>
      </x:c>
      <x:c r="H382" s="200" t="n">
        <x:v>0.025000</x:v>
      </x:c>
      <x:c r="I382" s="213" t="n">
        <x:f ca="1">=IF(SUM(G382 * H382) &lt; 0, 0,SUM(G382 * H382))</x:f>
      </x:c>
    </x:row>
    <x:row r="383" spans="1:10" x14ac:dyDescent="0.25">
      <x:c r="B383" s="58" t="str">
        <x:v>Ricoh SP C820 Color Prints</x:v>
      </x:c>
      <x:c r="C383" s="6" t="str">
        <x:v>0</x:v>
      </x:c>
      <x:c r="D383" s="6" t="str">
        <x:v>15,357</x:v>
      </x:c>
      <x:c r="E383" s="176" t="n">
        <x:f ca="1">=SUM(D383 - C383)</x:f>
      </x:c>
      <x:c r="F383" s="6" t="n">
        <x:v>0</x:v>
      </x:c>
      <x:c r="G383" s="176" t="n">
        <x:f ca="1">=SUM(E383 - F383)</x:f>
      </x:c>
      <x:c r="H383" s="201" t="n">
        <x:v>0.100000</x:v>
      </x:c>
      <x:c r="I383" s="212" t="str">
        <x:f ca="1">=IF(SUM(G383 * H383) &lt; 0, 0,SUM(G383 * H383))</x:f>
      </x:c>
    </x:row>
    <x:row r="384" spans="1:10" ht="15.5" customHeight="1" x14ac:dyDescent="0.25">
      <x:c r="A384" s="19"/>
      <x:c r="B384" s="209"/>
      <x:c r="C384" s="209"/>
      <x:c r="D384" s="209"/>
      <x:c r="E384" s="209"/>
      <x:c r="F384" s="209"/>
      <x:c r="G384" s="209"/>
      <x:c r="H384" s="209">
        <x:v>Total Overage Expense:</x:v>
      </x:c>
      <x:c r="I384" s="209">
        <x:f ca="1">=SUM(I373:I383)</x:f>
      </x:c>
    </x:row>
    <x:row r="385" spans="1:10" ht="25.5" customHeight="1" x14ac:dyDescent="0.25">
      <x:c r="A385" s="19"/>
      <x:c r="B385" s="14">
        <x:v>July 2010 - September 2010</x:v>
      </x:c>
      <x:c r="C385" s="19"/>
      <x:c r="D385" s="19"/>
      <x:c r="E385" s="19"/>
      <x:c r="F385" s="19"/>
      <x:c r="G385" s="19"/>
      <x:c r="H385" s="19"/>
      <x:c r="I385" s="19"/>
    </x:row>
    <x:row r="386" spans="1:10" ht="35.75" customHeight="1" x14ac:dyDescent="0.25">
      <x:c r="B386" s="47" t="str">
        <x:v>Meter Group</x:v>
      </x:c>
      <x:c r="C386" s="45" t="str">
        <x:v>Quarterly Contracted Volume</x:v>
      </x:c>
      <x:c r="D386" s="45" t="str">
        <x:v>Actual Volume For Period</x:v>
      </x:c>
      <x:c r="E386" s="45" t="str">
        <x:v>Overage/(Underage) For Period</x:v>
      </x:c>
      <x:c r="F386" s="45" t="str">
        <x:v>Accrued Rollover Pages</x:v>
      </x:c>
      <x:c r="G386" s="45" t="str">
        <x:v>Net Overage (Underage)</x:v>
      </x:c>
      <x:c r="H386" s="45" t="str">
        <x:v>Excess CPP</x:v>
      </x:c>
      <x:c r="I386" s="46" t="str">
        <x:v>Overage Expense</x:v>
      </x:c>
    </x:row>
    <x:row r="387" spans="1:10" x14ac:dyDescent="0.25">
      <x:c r="B387" s="58" t="str">
        <x:v>B/W Copies</x:v>
      </x:c>
      <x:c r="C387" s="6" t="str">
        <x:v>15,300</x:v>
      </x:c>
      <x:c r="D387" s="6" t="str">
        <x:v>28,907</x:v>
      </x:c>
      <x:c r="E387" s="176" t="n">
        <x:f ca="1">=SUM(D387 - C387)</x:f>
      </x:c>
      <x:c r="F387" s="6" t="n">
        <x:v>0</x:v>
      </x:c>
      <x:c r="G387" s="176" t="n">
        <x:f ca="1">=SUM(E387 - F387)</x:f>
      </x:c>
      <x:c r="H387" s="201" t="n">
        <x:v>0.015000</x:v>
      </x:c>
      <x:c r="I387" s="212" t="str">
        <x:f ca="1">=IF(SUM(G387 * H387) &lt; 0, 0,SUM(G387 * H387))</x:f>
      </x:c>
    </x:row>
    <x:row r="388" spans="1:10" x14ac:dyDescent="0.25">
      <x:c r="B388" s="60" t="str">
        <x:v>B/W Laser Prints </x:v>
      </x:c>
      <x:c r="C388" s="73" t="str">
        <x:v>240,000</x:v>
      </x:c>
      <x:c r="D388" s="73" t="str">
        <x:v>145,898</x:v>
      </x:c>
      <x:c r="E388" s="177" t="n">
        <x:f ca="1">=SUM(D388 - C388)</x:f>
      </x:c>
      <x:c r="F388" s="73" t="n">
        <x:v>0</x:v>
      </x:c>
      <x:c r="G388" s="177" t="n">
        <x:f ca="1">=SUM(E388 - F388)</x:f>
      </x:c>
      <x:c r="H388" s="200" t="n">
        <x:v>0.020000</x:v>
      </x:c>
      <x:c r="I388" s="213" t="n">
        <x:f ca="1">=IF(SUM(G388 * H388) &lt; 0, 0,SUM(G388 * H388))</x:f>
      </x:c>
    </x:row>
    <x:row r="389" spans="1:10" x14ac:dyDescent="0.25">
      <x:c r="B389" s="60" t="str">
        <x:v>Canon 3245 B/W Copies </x:v>
      </x:c>
      <x:c r="C389" s="73" t="str">
        <x:v>15,000</x:v>
      </x:c>
      <x:c r="D389" s="73" t="str">
        <x:v>9,474</x:v>
      </x:c>
      <x:c r="E389" s="177" t="n">
        <x:f ca="1">=SUM(D389 - C389)</x:f>
      </x:c>
      <x:c r="F389" s="73" t="n">
        <x:v>2780</x:v>
      </x:c>
      <x:c r="G389" s="177" t="n">
        <x:f ca="1">=SUM(E389 - F389)</x:f>
      </x:c>
      <x:c r="H389" s="200" t="n">
        <x:v>0.012000</x:v>
      </x:c>
      <x:c r="I389" s="213" t="n">
        <x:f ca="1">=IF(SUM(G389 * H389) &lt; 0, 0,SUM(G389 * H389))</x:f>
      </x:c>
    </x:row>
    <x:row r="390" spans="1:10" x14ac:dyDescent="0.25">
      <x:c r="B390" s="58" t="str">
        <x:v>Canon 5075 B/W Copies </x:v>
      </x:c>
      <x:c r="C390" s="6" t="str">
        <x:v>120,000</x:v>
      </x:c>
      <x:c r="D390" s="6" t="str">
        <x:v>67,058</x:v>
      </x:c>
      <x:c r="E390" s="176" t="n">
        <x:f ca="1">=SUM(D390 - C390)</x:f>
      </x:c>
      <x:c r="F390" s="6" t="n">
        <x:v>74524</x:v>
      </x:c>
      <x:c r="G390" s="176" t="n">
        <x:f ca="1">=SUM(E390 - F390)</x:f>
      </x:c>
      <x:c r="H390" s="201" t="n">
        <x:v>0.010000</x:v>
      </x:c>
      <x:c r="I390" s="212" t="str">
        <x:f ca="1">=IF(SUM(G390 * H390) &lt; 0, 0,SUM(G390 * H390))</x:f>
      </x:c>
    </x:row>
    <x:row r="391" spans="1:10" x14ac:dyDescent="0.25">
      <x:c r="B391" s="58" t="str">
        <x:v>Color Copier (Color Pages)</x:v>
      </x:c>
      <x:c r="C391" s="6" t="str">
        <x:v>45,000</x:v>
      </x:c>
      <x:c r="D391" s="6" t="str">
        <x:v>53,908</x:v>
      </x:c>
      <x:c r="E391" s="176" t="n">
        <x:f ca="1">=SUM(D391 - C391)</x:f>
      </x:c>
      <x:c r="F391" s="6" t="n">
        <x:v>0</x:v>
      </x:c>
      <x:c r="G391" s="176" t="n">
        <x:f ca="1">=SUM(E391 - F391)</x:f>
      </x:c>
      <x:c r="H391" s="201" t="n">
        <x:v>0.085000</x:v>
      </x:c>
      <x:c r="I391" s="212" t="str">
        <x:f ca="1">=IF(SUM(G391 * H391) &lt; 0, 0,SUM(G391 * H391))</x:f>
      </x:c>
    </x:row>
    <x:row r="392" spans="1:10" x14ac:dyDescent="0.25">
      <x:c r="B392" s="60" t="str">
        <x:v>Color Copier B/W Pages</x:v>
      </x:c>
      <x:c r="C392" s="73" t="str">
        <x:v>15,300</x:v>
      </x:c>
      <x:c r="D392" s="73" t="str">
        <x:v>28,907</x:v>
      </x:c>
      <x:c r="E392" s="177" t="n">
        <x:f ca="1">=SUM(D392 - C392)</x:f>
      </x:c>
      <x:c r="F392" s="73" t="n">
        <x:v>0</x:v>
      </x:c>
      <x:c r="G392" s="177" t="n">
        <x:f ca="1">=SUM(E392 - F392)</x:f>
      </x:c>
      <x:c r="H392" s="200" t="n">
        <x:v>0.015000</x:v>
      </x:c>
      <x:c r="I392" s="213" t="n">
        <x:f ca="1">=IF(SUM(G392 * H392) &lt; 0, 0,SUM(G392 * H392))</x:f>
      </x:c>
    </x:row>
    <x:row r="393" spans="1:10" x14ac:dyDescent="0.25">
      <x:c r="B393" s="60" t="str">
        <x:v>Color Copier Color Pages</x:v>
      </x:c>
      <x:c r="C393" s="73" t="str">
        <x:v>45,000</x:v>
      </x:c>
      <x:c r="D393" s="73" t="str">
        <x:v>53,908</x:v>
      </x:c>
      <x:c r="E393" s="177" t="n">
        <x:f ca="1">=SUM(D393 - C393)</x:f>
      </x:c>
      <x:c r="F393" s="73" t="n">
        <x:v>0</x:v>
      </x:c>
      <x:c r="G393" s="177" t="n">
        <x:f ca="1">=SUM(E393 - F393)</x:f>
      </x:c>
      <x:c r="H393" s="200" t="n">
        <x:v>0.085000</x:v>
      </x:c>
      <x:c r="I393" s="213" t="n">
        <x:f ca="1">=IF(SUM(G393 * H393) &lt; 0, 0,SUM(G393 * H393))</x:f>
      </x:c>
    </x:row>
    <x:row r="394" spans="1:10" x14ac:dyDescent="0.25">
      <x:c r="B394" s="58" t="str">
        <x:v>Color Laser Prints </x:v>
      </x:c>
      <x:c r="C394" s="6" t="str">
        <x:v>14,250</x:v>
      </x:c>
      <x:c r="D394" s="6" t="str">
        <x:v>13,193</x:v>
      </x:c>
      <x:c r="E394" s="176" t="n">
        <x:f ca="1">=SUM(D394 - C394)</x:f>
      </x:c>
      <x:c r="F394" s="6" t="n">
        <x:v>0</x:v>
      </x:c>
      <x:c r="G394" s="176" t="n">
        <x:f ca="1">=SUM(E394 - F394)</x:f>
      </x:c>
      <x:c r="H394" s="201" t="n">
        <x:v>0.190000</x:v>
      </x:c>
      <x:c r="I394" s="212" t="str">
        <x:f ca="1">=IF(SUM(G394 * H394) &lt; 0, 0,SUM(G394 * H394))</x:f>
      </x:c>
    </x:row>
    <x:row r="395" spans="1:10" x14ac:dyDescent="0.25">
      <x:c r="B395" s="58" t="str">
        <x:v>Color Laser Prints (Other)</x:v>
      </x:c>
      <x:c r="C395" s="6" t="str">
        <x:v>14,250</x:v>
      </x:c>
      <x:c r="D395" s="6" t="str">
        <x:v>13,193</x:v>
      </x:c>
      <x:c r="E395" s="176" t="n">
        <x:f ca="1">=SUM(D395 - C395)</x:f>
      </x:c>
      <x:c r="F395" s="6" t="n">
        <x:v>0</x:v>
      </x:c>
      <x:c r="G395" s="176" t="n">
        <x:f ca="1">=SUM(E395 - F395)</x:f>
      </x:c>
      <x:c r="H395" s="201" t="n">
        <x:v>0.190000</x:v>
      </x:c>
      <x:c r="I395" s="212" t="str">
        <x:f ca="1">=IF(SUM(G395 * H395) &lt; 0, 0,SUM(G395 * H395))</x:f>
      </x:c>
    </x:row>
    <x:row r="396" spans="1:10" x14ac:dyDescent="0.25">
      <x:c r="B396" s="60" t="str">
        <x:v>Ricoh SP C820 B/W Prints</x:v>
      </x:c>
      <x:c r="C396" s="73" t="str">
        <x:v>0</x:v>
      </x:c>
      <x:c r="D396" s="73" t="str">
        <x:v>197</x:v>
      </x:c>
      <x:c r="E396" s="177" t="n">
        <x:f ca="1">=SUM(D396 - C396)</x:f>
      </x:c>
      <x:c r="F396" s="73" t="n">
        <x:v>0</x:v>
      </x:c>
      <x:c r="G396" s="177" t="n">
        <x:f ca="1">=SUM(E396 - F396)</x:f>
      </x:c>
      <x:c r="H396" s="200" t="n">
        <x:v>0.025000</x:v>
      </x:c>
      <x:c r="I396" s="213" t="n">
        <x:f ca="1">=IF(SUM(G396 * H396) &lt; 0, 0,SUM(G396 * H396))</x:f>
      </x:c>
    </x:row>
    <x:row r="397" spans="1:10" x14ac:dyDescent="0.25">
      <x:c r="B397" s="60" t="str">
        <x:v>Ricoh SP C820 Color Prints</x:v>
      </x:c>
      <x:c r="C397" s="73" t="str">
        <x:v>0</x:v>
      </x:c>
      <x:c r="D397" s="73" t="str">
        <x:v>18,888</x:v>
      </x:c>
      <x:c r="E397" s="177" t="n">
        <x:f ca="1">=SUM(D397 - C397)</x:f>
      </x:c>
      <x:c r="F397" s="73" t="n">
        <x:v>0</x:v>
      </x:c>
      <x:c r="G397" s="177" t="n">
        <x:f ca="1">=SUM(E397 - F397)</x:f>
      </x:c>
      <x:c r="H397" s="200" t="n">
        <x:v>0.100000</x:v>
      </x:c>
      <x:c r="I397" s="213" t="n">
        <x:f ca="1">=IF(SUM(G397 * H397) &lt; 0, 0,SUM(G397 * H397))</x:f>
      </x:c>
    </x:row>
    <x:row r="398" spans="1:10" ht="15.5" customHeight="1" x14ac:dyDescent="0.25">
      <x:c r="A398" s="19"/>
      <x:c r="B398" s="209"/>
      <x:c r="C398" s="209"/>
      <x:c r="D398" s="209"/>
      <x:c r="E398" s="209"/>
      <x:c r="F398" s="209"/>
      <x:c r="G398" s="209"/>
      <x:c r="H398" s="209">
        <x:v>Total Overage Expense:</x:v>
      </x:c>
      <x:c r="I398" s="209">
        <x:f ca="1">=SUM(I387:I397)</x:f>
      </x:c>
    </x:row>
    <x:row r="399" spans="1:10" ht="25.5" customHeight="1" x14ac:dyDescent="0.25">
      <x:c r="A399" s="19"/>
      <x:c r="B399" s="14">
        <x:v>April 2010 - June 2010</x:v>
      </x:c>
      <x:c r="C399" s="19"/>
      <x:c r="D399" s="19"/>
      <x:c r="E399" s="19"/>
      <x:c r="F399" s="19"/>
      <x:c r="G399" s="19"/>
      <x:c r="H399" s="19"/>
      <x:c r="I399" s="19"/>
    </x:row>
    <x:row r="400" spans="1:10" ht="35.75" customHeight="1" x14ac:dyDescent="0.25">
      <x:c r="B400" s="47" t="str">
        <x:v>Meter Group</x:v>
      </x:c>
      <x:c r="C400" s="45" t="str">
        <x:v>Quarterly Contracted Volume</x:v>
      </x:c>
      <x:c r="D400" s="45" t="str">
        <x:v>Actual Volume For Period</x:v>
      </x:c>
      <x:c r="E400" s="45" t="str">
        <x:v>Overage/(Underage) For Period</x:v>
      </x:c>
      <x:c r="F400" s="45" t="str">
        <x:v>Accrued Rollover Pages</x:v>
      </x:c>
      <x:c r="G400" s="45" t="str">
        <x:v>Net Overage (Underage)</x:v>
      </x:c>
      <x:c r="H400" s="45" t="str">
        <x:v>Excess CPP</x:v>
      </x:c>
      <x:c r="I400" s="46" t="str">
        <x:v>Overage Expense</x:v>
      </x:c>
    </x:row>
    <x:row r="401" spans="1:10" x14ac:dyDescent="0.25">
      <x:c r="B401" s="58" t="str">
        <x:v>B/W Copies</x:v>
      </x:c>
      <x:c r="C401" s="6" t="str">
        <x:v>15,300</x:v>
      </x:c>
      <x:c r="D401" s="6" t="str">
        <x:v>32,200</x:v>
      </x:c>
      <x:c r="E401" s="176" t="n">
        <x:f ca="1">=SUM(D401 - C401)</x:f>
      </x:c>
      <x:c r="F401" s="6" t="n">
        <x:v>0</x:v>
      </x:c>
      <x:c r="G401" s="176" t="n">
        <x:f ca="1">=SUM(E401 - F401)</x:f>
      </x:c>
      <x:c r="H401" s="201" t="n">
        <x:v>0.015000</x:v>
      </x:c>
      <x:c r="I401" s="212" t="str">
        <x:f ca="1">=IF(SUM(G401 * H401) &lt; 0, 0,SUM(G401 * H401))</x:f>
      </x:c>
    </x:row>
    <x:row r="402" spans="1:10" x14ac:dyDescent="0.25">
      <x:c r="B402" s="58" t="str">
        <x:v>B/W Laser Prints </x:v>
      </x:c>
      <x:c r="C402" s="6" t="str">
        <x:v>240,000</x:v>
      </x:c>
      <x:c r="D402" s="6" t="str">
        <x:v>153,595</x:v>
      </x:c>
      <x:c r="E402" s="176" t="n">
        <x:f ca="1">=SUM(D402 - C402)</x:f>
      </x:c>
      <x:c r="F402" s="6" t="n">
        <x:v>0</x:v>
      </x:c>
      <x:c r="G402" s="176" t="n">
        <x:f ca="1">=SUM(E402 - F402)</x:f>
      </x:c>
      <x:c r="H402" s="201" t="n">
        <x:v>0.020000</x:v>
      </x:c>
      <x:c r="I402" s="212" t="str">
        <x:f ca="1">=IF(SUM(G402 * H402) &lt; 0, 0,SUM(G402 * H402))</x:f>
      </x:c>
    </x:row>
    <x:row r="403" spans="1:10" x14ac:dyDescent="0.25">
      <x:c r="B403" s="60" t="str">
        <x:v>Canon 3245 B/W Copies </x:v>
      </x:c>
      <x:c r="C403" s="73" t="str">
        <x:v>15,000</x:v>
      </x:c>
      <x:c r="D403" s="73" t="str">
        <x:v>12,220</x:v>
      </x:c>
      <x:c r="E403" s="177" t="n">
        <x:f ca="1">=SUM(D403 - C403)</x:f>
      </x:c>
      <x:c r="F403" s="73" t="n">
        <x:v>0</x:v>
      </x:c>
      <x:c r="G403" s="177" t="n">
        <x:f ca="1">=SUM(E403 - F403)</x:f>
      </x:c>
      <x:c r="H403" s="200" t="n">
        <x:v>0.012000</x:v>
      </x:c>
      <x:c r="I403" s="213" t="n">
        <x:f ca="1">=IF(SUM(G403 * H403) &lt; 0, 0,SUM(G403 * H403))</x:f>
      </x:c>
    </x:row>
    <x:row r="404" spans="1:10" x14ac:dyDescent="0.25">
      <x:c r="B404" s="60" t="str">
        <x:v>Canon 5075 B/W Copies </x:v>
      </x:c>
      <x:c r="C404" s="73" t="str">
        <x:v>120,000</x:v>
      </x:c>
      <x:c r="D404" s="73" t="str">
        <x:v>80,492</x:v>
      </x:c>
      <x:c r="E404" s="177" t="n">
        <x:f ca="1">=SUM(D404 - C404)</x:f>
      </x:c>
      <x:c r="F404" s="73" t="n">
        <x:v>35016</x:v>
      </x:c>
      <x:c r="G404" s="177" t="n">
        <x:f ca="1">=SUM(E404 - F404)</x:f>
      </x:c>
      <x:c r="H404" s="200" t="n">
        <x:v>0.010000</x:v>
      </x:c>
      <x:c r="I404" s="213" t="n">
        <x:f ca="1">=IF(SUM(G404 * H404) &lt; 0, 0,SUM(G404 * H404))</x:f>
      </x:c>
    </x:row>
    <x:row r="405" spans="1:10" x14ac:dyDescent="0.25">
      <x:c r="B405" s="58" t="str">
        <x:v>Color Copier (Color Pages)</x:v>
      </x:c>
      <x:c r="C405" s="6" t="str">
        <x:v>45,000</x:v>
      </x:c>
      <x:c r="D405" s="6" t="str">
        <x:v>58,748</x:v>
      </x:c>
      <x:c r="E405" s="176" t="n">
        <x:f ca="1">=SUM(D405 - C405)</x:f>
      </x:c>
      <x:c r="F405" s="6" t="n">
        <x:v>0</x:v>
      </x:c>
      <x:c r="G405" s="176" t="n">
        <x:f ca="1">=SUM(E405 - F405)</x:f>
      </x:c>
      <x:c r="H405" s="201" t="n">
        <x:v>0.085000</x:v>
      </x:c>
      <x:c r="I405" s="212" t="str">
        <x:f ca="1">=IF(SUM(G405 * H405) &lt; 0, 0,SUM(G405 * H405))</x:f>
      </x:c>
    </x:row>
    <x:row r="406" spans="1:10" x14ac:dyDescent="0.25">
      <x:c r="B406" s="58" t="str">
        <x:v>Color Copier B/W Pages</x:v>
      </x:c>
      <x:c r="C406" s="6" t="str">
        <x:v>15,300</x:v>
      </x:c>
      <x:c r="D406" s="6" t="str">
        <x:v>32,200</x:v>
      </x:c>
      <x:c r="E406" s="176" t="n">
        <x:f ca="1">=SUM(D406 - C406)</x:f>
      </x:c>
      <x:c r="F406" s="6" t="n">
        <x:v>0</x:v>
      </x:c>
      <x:c r="G406" s="176" t="n">
        <x:f ca="1">=SUM(E406 - F406)</x:f>
      </x:c>
      <x:c r="H406" s="201" t="n">
        <x:v>0.015000</x:v>
      </x:c>
      <x:c r="I406" s="212" t="str">
        <x:f ca="1">=IF(SUM(G406 * H406) &lt; 0, 0,SUM(G406 * H406))</x:f>
      </x:c>
    </x:row>
    <x:row r="407" spans="1:10" x14ac:dyDescent="0.25">
      <x:c r="B407" s="60" t="str">
        <x:v>Color Copier Color Pages</x:v>
      </x:c>
      <x:c r="C407" s="73" t="str">
        <x:v>45,000</x:v>
      </x:c>
      <x:c r="D407" s="73" t="str">
        <x:v>58,748</x:v>
      </x:c>
      <x:c r="E407" s="177" t="n">
        <x:f ca="1">=SUM(D407 - C407)</x:f>
      </x:c>
      <x:c r="F407" s="73" t="n">
        <x:v>0</x:v>
      </x:c>
      <x:c r="G407" s="177" t="n">
        <x:f ca="1">=SUM(E407 - F407)</x:f>
      </x:c>
      <x:c r="H407" s="200" t="n">
        <x:v>0.085000</x:v>
      </x:c>
      <x:c r="I407" s="213" t="n">
        <x:f ca="1">=IF(SUM(G407 * H407) &lt; 0, 0,SUM(G407 * H407))</x:f>
      </x:c>
    </x:row>
    <x:row r="408" spans="1:10" x14ac:dyDescent="0.25">
      <x:c r="B408" s="60" t="str">
        <x:v>Color Laser Prints </x:v>
      </x:c>
      <x:c r="C408" s="73" t="str">
        <x:v>14,250</x:v>
      </x:c>
      <x:c r="D408" s="73" t="str">
        <x:v>43,399</x:v>
      </x:c>
      <x:c r="E408" s="177" t="n">
        <x:f ca="1">=SUM(D408 - C408)</x:f>
      </x:c>
      <x:c r="F408" s="73" t="n">
        <x:v>0</x:v>
      </x:c>
      <x:c r="G408" s="177" t="n">
        <x:f ca="1">=SUM(E408 - F408)</x:f>
      </x:c>
      <x:c r="H408" s="200" t="n">
        <x:v>0.190000</x:v>
      </x:c>
      <x:c r="I408" s="213" t="n">
        <x:f ca="1">=IF(SUM(G408 * H408) &lt; 0, 0,SUM(G408 * H408))</x:f>
      </x:c>
    </x:row>
    <x:row r="409" spans="1:10" x14ac:dyDescent="0.25">
      <x:c r="B409" s="58" t="str">
        <x:v>Color Laser Prints (Other)</x:v>
      </x:c>
      <x:c r="C409" s="6" t="str">
        <x:v>14,250</x:v>
      </x:c>
      <x:c r="D409" s="6" t="str">
        <x:v>43,399</x:v>
      </x:c>
      <x:c r="E409" s="176" t="n">
        <x:f ca="1">=SUM(D409 - C409)</x:f>
      </x:c>
      <x:c r="F409" s="6" t="n">
        <x:v>0</x:v>
      </x:c>
      <x:c r="G409" s="176" t="n">
        <x:f ca="1">=SUM(E409 - F409)</x:f>
      </x:c>
      <x:c r="H409" s="201" t="n">
        <x:v>0.190000</x:v>
      </x:c>
      <x:c r="I409" s="212" t="str">
        <x:f ca="1">=IF(SUM(G409 * H409) &lt; 0, 0,SUM(G409 * H409))</x:f>
      </x:c>
    </x:row>
    <x:row r="410" spans="1:10" x14ac:dyDescent="0.25">
      <x:c r="B410" s="58" t="str">
        <x:v>Ricoh SP C820 B/W Prints</x:v>
      </x:c>
      <x:c r="C410" s="6" t="str">
        <x:v>0</x:v>
      </x:c>
      <x:c r="D410" s="6" t="str">
        <x:v>61</x:v>
      </x:c>
      <x:c r="E410" s="176" t="n">
        <x:f ca="1">=SUM(D410 - C410)</x:f>
      </x:c>
      <x:c r="F410" s="6" t="n">
        <x:v>0</x:v>
      </x:c>
      <x:c r="G410" s="176" t="n">
        <x:f ca="1">=SUM(E410 - F410)</x:f>
      </x:c>
      <x:c r="H410" s="201" t="n">
        <x:v>0.025000</x:v>
      </x:c>
      <x:c r="I410" s="212" t="str">
        <x:f ca="1">=IF(SUM(G410 * H410) &lt; 0, 0,SUM(G410 * H410))</x:f>
      </x:c>
    </x:row>
    <x:row r="411" spans="1:10" x14ac:dyDescent="0.25">
      <x:c r="B411" s="60" t="str">
        <x:v>Ricoh SP C820 Color Prints</x:v>
      </x:c>
      <x:c r="C411" s="73" t="str">
        <x:v>0</x:v>
      </x:c>
      <x:c r="D411" s="73" t="str">
        <x:v>20,834</x:v>
      </x:c>
      <x:c r="E411" s="177" t="n">
        <x:f ca="1">=SUM(D411 - C411)</x:f>
      </x:c>
      <x:c r="F411" s="73" t="n">
        <x:v>0</x:v>
      </x:c>
      <x:c r="G411" s="177" t="n">
        <x:f ca="1">=SUM(E411 - F411)</x:f>
      </x:c>
      <x:c r="H411" s="200" t="n">
        <x:v>0.100000</x:v>
      </x:c>
      <x:c r="I411" s="213" t="n">
        <x:f ca="1">=IF(SUM(G411 * H411) &lt; 0, 0,SUM(G411 * H411))</x:f>
      </x:c>
    </x:row>
    <x:row r="412" spans="1:10" ht="15.5" customHeight="1" x14ac:dyDescent="0.25">
      <x:c r="A412" s="19"/>
      <x:c r="B412" s="209"/>
      <x:c r="C412" s="209"/>
      <x:c r="D412" s="209"/>
      <x:c r="E412" s="209"/>
      <x:c r="F412" s="209"/>
      <x:c r="G412" s="209"/>
      <x:c r="H412" s="209">
        <x:v>Total Overage Expense:</x:v>
      </x:c>
      <x:c r="I412" s="209">
        <x:f ca="1">=SUM(I401:I411)</x:f>
      </x:c>
    </x:row>
    <x:row r="413" spans="1:10" ht="25.5" customHeight="1" x14ac:dyDescent="0.25">
      <x:c r="A413" s="19"/>
      <x:c r="B413" s="14">
        <x:v>January 2010 - March 2010</x:v>
      </x:c>
      <x:c r="C413" s="19"/>
      <x:c r="D413" s="19"/>
      <x:c r="E413" s="19"/>
      <x:c r="F413" s="19"/>
      <x:c r="G413" s="19"/>
      <x:c r="H413" s="19"/>
      <x:c r="I413" s="19"/>
    </x:row>
    <x:row r="414" spans="1:10" ht="35.75" customHeight="1" x14ac:dyDescent="0.25">
      <x:c r="B414" s="47" t="str">
        <x:v>Meter Group</x:v>
      </x:c>
      <x:c r="C414" s="45" t="str">
        <x:v>Quarterly Contracted Volume</x:v>
      </x:c>
      <x:c r="D414" s="45" t="str">
        <x:v>Actual Volume For Period</x:v>
      </x:c>
      <x:c r="E414" s="45" t="str">
        <x:v>Overage/(Underage) For Period</x:v>
      </x:c>
      <x:c r="F414" s="45" t="str">
        <x:v>Accrued Rollover Pages</x:v>
      </x:c>
      <x:c r="G414" s="45" t="str">
        <x:v>Net Overage (Underage)</x:v>
      </x:c>
      <x:c r="H414" s="45" t="str">
        <x:v>Excess CPP</x:v>
      </x:c>
      <x:c r="I414" s="46" t="str">
        <x:v>Overage Expense</x:v>
      </x:c>
    </x:row>
    <x:row r="415" spans="1:10" x14ac:dyDescent="0.25">
      <x:c r="B415" s="60" t="str">
        <x:v>B/W Copies</x:v>
      </x:c>
      <x:c r="C415" s="73" t="str">
        <x:v>15,300</x:v>
      </x:c>
      <x:c r="D415" s="73" t="str">
        <x:v>38,003</x:v>
      </x:c>
      <x:c r="E415" s="177" t="n">
        <x:f ca="1">=SUM(D415 - C415)</x:f>
      </x:c>
      <x:c r="F415" s="73" t="n">
        <x:v>0</x:v>
      </x:c>
      <x:c r="G415" s="177" t="n">
        <x:f ca="1">=SUM(E415 - F415)</x:f>
      </x:c>
      <x:c r="H415" s="200" t="n">
        <x:v>0.015000</x:v>
      </x:c>
      <x:c r="I415" s="213" t="n">
        <x:f ca="1">=IF(SUM(G415 * H415) &lt; 0, 0,SUM(G415 * H415))</x:f>
      </x:c>
    </x:row>
    <x:row r="416" spans="1:10" x14ac:dyDescent="0.25">
      <x:c r="B416" s="58" t="str">
        <x:v>B/W Laser Prints </x:v>
      </x:c>
      <x:c r="C416" s="6" t="str">
        <x:v>240,000</x:v>
      </x:c>
      <x:c r="D416" s="6" t="str">
        <x:v>107,499</x:v>
      </x:c>
      <x:c r="E416" s="176" t="n">
        <x:f ca="1">=SUM(D416 - C416)</x:f>
      </x:c>
      <x:c r="F416" s="6" t="n">
        <x:v>0</x:v>
      </x:c>
      <x:c r="G416" s="176" t="n">
        <x:f ca="1">=SUM(E416 - F416)</x:f>
      </x:c>
      <x:c r="H416" s="201" t="n">
        <x:v>0.020000</x:v>
      </x:c>
      <x:c r="I416" s="212" t="str">
        <x:f ca="1">=IF(SUM(G416 * H416) &lt; 0, 0,SUM(G416 * H416))</x:f>
      </x:c>
    </x:row>
    <x:row r="417" spans="1:10" x14ac:dyDescent="0.25">
      <x:c r="B417" s="58" t="str">
        <x:v>Canon 3245 B/W Copies </x:v>
      </x:c>
      <x:c r="C417" s="6" t="str">
        <x:v>15,000</x:v>
      </x:c>
      <x:c r="D417" s="6" t="str">
        <x:v>18,513</x:v>
      </x:c>
      <x:c r="E417" s="176" t="n">
        <x:f ca="1">=SUM(D417 - C417)</x:f>
      </x:c>
      <x:c r="F417" s="6" t="n">
        <x:v>0</x:v>
      </x:c>
      <x:c r="G417" s="176" t="n">
        <x:f ca="1">=SUM(E417 - F417)</x:f>
      </x:c>
      <x:c r="H417" s="201" t="n">
        <x:v>0.012000</x:v>
      </x:c>
      <x:c r="I417" s="212" t="str">
        <x:f ca="1">=IF(SUM(G417 * H417) &lt; 0, 0,SUM(G417 * H417))</x:f>
      </x:c>
    </x:row>
    <x:row r="418" spans="1:10" x14ac:dyDescent="0.25">
      <x:c r="B418" s="60" t="str">
        <x:v>Canon 5075 B/W Copies </x:v>
      </x:c>
      <x:c r="C418" s="73" t="str">
        <x:v>120,000</x:v>
      </x:c>
      <x:c r="D418" s="73" t="str">
        <x:v>84,984</x:v>
      </x:c>
      <x:c r="E418" s="177" t="n">
        <x:f ca="1">=SUM(D418 - C418)</x:f>
      </x:c>
      <x:c r="F418" s="73" t="n">
        <x:v>0</x:v>
      </x:c>
      <x:c r="G418" s="177" t="n">
        <x:f ca="1">=SUM(E418 - F418)</x:f>
      </x:c>
      <x:c r="H418" s="200" t="n">
        <x:v>0.010000</x:v>
      </x:c>
      <x:c r="I418" s="213" t="n">
        <x:f ca="1">=IF(SUM(G418 * H418) &lt; 0, 0,SUM(G418 * H418))</x:f>
      </x:c>
    </x:row>
    <x:row r="419" spans="1:10" x14ac:dyDescent="0.25">
      <x:c r="B419" s="60" t="str">
        <x:v>Color Copier (Color Pages)</x:v>
      </x:c>
      <x:c r="C419" s="73" t="str">
        <x:v>45,000</x:v>
      </x:c>
      <x:c r="D419" s="73" t="str">
        <x:v>64,599</x:v>
      </x:c>
      <x:c r="E419" s="177" t="n">
        <x:f ca="1">=SUM(D419 - C419)</x:f>
      </x:c>
      <x:c r="F419" s="73" t="n">
        <x:v>0</x:v>
      </x:c>
      <x:c r="G419" s="177" t="n">
        <x:f ca="1">=SUM(E419 - F419)</x:f>
      </x:c>
      <x:c r="H419" s="200" t="n">
        <x:v>0.085000</x:v>
      </x:c>
      <x:c r="I419" s="213" t="n">
        <x:f ca="1">=IF(SUM(G419 * H419) &lt; 0, 0,SUM(G419 * H419))</x:f>
      </x:c>
    </x:row>
    <x:row r="420" spans="1:10" x14ac:dyDescent="0.25">
      <x:c r="B420" s="58" t="str">
        <x:v>Color Copier B/W Pages</x:v>
      </x:c>
      <x:c r="C420" s="6" t="str">
        <x:v>15,300</x:v>
      </x:c>
      <x:c r="D420" s="6" t="str">
        <x:v>38,003</x:v>
      </x:c>
      <x:c r="E420" s="176" t="n">
        <x:f ca="1">=SUM(D420 - C420)</x:f>
      </x:c>
      <x:c r="F420" s="6" t="n">
        <x:v>0</x:v>
      </x:c>
      <x:c r="G420" s="176" t="n">
        <x:f ca="1">=SUM(E420 - F420)</x:f>
      </x:c>
      <x:c r="H420" s="201" t="n">
        <x:v>0.015000</x:v>
      </x:c>
      <x:c r="I420" s="212" t="str">
        <x:f ca="1">=IF(SUM(G420 * H420) &lt; 0, 0,SUM(G420 * H420))</x:f>
      </x:c>
    </x:row>
    <x:row r="421" spans="1:10" x14ac:dyDescent="0.25">
      <x:c r="B421" s="58" t="str">
        <x:v>Color Copier Color Pages</x:v>
      </x:c>
      <x:c r="C421" s="6" t="str">
        <x:v>45,000</x:v>
      </x:c>
      <x:c r="D421" s="6" t="str">
        <x:v>64,599</x:v>
      </x:c>
      <x:c r="E421" s="176" t="n">
        <x:f ca="1">=SUM(D421 - C421)</x:f>
      </x:c>
      <x:c r="F421" s="6" t="n">
        <x:v>0</x:v>
      </x:c>
      <x:c r="G421" s="176" t="n">
        <x:f ca="1">=SUM(E421 - F421)</x:f>
      </x:c>
      <x:c r="H421" s="201" t="n">
        <x:v>0.085000</x:v>
      </x:c>
      <x:c r="I421" s="212" t="str">
        <x:f ca="1">=IF(SUM(G421 * H421) &lt; 0, 0,SUM(G421 * H421))</x:f>
      </x:c>
    </x:row>
    <x:row r="422" spans="1:10" x14ac:dyDescent="0.25">
      <x:c r="B422" s="60" t="str">
        <x:v>Color Laser Prints </x:v>
      </x:c>
      <x:c r="C422" s="73" t="str">
        <x:v>26,250</x:v>
      </x:c>
      <x:c r="D422" s="73" t="str">
        <x:v>48,370</x:v>
      </x:c>
      <x:c r="E422" s="177" t="n">
        <x:f ca="1">=SUM(D422 - C422)</x:f>
      </x:c>
      <x:c r="F422" s="73" t="n">
        <x:v>0</x:v>
      </x:c>
      <x:c r="G422" s="177" t="n">
        <x:f ca="1">=SUM(E422 - F422)</x:f>
      </x:c>
      <x:c r="H422" s="200" t="n">
        <x:v>0.190000</x:v>
      </x:c>
      <x:c r="I422" s="213" t="n">
        <x:f ca="1">=IF(SUM(G422 * H422) &lt; 0, 0,SUM(G422 * H422))</x:f>
      </x:c>
    </x:row>
    <x:row r="423" spans="1:10" x14ac:dyDescent="0.25">
      <x:c r="B423" s="60" t="str">
        <x:v>Color Laser Prints (Other)</x:v>
      </x:c>
      <x:c r="C423" s="73" t="str">
        <x:v>26,250</x:v>
      </x:c>
      <x:c r="D423" s="73" t="str">
        <x:v>48,370</x:v>
      </x:c>
      <x:c r="E423" s="177" t="n">
        <x:f ca="1">=SUM(D423 - C423)</x:f>
      </x:c>
      <x:c r="F423" s="73" t="n">
        <x:v>0</x:v>
      </x:c>
      <x:c r="G423" s="177" t="n">
        <x:f ca="1">=SUM(E423 - F423)</x:f>
      </x:c>
      <x:c r="H423" s="200" t="n">
        <x:v>0.190000</x:v>
      </x:c>
      <x:c r="I423" s="213" t="n">
        <x:f ca="1">=IF(SUM(G423 * H423) &lt; 0, 0,SUM(G423 * H423))</x:f>
      </x:c>
    </x:row>
    <x:row r="424" spans="1:7" x14ac:dyDescent="0.25">
      <x:c r="B424" s="92"/>
      <x:c r="C424" s="119"/>
      <x:c r="D424" s="120"/>
      <x:c r="E424" s="120"/>
      <x:c r="F424" s="120"/>
      <x:c r="G424" s="120"/>
      <x:c r="H424" s="120"/>
      <x:c r="I424" s="121"/>
    </x:row>
    <x:row r="425" spans="1:10" ht="15.5" customHeight="1" x14ac:dyDescent="0.25">
      <x:c r="A425" s="19"/>
      <x:c r="B425" s="19"/>
      <x:c r="C425" s="19"/>
      <x:c r="D425" s="19"/>
      <x:c r="E425" s="19"/>
      <x:c r="F425" s="19"/>
      <x:c r="G425" s="19"/>
      <x:c r="H425" s="209">
        <x:v>Total Overage Expense:</x:v>
      </x:c>
      <x:c r="I425" s="209">
        <x:f ca="1">=SUM(I415:I424)</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34"/>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July 2018 - September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.0110</x:v>
      </x:c>
      <x:c r="E6" s="61" t="n">
        <x:f>=SUM(C6* D6)</x:f>
      </x:c>
    </x:row>
    <x:row r="7" spans="1:10" x14ac:dyDescent="0.25">
      <x:c r="B7" s="60" t="str">
        <x:v>B/W Laser Prints </x:v>
      </x:c>
      <x:c r="C7" s="73" t="str">
        <x:v>19,284</x:v>
      </x:c>
      <x:c r="D7" s="73" t="str">
        <x:v>$ .0200</x:v>
      </x:c>
      <x:c r="E7" s="61" t="n">
        <x:f>=SUM(C7* D7)</x:f>
      </x:c>
    </x:row>
    <x:row r="8" spans="1:10" x14ac:dyDescent="0.25">
      <x:c r="B8" s="58" t="str">
        <x:v>Color Copier (Color Pages)</x:v>
      </x:c>
      <x:c r="C8" s="6" t="str">
        <x:v>19,550</x:v>
      </x:c>
      <x:c r="D8" s="6" t="str">
        <x:v>$ .0900</x:v>
      </x:c>
      <x:c r="E8" s="59" t="str">
        <x:f>=SUM(C8* D8)</x:f>
      </x:c>
    </x:row>
    <x:row r="9" spans="1:10" x14ac:dyDescent="0.25">
      <x:c r="B9" s="58" t="str">
        <x:v>Color Laser Prints (Other)</x:v>
      </x:c>
      <x:c r="C9" s="6" t="str">
        <x:v>0</x:v>
      </x:c>
      <x:c r="D9" s="6" t="str">
        <x:v>$ .2000</x:v>
      </x:c>
      <x:c r="E9" s="59" t="str">
        <x:f>=SUM(C9* D9)</x:f>
      </x:c>
    </x:row>
    <x:row r="10" spans="1:10" x14ac:dyDescent="0.25">
      <x:c r="B10" s="60" t="str">
        <x:v>Color Laser Prints (Ricoh)</x:v>
      </x:c>
      <x:c r="C10" s="73" t="str">
        <x:v>0</x:v>
      </x:c>
      <x:c r="D10" s="73" t="str">
        <x:v>$ .1300</x:v>
      </x:c>
      <x:c r="E10" s="61" t="n">
        <x:f>=SUM(C10* D10)</x:f>
      </x:c>
    </x:row>
    <x:row r="11" spans="1:10" x14ac:dyDescent="0.25">
      <x:c r="A11" s="19"/>
      <x:c r="B11" s="174"/>
      <x:c r="C11" s="174"/>
      <x:c r="D11" s="174">
        <x:v>Rollover Savings: </x:v>
      </x:c>
      <x:c r="E11" s="174">
        <x:f ca="1">SUM(E5:E10)</x:f>
      </x:c>
    </x:row>
    <x:row r="13" spans="1:10" ht="15.5" customHeight="1" x14ac:dyDescent="0.25">
      <x:c r="A13"/>
      <x:c r="B13" s="194" t="str">
        <x:v>April 2018 - June 2018</x:v>
      </x:c>
      <x:c r="C13" s="19"/>
      <x:c r="D13" s="19"/>
      <x:c r="E13" s="19"/>
    </x:row>
    <x:row r="14" spans="1:10" ht="27.75" customHeight="1" x14ac:dyDescent="0.25">
      <x:c r="B14" s="47" t="str">
        <x:v>Meter Group</x:v>
      </x:c>
      <x:c r="C14" s="45" t="str">
        <x:v>Rollover Pages For Period</x:v>
      </x:c>
      <x:c r="D14" s="45" t="str">
        <x:v>Pre-FPR CPP</x:v>
      </x:c>
      <x:c r="E14" s="46" t="str">
        <x:v>Rollover Savings</x:v>
      </x:c>
    </x:row>
    <x:row r="15" spans="1:10" x14ac:dyDescent="0.25">
      <x:c r="B15" s="60" t="str">
        <x:v>B/W Copies</x:v>
      </x:c>
      <x:c r="C15" s="73" t="str">
        <x:v>0</x:v>
      </x:c>
      <x:c r="D15" s="73" t="str">
        <x:v>$ .0110</x:v>
      </x:c>
      <x:c r="E15" s="61" t="n">
        <x:f>=SUM(C15* D15)</x:f>
      </x:c>
    </x:row>
    <x:row r="16" spans="1:10" x14ac:dyDescent="0.25">
      <x:c r="B16" s="58" t="str">
        <x:v>B/W Laser Prints </x:v>
      </x:c>
      <x:c r="C16" s="6" t="str">
        <x:v>0</x:v>
      </x:c>
      <x:c r="D16" s="6" t="str">
        <x:v>$ .0200</x:v>
      </x:c>
      <x:c r="E16" s="59" t="str">
        <x:f>=SUM(C16* D16)</x:f>
      </x:c>
    </x:row>
    <x:row r="17" spans="1:10" x14ac:dyDescent="0.25">
      <x:c r="B17" s="58" t="str">
        <x:v>Color Copier (Color Pages)</x:v>
      </x:c>
      <x:c r="C17" s="6" t="str">
        <x:v>0</x:v>
      </x:c>
      <x:c r="D17" s="6" t="str">
        <x:v>$ .0900</x:v>
      </x:c>
      <x:c r="E17" s="59" t="str">
        <x:f>=SUM(C17* D17)</x:f>
      </x:c>
    </x:row>
    <x:row r="18" spans="1:10" x14ac:dyDescent="0.25">
      <x:c r="B18" s="60" t="str">
        <x:v>Color Laser Prints (Other)</x:v>
      </x:c>
      <x:c r="C18" s="73" t="str">
        <x:v>0</x:v>
      </x:c>
      <x:c r="D18" s="73" t="str">
        <x:v>$ .2000</x:v>
      </x:c>
      <x:c r="E18" s="61" t="n">
        <x:f>=SUM(C18* D18)</x:f>
      </x:c>
    </x:row>
    <x:row r="19" spans="1:10" x14ac:dyDescent="0.25">
      <x:c r="B19" s="60" t="str">
        <x:v>Color Laser Prints (Ricoh)</x:v>
      </x:c>
      <x:c r="C19" s="73" t="str">
        <x:v>0</x:v>
      </x:c>
      <x:c r="D19" s="73" t="str">
        <x:v>$ .1300</x:v>
      </x:c>
      <x:c r="E19" s="61" t="n">
        <x:f>=SUM(C19* D19)</x:f>
      </x:c>
    </x:row>
    <x:row r="20" spans="1:10" x14ac:dyDescent="0.25">
      <x:c r="A20" s="19"/>
      <x:c r="B20" s="174"/>
      <x:c r="C20" s="174"/>
      <x:c r="D20" s="174">
        <x:v>Rollover Savings: </x:v>
      </x:c>
      <x:c r="E20" s="174">
        <x:f ca="1">SUM(E14:E19)</x:f>
      </x:c>
    </x:row>
    <x:row r="22" spans="1:10" ht="15.5" customHeight="1" x14ac:dyDescent="0.25">
      <x:c r="A22"/>
      <x:c r="B22" s="194" t="str">
        <x:v>January 2018 - March 2018</x:v>
      </x:c>
      <x:c r="C22" s="19"/>
      <x:c r="D22" s="19"/>
      <x:c r="E22" s="19"/>
    </x:row>
    <x:row r="23" spans="1:10" ht="27.75" customHeight="1" x14ac:dyDescent="0.25">
      <x:c r="B23" s="47" t="str">
        <x:v>Meter Group</x:v>
      </x:c>
      <x:c r="C23" s="45" t="str">
        <x:v>Rollover Pages For Period</x:v>
      </x:c>
      <x:c r="D23" s="45" t="str">
        <x:v>Pre-FPR CPP</x:v>
      </x:c>
      <x:c r="E23" s="46" t="str">
        <x:v>Rollover Savings</x:v>
      </x:c>
    </x:row>
    <x:row r="24" spans="1:10" x14ac:dyDescent="0.25">
      <x:c r="B24" s="58" t="str">
        <x:v>B/W Copies</x:v>
      </x:c>
      <x:c r="C24" s="6" t="str">
        <x:v>0</x:v>
      </x:c>
      <x:c r="D24" s="6" t="str">
        <x:v>$ .0110</x:v>
      </x:c>
      <x:c r="E24" s="59" t="str">
        <x:f>=SUM(C24* D24)</x:f>
      </x:c>
    </x:row>
    <x:row r="25" spans="1:10" x14ac:dyDescent="0.25">
      <x:c r="B25" s="58" t="str">
        <x:v>B/W Laser Prints </x:v>
      </x:c>
      <x:c r="C25" s="6" t="str">
        <x:v>12,089</x:v>
      </x:c>
      <x:c r="D25" s="6" t="str">
        <x:v>$ .0200</x:v>
      </x:c>
      <x:c r="E25" s="59" t="str">
        <x:f>=SUM(C25* D25)</x:f>
      </x:c>
    </x:row>
    <x:row r="26" spans="1:10" x14ac:dyDescent="0.25">
      <x:c r="B26" s="60" t="str">
        <x:v>Color Copier (Color Pages)</x:v>
      </x:c>
      <x:c r="C26" s="73" t="str">
        <x:v>19,840</x:v>
      </x:c>
      <x:c r="D26" s="73" t="str">
        <x:v>$ .0900</x:v>
      </x:c>
      <x:c r="E26" s="61" t="n">
        <x:f>=SUM(C26* D26)</x:f>
      </x:c>
    </x:row>
    <x:row r="27" spans="1:10" x14ac:dyDescent="0.25">
      <x:c r="B27" s="60" t="str">
        <x:v>Color Laser Prints (Other)</x:v>
      </x:c>
      <x:c r="C27" s="73" t="str">
        <x:v>0</x:v>
      </x:c>
      <x:c r="D27" s="73" t="str">
        <x:v>$ .2000</x:v>
      </x:c>
      <x:c r="E27" s="61" t="n">
        <x:f>=SUM(C27* D27)</x:f>
      </x:c>
    </x:row>
    <x:row r="28" spans="1:10" x14ac:dyDescent="0.25">
      <x:c r="B28" s="58" t="str">
        <x:v>Color Laser Prints (Ricoh)</x:v>
      </x:c>
      <x:c r="C28" s="6" t="str">
        <x:v>0</x:v>
      </x:c>
      <x:c r="D28" s="6" t="str">
        <x:v>$ .1300</x:v>
      </x:c>
      <x:c r="E28" s="59" t="str">
        <x:f>=SUM(C28* D28)</x:f>
      </x:c>
    </x:row>
    <x:row r="29" spans="1:10" x14ac:dyDescent="0.25">
      <x:c r="A29" s="19"/>
      <x:c r="B29" s="174"/>
      <x:c r="C29" s="174"/>
      <x:c r="D29" s="174">
        <x:v>Rollover Savings: </x:v>
      </x:c>
      <x:c r="E29" s="174">
        <x:f ca="1">SUM(E23:E28)</x:f>
      </x:c>
    </x:row>
    <x:row r="31" spans="1:10" ht="15.5" customHeight="1" x14ac:dyDescent="0.25">
      <x:c r="A31"/>
      <x:c r="B31" s="194" t="str">
        <x:v>October 2017 - December 2017</x:v>
      </x:c>
      <x:c r="C31" s="19"/>
      <x:c r="D31" s="19"/>
      <x:c r="E31" s="19"/>
    </x:row>
    <x:row r="32" spans="1:10" ht="27.75" customHeight="1" x14ac:dyDescent="0.25">
      <x:c r="B32" s="47" t="str">
        <x:v>Meter Group</x:v>
      </x:c>
      <x:c r="C32" s="45" t="str">
        <x:v>Rollover Pages For Period</x:v>
      </x:c>
      <x:c r="D32" s="45" t="str">
        <x:v>Pre-FPR CPP</x:v>
      </x:c>
      <x:c r="E32" s="46" t="str">
        <x:v>Rollover Savings</x:v>
      </x:c>
    </x:row>
    <x:row r="33" spans="1:10" x14ac:dyDescent="0.25">
      <x:c r="B33" s="58" t="str">
        <x:v>B/W Copies</x:v>
      </x:c>
      <x:c r="C33" s="6" t="str">
        <x:v>0</x:v>
      </x:c>
      <x:c r="D33" s="6" t="str">
        <x:v>$ .0110</x:v>
      </x:c>
      <x:c r="E33" s="59" t="str">
        <x:f>=SUM(C33* D33)</x:f>
      </x:c>
    </x:row>
    <x:row r="34" spans="1:10" x14ac:dyDescent="0.25">
      <x:c r="B34" s="60" t="str">
        <x:v>B/W Laser Prints </x:v>
      </x:c>
      <x:c r="C34" s="73" t="str">
        <x:v>42,321</x:v>
      </x:c>
      <x:c r="D34" s="73" t="str">
        <x:v>$ .0200</x:v>
      </x:c>
      <x:c r="E34" s="61" t="n">
        <x:f>=SUM(C34* D34)</x:f>
      </x:c>
    </x:row>
    <x:row r="35" spans="1:10" x14ac:dyDescent="0.25">
      <x:c r="B35" s="60" t="str">
        <x:v>Color Copier (Color Pages)</x:v>
      </x:c>
      <x:c r="C35" s="73" t="str">
        <x:v>0</x:v>
      </x:c>
      <x:c r="D35" s="73" t="str">
        <x:v>$ .0900</x:v>
      </x:c>
      <x:c r="E35" s="61" t="n">
        <x:f>=SUM(C35* D35)</x:f>
      </x:c>
    </x:row>
    <x:row r="36" spans="1:10" x14ac:dyDescent="0.25">
      <x:c r="B36" s="58" t="str">
        <x:v>Color Laser Prints (Other)</x:v>
      </x:c>
      <x:c r="C36" s="6" t="str">
        <x:v>2,724</x:v>
      </x:c>
      <x:c r="D36" s="6" t="str">
        <x:v>$ .2000</x:v>
      </x:c>
      <x:c r="E36" s="59" t="str">
        <x:f>=SUM(C36* D36)</x:f>
      </x:c>
    </x:row>
    <x:row r="37" spans="1:10" x14ac:dyDescent="0.25">
      <x:c r="B37" s="58" t="str">
        <x:v>Color Laser Prints (Ricoh)</x:v>
      </x:c>
      <x:c r="C37" s="6" t="str">
        <x:v>0</x:v>
      </x:c>
      <x:c r="D37" s="6" t="str">
        <x:v>$ .1300</x:v>
      </x:c>
      <x:c r="E37" s="59" t="str">
        <x:f>=SUM(C37* D37)</x:f>
      </x:c>
    </x:row>
    <x:row r="38" spans="1:10" x14ac:dyDescent="0.25">
      <x:c r="A38" s="19"/>
      <x:c r="B38" s="174"/>
      <x:c r="C38" s="174"/>
      <x:c r="D38" s="174">
        <x:v>Rollover Savings: </x:v>
      </x:c>
      <x:c r="E38" s="174">
        <x:f ca="1">SUM(E32:E37)</x:f>
      </x:c>
    </x:row>
    <x:row r="40" spans="1:10" ht="15.5" customHeight="1" x14ac:dyDescent="0.25">
      <x:c r="A40"/>
      <x:c r="B40" s="194" t="str">
        <x:v>July 2017 - September 2017</x:v>
      </x:c>
      <x:c r="C40" s="19"/>
      <x:c r="D40" s="19"/>
      <x:c r="E40" s="19"/>
    </x:row>
    <x:row r="41" spans="1:10" ht="27.75" customHeight="1" x14ac:dyDescent="0.25">
      <x:c r="B41" s="47" t="str">
        <x:v>Meter Group</x:v>
      </x:c>
      <x:c r="C41" s="45" t="str">
        <x:v>Rollover Pages For Period</x:v>
      </x:c>
      <x:c r="D41" s="45" t="str">
        <x:v>Pre-FPR CPP</x:v>
      </x:c>
      <x:c r="E41" s="46" t="str">
        <x:v>Rollover Savings</x:v>
      </x:c>
    </x:row>
    <x:row r="42" spans="1:10" x14ac:dyDescent="0.25">
      <x:c r="B42" s="60" t="str">
        <x:v>B/W Copies</x:v>
      </x:c>
      <x:c r="C42" s="73" t="str">
        <x:v>0</x:v>
      </x:c>
      <x:c r="D42" s="73" t="str">
        <x:v>$ .0110</x:v>
      </x:c>
      <x:c r="E42" s="61" t="n">
        <x:f>=SUM(C42* D42)</x:f>
      </x:c>
    </x:row>
    <x:row r="43" spans="1:10" x14ac:dyDescent="0.25">
      <x:c r="B43" s="60" t="str">
        <x:v>B/W Laser Prints </x:v>
      </x:c>
      <x:c r="C43" s="73" t="str">
        <x:v>12,621</x:v>
      </x:c>
      <x:c r="D43" s="73" t="str">
        <x:v>$ .0200</x:v>
      </x:c>
      <x:c r="E43" s="61" t="n">
        <x:f>=SUM(C43* D43)</x:f>
      </x:c>
    </x:row>
    <x:row r="44" spans="1:10" x14ac:dyDescent="0.25">
      <x:c r="B44" s="58" t="str">
        <x:v>Color Copier (Color Pages)</x:v>
      </x:c>
      <x:c r="C44" s="6" t="str">
        <x:v>5,021</x:v>
      </x:c>
      <x:c r="D44" s="6" t="str">
        <x:v>$ .0900</x:v>
      </x:c>
      <x:c r="E44" s="59" t="str">
        <x:f>=SUM(C44* D44)</x:f>
      </x:c>
    </x:row>
    <x:row r="45" spans="1:10" x14ac:dyDescent="0.25">
      <x:c r="B45" s="58" t="str">
        <x:v>Color Laser Prints (Other)</x:v>
      </x:c>
      <x:c r="C45" s="6" t="str">
        <x:v>3,597</x:v>
      </x:c>
      <x:c r="D45" s="6" t="str">
        <x:v>$ .2000</x:v>
      </x:c>
      <x:c r="E45" s="59" t="str">
        <x:f>=SUM(C45* D45)</x:f>
      </x:c>
    </x:row>
    <x:row r="46" spans="1:10" x14ac:dyDescent="0.25">
      <x:c r="B46" s="60" t="str">
        <x:v>Color Laser Prints (Ricoh)</x:v>
      </x:c>
      <x:c r="C46" s="73" t="str">
        <x:v>0</x:v>
      </x:c>
      <x:c r="D46" s="73" t="str">
        <x:v>$ .1300</x:v>
      </x:c>
      <x:c r="E46" s="61" t="n">
        <x:f>=SUM(C46* D46)</x:f>
      </x:c>
    </x:row>
    <x:row r="47" spans="1:10" x14ac:dyDescent="0.25">
      <x:c r="A47" s="19"/>
      <x:c r="B47" s="174"/>
      <x:c r="C47" s="174"/>
      <x:c r="D47" s="174">
        <x:v>Rollover Savings: </x:v>
      </x:c>
      <x:c r="E47" s="174">
        <x:f ca="1">SUM(E41:E46)</x:f>
      </x:c>
    </x:row>
    <x:row r="49" spans="1:10" ht="15.5" customHeight="1" x14ac:dyDescent="0.25">
      <x:c r="A49"/>
      <x:c r="B49" s="194" t="str">
        <x:v>April 2017 - June 2017</x:v>
      </x:c>
      <x:c r="C49" s="19"/>
      <x:c r="D49" s="19"/>
      <x:c r="E49" s="19"/>
    </x:row>
    <x:row r="50" spans="1:10" ht="27.75" customHeight="1" x14ac:dyDescent="0.25">
      <x:c r="B50" s="47" t="str">
        <x:v>Meter Group</x:v>
      </x:c>
      <x:c r="C50" s="45" t="str">
        <x:v>Rollover Pages For Period</x:v>
      </x:c>
      <x:c r="D50" s="45" t="str">
        <x:v>Pre-FPR CPP</x:v>
      </x:c>
      <x:c r="E50" s="46" t="str">
        <x:v>Rollover Savings</x:v>
      </x:c>
    </x:row>
    <x:row r="51" spans="1:10" x14ac:dyDescent="0.25">
      <x:c r="B51" s="60" t="str">
        <x:v>B/W Copies</x:v>
      </x:c>
      <x:c r="C51" s="73" t="str">
        <x:v>0</x:v>
      </x:c>
      <x:c r="D51" s="73" t="str">
        <x:v>$ .0110</x:v>
      </x:c>
      <x:c r="E51" s="61" t="n">
        <x:f>=SUM(C51* D51)</x:f>
      </x:c>
    </x:row>
    <x:row r="52" spans="1:10" x14ac:dyDescent="0.25">
      <x:c r="B52" s="58" t="str">
        <x:v>B/W Laser Prints </x:v>
      </x:c>
      <x:c r="C52" s="6" t="str">
        <x:v>0</x:v>
      </x:c>
      <x:c r="D52" s="6" t="str">
        <x:v>$ .0200</x:v>
      </x:c>
      <x:c r="E52" s="59" t="str">
        <x:f>=SUM(C52* D52)</x:f>
      </x:c>
    </x:row>
    <x:row r="53" spans="1:10" x14ac:dyDescent="0.25">
      <x:c r="B53" s="58" t="str">
        <x:v>Color Copier (Color Pages)</x:v>
      </x:c>
      <x:c r="C53" s="6" t="str">
        <x:v>9,990</x:v>
      </x:c>
      <x:c r="D53" s="6" t="str">
        <x:v>$ .0900</x:v>
      </x:c>
      <x:c r="E53" s="59" t="str">
        <x:f>=SUM(C53* D53)</x:f>
      </x:c>
    </x:row>
    <x:row r="54" spans="1:10" x14ac:dyDescent="0.25">
      <x:c r="B54" s="60" t="str">
        <x:v>Color Laser Prints (Other)</x:v>
      </x:c>
      <x:c r="C54" s="73" t="str">
        <x:v>4,360</x:v>
      </x:c>
      <x:c r="D54" s="73" t="str">
        <x:v>$ .2000</x:v>
      </x:c>
      <x:c r="E54" s="61" t="n">
        <x:f>=SUM(C54* D54)</x:f>
      </x:c>
    </x:row>
    <x:row r="55" spans="1:10" x14ac:dyDescent="0.25">
      <x:c r="B55" s="60" t="str">
        <x:v>Color Laser Prints (Ricoh)</x:v>
      </x:c>
      <x:c r="C55" s="73" t="str">
        <x:v>56,578</x:v>
      </x:c>
      <x:c r="D55" s="73" t="str">
        <x:v>$ .1300</x:v>
      </x:c>
      <x:c r="E55" s="61" t="n">
        <x:f>=SUM(C55* D55)</x:f>
      </x:c>
    </x:row>
    <x:row r="56" spans="1:10" x14ac:dyDescent="0.25">
      <x:c r="A56" s="19"/>
      <x:c r="B56" s="174"/>
      <x:c r="C56" s="174"/>
      <x:c r="D56" s="174">
        <x:v>Rollover Savings: </x:v>
      </x:c>
      <x:c r="E56" s="174">
        <x:f ca="1">SUM(E50:E55)</x:f>
      </x:c>
    </x:row>
    <x:row r="58" spans="1:10" ht="15.5" customHeight="1" x14ac:dyDescent="0.25">
      <x:c r="A58"/>
      <x:c r="B58" s="194" t="str">
        <x:v>January 2017 - March 2017</x:v>
      </x:c>
      <x:c r="C58" s="19"/>
      <x:c r="D58" s="19"/>
      <x:c r="E58" s="19"/>
    </x:row>
    <x:row r="59" spans="1:10" ht="27.75" customHeight="1" x14ac:dyDescent="0.25">
      <x:c r="B59" s="47" t="str">
        <x:v>Meter Group</x:v>
      </x:c>
      <x:c r="C59" s="45" t="str">
        <x:v>Rollover Pages For Period</x:v>
      </x:c>
      <x:c r="D59" s="45" t="str">
        <x:v>Pre-FPR CPP</x:v>
      </x:c>
      <x:c r="E59" s="46" t="str">
        <x:v>Rollover Savings</x:v>
      </x:c>
    </x:row>
    <x:row r="60" spans="1:10" x14ac:dyDescent="0.25">
      <x:c r="B60" s="58" t="str">
        <x:v>B/W Copies</x:v>
      </x:c>
      <x:c r="C60" s="6" t="str">
        <x:v>0</x:v>
      </x:c>
      <x:c r="D60" s="6" t="str">
        <x:v>$ .0110</x:v>
      </x:c>
      <x:c r="E60" s="59" t="str">
        <x:f>=SUM(C60* D60)</x:f>
      </x:c>
    </x:row>
    <x:row r="61" spans="1:10" x14ac:dyDescent="0.25">
      <x:c r="B61" s="58" t="str">
        <x:v>B/W Laser Prints </x:v>
      </x:c>
      <x:c r="C61" s="6" t="str">
        <x:v>0</x:v>
      </x:c>
      <x:c r="D61" s="6" t="str">
        <x:v>$ .0200</x:v>
      </x:c>
      <x:c r="E61" s="59" t="str">
        <x:f>=SUM(C61* D61)</x:f>
      </x:c>
    </x:row>
    <x:row r="62" spans="1:10" x14ac:dyDescent="0.25">
      <x:c r="B62" s="60" t="str">
        <x:v>Color Copier (Color Pages)</x:v>
      </x:c>
      <x:c r="C62" s="73" t="str">
        <x:v>25,538</x:v>
      </x:c>
      <x:c r="D62" s="73" t="str">
        <x:v>$ .0900</x:v>
      </x:c>
      <x:c r="E62" s="61" t="n">
        <x:f>=SUM(C62* D62)</x:f>
      </x:c>
    </x:row>
    <x:row r="63" spans="1:10" x14ac:dyDescent="0.25">
      <x:c r="B63" s="60" t="str">
        <x:v>Color Laser Prints (Other)</x:v>
      </x:c>
      <x:c r="C63" s="73" t="str">
        <x:v>763</x:v>
      </x:c>
      <x:c r="D63" s="73" t="str">
        <x:v>$ .2000</x:v>
      </x:c>
      <x:c r="E63" s="61" t="n">
        <x:f>=SUM(C63* D63)</x:f>
      </x:c>
    </x:row>
    <x:row r="64" spans="1:10" x14ac:dyDescent="0.25">
      <x:c r="B64" s="58" t="str">
        <x:v>Color Laser Prints (Ricoh)</x:v>
      </x:c>
      <x:c r="C64" s="6" t="str">
        <x:v>57,945</x:v>
      </x:c>
      <x:c r="D64" s="6" t="str">
        <x:v>$ .1300</x:v>
      </x:c>
      <x:c r="E64" s="59" t="str">
        <x:f>=SUM(C64* D64)</x:f>
      </x:c>
    </x:row>
    <x:row r="65" spans="1:10" x14ac:dyDescent="0.25">
      <x:c r="A65" s="19"/>
      <x:c r="B65" s="174"/>
      <x:c r="C65" s="174"/>
      <x:c r="D65" s="174">
        <x:v>Rollover Savings: </x:v>
      </x:c>
      <x:c r="E65" s="174">
        <x:f ca="1">SUM(E59:E64)</x:f>
      </x:c>
    </x:row>
    <x:row r="67" spans="1:10" ht="15.5" customHeight="1" x14ac:dyDescent="0.25">
      <x:c r="A67"/>
      <x:c r="B67" s="194" t="str">
        <x:v>October 2016 - December 2016</x:v>
      </x:c>
      <x:c r="C67" s="19"/>
      <x:c r="D67" s="19"/>
      <x:c r="E67" s="19"/>
    </x:row>
    <x:row r="68" spans="1:10" ht="27.75" customHeight="1" x14ac:dyDescent="0.25">
      <x:c r="B68" s="47" t="str">
        <x:v>Meter Group</x:v>
      </x:c>
      <x:c r="C68" s="45" t="str">
        <x:v>Rollover Pages For Period</x:v>
      </x:c>
      <x:c r="D68" s="45" t="str">
        <x:v>Pre-FPR CPP</x:v>
      </x:c>
      <x:c r="E68" s="46" t="str">
        <x:v>Rollover Savings</x:v>
      </x:c>
    </x:row>
    <x:row r="69" spans="1:10" x14ac:dyDescent="0.25">
      <x:c r="B69" s="58" t="str">
        <x:v>B/W Copies</x:v>
      </x:c>
      <x:c r="C69" s="6" t="str">
        <x:v>0</x:v>
      </x:c>
      <x:c r="D69" s="6" t="str">
        <x:v>$ .0110</x:v>
      </x:c>
      <x:c r="E69" s="59" t="str">
        <x:f>=SUM(C69* D69)</x:f>
      </x:c>
    </x:row>
    <x:row r="70" spans="1:10" x14ac:dyDescent="0.25">
      <x:c r="B70" s="60" t="str">
        <x:v>B/W Laser Prints </x:v>
      </x:c>
      <x:c r="C70" s="73" t="str">
        <x:v>0</x:v>
      </x:c>
      <x:c r="D70" s="73" t="str">
        <x:v>$ .0200</x:v>
      </x:c>
      <x:c r="E70" s="61" t="n">
        <x:f>=SUM(C70* D70)</x:f>
      </x:c>
    </x:row>
    <x:row r="71" spans="1:10" x14ac:dyDescent="0.25">
      <x:c r="B71" s="60" t="str">
        <x:v>Color Copier (Color Pages)</x:v>
      </x:c>
      <x:c r="C71" s="73" t="str">
        <x:v>11,853</x:v>
      </x:c>
      <x:c r="D71" s="73" t="str">
        <x:v>$ .0900</x:v>
      </x:c>
      <x:c r="E71" s="61" t="n">
        <x:f>=SUM(C71* D71)</x:f>
      </x:c>
    </x:row>
    <x:row r="72" spans="1:10" x14ac:dyDescent="0.25">
      <x:c r="B72" s="58" t="str">
        <x:v>Color Laser Prints (Other)</x:v>
      </x:c>
      <x:c r="C72" s="6" t="str">
        <x:v>109</x:v>
      </x:c>
      <x:c r="D72" s="6" t="str">
        <x:v>$ .2000</x:v>
      </x:c>
      <x:c r="E72" s="59" t="str">
        <x:f>=SUM(C72* D72)</x:f>
      </x:c>
    </x:row>
    <x:row r="73" spans="1:10" x14ac:dyDescent="0.25">
      <x:c r="B73" s="58" t="str">
        <x:v>Color Laser Prints (Ricoh)</x:v>
      </x:c>
      <x:c r="C73" s="6" t="str">
        <x:v>54,304</x:v>
      </x:c>
      <x:c r="D73" s="6" t="str">
        <x:v>$ .1300</x:v>
      </x:c>
      <x:c r="E73" s="59" t="str">
        <x:f>=SUM(C73* D73)</x:f>
      </x:c>
    </x:row>
    <x:row r="74" spans="1:10" x14ac:dyDescent="0.25">
      <x:c r="A74" s="19"/>
      <x:c r="B74" s="174"/>
      <x:c r="C74" s="174"/>
      <x:c r="D74" s="174">
        <x:v>Rollover Savings: </x:v>
      </x:c>
      <x:c r="E74" s="174">
        <x:f ca="1">SUM(E68:E73)</x:f>
      </x:c>
    </x:row>
    <x:row r="76" spans="1:10" ht="15.5" customHeight="1" x14ac:dyDescent="0.25">
      <x:c r="A76"/>
      <x:c r="B76" s="194" t="str">
        <x:v>July 2016 - September 2016</x:v>
      </x:c>
      <x:c r="C76" s="19"/>
      <x:c r="D76" s="19"/>
      <x:c r="E76" s="19"/>
    </x:row>
    <x:row r="77" spans="1:10" ht="27.75" customHeight="1" x14ac:dyDescent="0.25">
      <x:c r="B77" s="47" t="str">
        <x:v>Meter Group</x:v>
      </x:c>
      <x:c r="C77" s="45" t="str">
        <x:v>Rollover Pages For Period</x:v>
      </x:c>
      <x:c r="D77" s="45" t="str">
        <x:v>Pre-FPR CPP</x:v>
      </x:c>
      <x:c r="E77" s="46" t="str">
        <x:v>Rollover Savings</x:v>
      </x:c>
    </x:row>
    <x:row r="78" spans="1:10" x14ac:dyDescent="0.25">
      <x:c r="B78" s="60" t="str">
        <x:v>B/W Copies</x:v>
      </x:c>
      <x:c r="C78" s="73" t="str">
        <x:v>41,672</x:v>
      </x:c>
      <x:c r="D78" s="73" t="str">
        <x:v>$ .0110</x:v>
      </x:c>
      <x:c r="E78" s="61" t="n">
        <x:f>=SUM(C78* D78)</x:f>
      </x:c>
    </x:row>
    <x:row r="79" spans="1:10" x14ac:dyDescent="0.25">
      <x:c r="B79" s="60" t="str">
        <x:v>B/W Laser Prints </x:v>
      </x:c>
      <x:c r="C79" s="73" t="str">
        <x:v>0</x:v>
      </x:c>
      <x:c r="D79" s="73" t="str">
        <x:v>$ .0200</x:v>
      </x:c>
      <x:c r="E79" s="61" t="n">
        <x:f>=SUM(C79* D79)</x:f>
      </x:c>
    </x:row>
    <x:row r="80" spans="1:10" x14ac:dyDescent="0.25">
      <x:c r="B80" s="58" t="str">
        <x:v>Color Copier (Color Pages)</x:v>
      </x:c>
      <x:c r="C80" s="6" t="str">
        <x:v>1,221</x:v>
      </x:c>
      <x:c r="D80" s="6" t="str">
        <x:v>$ .0900</x:v>
      </x:c>
      <x:c r="E80" s="59" t="str">
        <x:f>=SUM(C80* D80)</x:f>
      </x:c>
    </x:row>
    <x:row r="81" spans="1:10" x14ac:dyDescent="0.25">
      <x:c r="B81" s="58" t="str">
        <x:v>Color Laser Prints (Other)</x:v>
      </x:c>
      <x:c r="C81" s="6" t="str">
        <x:v>1,676</x:v>
      </x:c>
      <x:c r="D81" s="6" t="str">
        <x:v>$ .2000</x:v>
      </x:c>
      <x:c r="E81" s="59" t="str">
        <x:f>=SUM(C81* D81)</x:f>
      </x:c>
    </x:row>
    <x:row r="82" spans="1:10" x14ac:dyDescent="0.25">
      <x:c r="B82" s="60" t="str">
        <x:v>Color Laser Prints (Ricoh)</x:v>
      </x:c>
      <x:c r="C82" s="73" t="str">
        <x:v>65,770</x:v>
      </x:c>
      <x:c r="D82" s="73" t="str">
        <x:v>$ .1300</x:v>
      </x:c>
      <x:c r="E82" s="61" t="n">
        <x:f>=SUM(C82* D82)</x:f>
      </x:c>
    </x:row>
    <x:row r="83" spans="1:10" x14ac:dyDescent="0.25">
      <x:c r="A83" s="19"/>
      <x:c r="B83" s="174"/>
      <x:c r="C83" s="174"/>
      <x:c r="D83" s="174">
        <x:v>Rollover Savings: </x:v>
      </x:c>
      <x:c r="E83" s="174">
        <x:f ca="1">SUM(E77:E82)</x:f>
      </x:c>
    </x:row>
    <x:row r="85" spans="1:10" ht="15.5" customHeight="1" x14ac:dyDescent="0.25">
      <x:c r="A85"/>
      <x:c r="B85" s="194" t="str">
        <x:v>April 2016 - June 2016</x:v>
      </x:c>
      <x:c r="C85" s="19"/>
      <x:c r="D85" s="19"/>
      <x:c r="E85" s="19"/>
    </x:row>
    <x:row r="86" spans="1:10" ht="27.75" customHeight="1" x14ac:dyDescent="0.25">
      <x:c r="B86" s="47" t="str">
        <x:v>Meter Group</x:v>
      </x:c>
      <x:c r="C86" s="45" t="str">
        <x:v>Rollover Pages For Period</x:v>
      </x:c>
      <x:c r="D86" s="45" t="str">
        <x:v>Pre-FPR CPP</x:v>
      </x:c>
      <x:c r="E86" s="46" t="str">
        <x:v>Rollover Savings</x:v>
      </x:c>
    </x:row>
    <x:row r="87" spans="1:10" x14ac:dyDescent="0.25">
      <x:c r="B87" s="60" t="str">
        <x:v>B/W Copies</x:v>
      </x:c>
      <x:c r="C87" s="73" t="str">
        <x:v>20,012</x:v>
      </x:c>
      <x:c r="D87" s="73" t="str">
        <x:v>$ .0110</x:v>
      </x:c>
      <x:c r="E87" s="61" t="n">
        <x:f>=SUM(C87* D87)</x:f>
      </x:c>
    </x:row>
    <x:row r="88" spans="1:10" x14ac:dyDescent="0.25">
      <x:c r="B88" s="58" t="str">
        <x:v>B/W Laser Prints </x:v>
      </x:c>
      <x:c r="C88" s="6" t="str">
        <x:v>0</x:v>
      </x:c>
      <x:c r="D88" s="6" t="str">
        <x:v>$ .0200</x:v>
      </x:c>
      <x:c r="E88" s="59" t="str">
        <x:f>=SUM(C88* D88)</x:f>
      </x:c>
    </x:row>
    <x:row r="89" spans="1:10" x14ac:dyDescent="0.25">
      <x:c r="B89" s="58" t="str">
        <x:v>Color Copier (Color Pages)</x:v>
      </x:c>
      <x:c r="C89" s="6" t="str">
        <x:v>0</x:v>
      </x:c>
      <x:c r="D89" s="6" t="str">
        <x:v>$ .0900</x:v>
      </x:c>
      <x:c r="E89" s="59" t="str">
        <x:f>=SUM(C89* D89)</x:f>
      </x:c>
    </x:row>
    <x:row r="90" spans="1:10" x14ac:dyDescent="0.25">
      <x:c r="B90" s="60" t="str">
        <x:v>Color Laser Prints (Other)</x:v>
      </x:c>
      <x:c r="C90" s="73" t="str">
        <x:v>187</x:v>
      </x:c>
      <x:c r="D90" s="73" t="str">
        <x:v>$ .2000</x:v>
      </x:c>
      <x:c r="E90" s="61" t="n">
        <x:f>=SUM(C90* D90)</x:f>
      </x:c>
    </x:row>
    <x:row r="91" spans="1:10" x14ac:dyDescent="0.25">
      <x:c r="B91" s="60" t="str">
        <x:v>Color Laser Prints (Ricoh)</x:v>
      </x:c>
      <x:c r="C91" s="73" t="str">
        <x:v>34,178</x:v>
      </x:c>
      <x:c r="D91" s="73" t="str">
        <x:v>$ .1300</x:v>
      </x:c>
      <x:c r="E91" s="61" t="n">
        <x:f>=SUM(C91* D91)</x:f>
      </x:c>
    </x:row>
    <x:row r="92" spans="1:10" x14ac:dyDescent="0.25">
      <x:c r="A92" s="19"/>
      <x:c r="B92" s="174"/>
      <x:c r="C92" s="174"/>
      <x:c r="D92" s="174">
        <x:v>Rollover Savings: </x:v>
      </x:c>
      <x:c r="E92" s="174">
        <x:f ca="1">SUM(E86:E91)</x:f>
      </x:c>
    </x:row>
    <x:row r="94" spans="1:10" ht="15.5" customHeight="1" x14ac:dyDescent="0.25">
      <x:c r="A94"/>
      <x:c r="B94" s="194" t="str">
        <x:v>January 2016 - March 2016</x:v>
      </x:c>
      <x:c r="C94" s="19"/>
      <x:c r="D94" s="19"/>
      <x:c r="E94" s="19"/>
    </x:row>
    <x:row r="95" spans="1:10" ht="27.75" customHeight="1" x14ac:dyDescent="0.25">
      <x:c r="B95" s="47" t="str">
        <x:v>Meter Group</x:v>
      </x:c>
      <x:c r="C95" s="45" t="str">
        <x:v>Rollover Pages For Period</x:v>
      </x:c>
      <x:c r="D95" s="45" t="str">
        <x:v>Pre-FPR CPP</x:v>
      </x:c>
      <x:c r="E95" s="46" t="str">
        <x:v>Rollover Savings</x:v>
      </x:c>
    </x:row>
    <x:row r="96" spans="1:10" x14ac:dyDescent="0.25">
      <x:c r="B96" s="58" t="str">
        <x:v>B/W Copies</x:v>
      </x:c>
      <x:c r="C96" s="6" t="str">
        <x:v>17,959</x:v>
      </x:c>
      <x:c r="D96" s="6" t="str">
        <x:v>$ .0110</x:v>
      </x:c>
      <x:c r="E96" s="59" t="str">
        <x:f>=SUM(C96* D96)</x:f>
      </x:c>
    </x:row>
    <x:row r="97" spans="1:10" x14ac:dyDescent="0.25">
      <x:c r="B97" s="58" t="str">
        <x:v>B/W Laser Prints </x:v>
      </x:c>
      <x:c r="C97" s="6" t="str">
        <x:v>0</x:v>
      </x:c>
      <x:c r="D97" s="6" t="str">
        <x:v>$ .0200</x:v>
      </x:c>
      <x:c r="E97" s="59" t="str">
        <x:f>=SUM(C97* D97)</x:f>
      </x:c>
    </x:row>
    <x:row r="98" spans="1:10" x14ac:dyDescent="0.25">
      <x:c r="B98" s="60" t="str">
        <x:v>Color Copier (Color Pages)</x:v>
      </x:c>
      <x:c r="C98" s="73" t="str">
        <x:v>0</x:v>
      </x:c>
      <x:c r="D98" s="73" t="str">
        <x:v>$ .0900</x:v>
      </x:c>
      <x:c r="E98" s="61" t="n">
        <x:f>=SUM(C98* D98)</x:f>
      </x:c>
    </x:row>
    <x:row r="99" spans="1:10" x14ac:dyDescent="0.25">
      <x:c r="B99" s="60" t="str">
        <x:v>Color Laser Prints (Other)</x:v>
      </x:c>
      <x:c r="C99" s="73" t="str">
        <x:v>1,568</x:v>
      </x:c>
      <x:c r="D99" s="73" t="str">
        <x:v>$ .2000</x:v>
      </x:c>
      <x:c r="E99" s="61" t="n">
        <x:f>=SUM(C99* D99)</x:f>
      </x:c>
    </x:row>
    <x:row r="100" spans="1:10" x14ac:dyDescent="0.25">
      <x:c r="B100" s="58" t="str">
        <x:v>Color Laser Prints (Ricoh)</x:v>
      </x:c>
      <x:c r="C100" s="6" t="str">
        <x:v>12,569</x:v>
      </x:c>
      <x:c r="D100" s="6" t="str">
        <x:v>$ .1300</x:v>
      </x:c>
      <x:c r="E100" s="59" t="str">
        <x:f>=SUM(C100* D100)</x:f>
      </x:c>
    </x:row>
    <x:row r="101" spans="1:10" x14ac:dyDescent="0.25">
      <x:c r="A101" s="19"/>
      <x:c r="B101" s="174"/>
      <x:c r="C101" s="174"/>
      <x:c r="D101" s="174">
        <x:v>Rollover Savings: </x:v>
      </x:c>
      <x:c r="E101" s="174">
        <x:f ca="1">SUM(E95:E100)</x:f>
      </x:c>
    </x:row>
    <x:row r="103" spans="1:10" ht="15.5" customHeight="1" x14ac:dyDescent="0.25">
      <x:c r="A103"/>
      <x:c r="B103" s="194" t="str">
        <x:v>October 2015 - December 2015</x:v>
      </x:c>
      <x:c r="C103" s="19"/>
      <x:c r="D103" s="19"/>
      <x:c r="E103" s="19"/>
    </x:row>
    <x:row r="104" spans="1:10" ht="27.75" customHeight="1" x14ac:dyDescent="0.25">
      <x:c r="B104" s="47" t="str">
        <x:v>Meter Group</x:v>
      </x:c>
      <x:c r="C104" s="45" t="str">
        <x:v>Rollover Pages For Period</x:v>
      </x:c>
      <x:c r="D104" s="45" t="str">
        <x:v>Pre-FPR CPP</x:v>
      </x:c>
      <x:c r="E104" s="46" t="str">
        <x:v>Rollover Savings</x:v>
      </x:c>
    </x:row>
    <x:row r="105" spans="1:10" x14ac:dyDescent="0.25">
      <x:c r="B105" s="58" t="str">
        <x:v>B/W Copies</x:v>
      </x:c>
      <x:c r="C105" s="6" t="str">
        <x:v>39,421</x:v>
      </x:c>
      <x:c r="D105" s="6" t="str">
        <x:v>$ .0110</x:v>
      </x:c>
      <x:c r="E105" s="59" t="str">
        <x:f>=SUM(C105* D105)</x:f>
      </x:c>
    </x:row>
    <x:row r="106" spans="1:10" x14ac:dyDescent="0.25">
      <x:c r="B106" s="60" t="str">
        <x:v>B/W Laser Prints </x:v>
      </x:c>
      <x:c r="C106" s="73" t="str">
        <x:v>7,208</x:v>
      </x:c>
      <x:c r="D106" s="73" t="str">
        <x:v>$ .0200</x:v>
      </x:c>
      <x:c r="E106" s="61" t="n">
        <x:f>=SUM(C106* D106)</x:f>
      </x:c>
    </x:row>
    <x:row r="107" spans="1:10" x14ac:dyDescent="0.25">
      <x:c r="B107" s="60" t="str">
        <x:v>Color Copier (Color Pages)</x:v>
      </x:c>
      <x:c r="C107" s="73" t="str">
        <x:v>0</x:v>
      </x:c>
      <x:c r="D107" s="73" t="str">
        <x:v>$ .0900</x:v>
      </x:c>
      <x:c r="E107" s="61" t="n">
        <x:f>=SUM(C107* D107)</x:f>
      </x:c>
    </x:row>
    <x:row r="108" spans="1:10" x14ac:dyDescent="0.25">
      <x:c r="B108" s="58" t="str">
        <x:v>Color Laser Prints (Other)</x:v>
      </x:c>
      <x:c r="C108" s="6" t="str">
        <x:v>1,282</x:v>
      </x:c>
      <x:c r="D108" s="6" t="str">
        <x:v>$ .2000</x:v>
      </x:c>
      <x:c r="E108" s="59" t="str">
        <x:f>=SUM(C108* D108)</x:f>
      </x:c>
    </x:row>
    <x:row r="109" spans="1:10" x14ac:dyDescent="0.25">
      <x:c r="B109" s="58" t="str">
        <x:v>Color Laser Prints (Ricoh)</x:v>
      </x:c>
      <x:c r="C109" s="6" t="str">
        <x:v>0</x:v>
      </x:c>
      <x:c r="D109" s="6" t="str">
        <x:v>$ .1300</x:v>
      </x:c>
      <x:c r="E109" s="59" t="str">
        <x:f>=SUM(C109* D109)</x:f>
      </x:c>
    </x:row>
    <x:row r="110" spans="1:10" x14ac:dyDescent="0.25">
      <x:c r="A110" s="19"/>
      <x:c r="B110" s="174"/>
      <x:c r="C110" s="174"/>
      <x:c r="D110" s="174">
        <x:v>Rollover Savings: </x:v>
      </x:c>
      <x:c r="E110" s="174">
        <x:f ca="1">SUM(E104:E109)</x:f>
      </x:c>
    </x:row>
    <x:row r="112" spans="1:10" ht="15.5" customHeight="1" x14ac:dyDescent="0.25">
      <x:c r="A112"/>
      <x:c r="B112" s="194" t="str">
        <x:v>July 2015 - September 2015</x:v>
      </x:c>
      <x:c r="C112" s="19"/>
      <x:c r="D112" s="19"/>
      <x:c r="E112" s="19"/>
    </x:row>
    <x:row r="113" spans="1:10" ht="27.75" customHeight="1" x14ac:dyDescent="0.25">
      <x:c r="B113" s="47" t="str">
        <x:v>Meter Group</x:v>
      </x:c>
      <x:c r="C113" s="45" t="str">
        <x:v>Rollover Pages For Period</x:v>
      </x:c>
      <x:c r="D113" s="45" t="str">
        <x:v>Pre-FPR CPP</x:v>
      </x:c>
      <x:c r="E113" s="46" t="str">
        <x:v>Rollover Savings</x:v>
      </x:c>
    </x:row>
    <x:row r="114" spans="1:10" x14ac:dyDescent="0.25">
      <x:c r="B114" s="60" t="str">
        <x:v>B/W Copies</x:v>
      </x:c>
      <x:c r="C114" s="73" t="str">
        <x:v>41,625</x:v>
      </x:c>
      <x:c r="D114" s="73" t="str">
        <x:v>$ .0110</x:v>
      </x:c>
      <x:c r="E114" s="61" t="n">
        <x:f>=SUM(C114* D114)</x:f>
      </x:c>
    </x:row>
    <x:row r="115" spans="1:10" x14ac:dyDescent="0.25">
      <x:c r="B115" s="60" t="str">
        <x:v>B/W Laser Prints </x:v>
      </x:c>
      <x:c r="C115" s="73" t="str">
        <x:v>13,445</x:v>
      </x:c>
      <x:c r="D115" s="73" t="str">
        <x:v>$ .0200</x:v>
      </x:c>
      <x:c r="E115" s="61" t="n">
        <x:f>=SUM(C115* D115)</x:f>
      </x:c>
    </x:row>
    <x:row r="116" spans="1:10" x14ac:dyDescent="0.25">
      <x:c r="B116" s="58" t="str">
        <x:v>Color Copier (Color Pages)</x:v>
      </x:c>
      <x:c r="C116" s="6" t="str">
        <x:v>0</x:v>
      </x:c>
      <x:c r="D116" s="6" t="str">
        <x:v>$ .0900</x:v>
      </x:c>
      <x:c r="E116" s="59" t="str">
        <x:f>=SUM(C116* D116)</x:f>
      </x:c>
    </x:row>
    <x:row r="117" spans="1:10" x14ac:dyDescent="0.25">
      <x:c r="B117" s="58" t="str">
        <x:v>Color Laser Prints (Other)</x:v>
      </x:c>
      <x:c r="C117" s="6" t="str">
        <x:v>1,011</x:v>
      </x:c>
      <x:c r="D117" s="6" t="str">
        <x:v>$ .2000</x:v>
      </x:c>
      <x:c r="E117" s="59" t="str">
        <x:f>=SUM(C117* D117)</x:f>
      </x:c>
    </x:row>
    <x:row r="118" spans="1:10" x14ac:dyDescent="0.25">
      <x:c r="B118" s="60" t="str">
        <x:v>Color Laser Prints (Ricoh)</x:v>
      </x:c>
      <x:c r="C118" s="73" t="str">
        <x:v>10,961</x:v>
      </x:c>
      <x:c r="D118" s="73" t="str">
        <x:v>$ .1300</x:v>
      </x:c>
      <x:c r="E118" s="61" t="n">
        <x:f>=SUM(C118* D118)</x:f>
      </x:c>
    </x:row>
    <x:row r="119" spans="1:10" x14ac:dyDescent="0.25">
      <x:c r="A119" s="19"/>
      <x:c r="B119" s="174"/>
      <x:c r="C119" s="174"/>
      <x:c r="D119" s="174">
        <x:v>Rollover Savings: </x:v>
      </x:c>
      <x:c r="E119" s="174">
        <x:f ca="1">SUM(E113:E118)</x:f>
      </x:c>
    </x:row>
    <x:row r="121" spans="1:10" ht="15.5" customHeight="1" x14ac:dyDescent="0.25">
      <x:c r="A121"/>
      <x:c r="B121" s="194" t="str">
        <x:v>April 2015 - June 2015</x:v>
      </x:c>
      <x:c r="C121" s="19"/>
      <x:c r="D121" s="19"/>
      <x:c r="E121" s="19"/>
    </x:row>
    <x:row r="122" spans="1:10" ht="27.75" customHeight="1" x14ac:dyDescent="0.25">
      <x:c r="B122" s="47" t="str">
        <x:v>Meter Group</x:v>
      </x:c>
      <x:c r="C122" s="45" t="str">
        <x:v>Rollover Pages For Period</x:v>
      </x:c>
      <x:c r="D122" s="45" t="str">
        <x:v>Pre-FPR CPP</x:v>
      </x:c>
      <x:c r="E122" s="46" t="str">
        <x:v>Rollover Savings</x:v>
      </x:c>
    </x:row>
    <x:row r="123" spans="1:10" x14ac:dyDescent="0.25">
      <x:c r="B123" s="60" t="str">
        <x:v>B/W Copies</x:v>
      </x:c>
      <x:c r="C123" s="73" t="str">
        <x:v>33,752</x:v>
      </x:c>
      <x:c r="D123" s="73" t="str">
        <x:v>$ .0110</x:v>
      </x:c>
      <x:c r="E123" s="61" t="n">
        <x:f>=SUM(C123* D123)</x:f>
      </x:c>
    </x:row>
    <x:row r="124" spans="1:10" x14ac:dyDescent="0.25">
      <x:c r="B124" s="58" t="str">
        <x:v>B/W Laser Prints </x:v>
      </x:c>
      <x:c r="C124" s="6" t="str">
        <x:v>15,320</x:v>
      </x:c>
      <x:c r="D124" s="6" t="str">
        <x:v>$ .0200</x:v>
      </x:c>
      <x:c r="E124" s="59" t="str">
        <x:f>=SUM(C124* D124)</x:f>
      </x:c>
    </x:row>
    <x:row r="125" spans="1:10" x14ac:dyDescent="0.25">
      <x:c r="B125" s="58" t="str">
        <x:v>Color Copier (Color Pages)</x:v>
      </x:c>
      <x:c r="C125" s="6" t="str">
        <x:v>1,056</x:v>
      </x:c>
      <x:c r="D125" s="6" t="str">
        <x:v>$ .0900</x:v>
      </x:c>
      <x:c r="E125" s="59" t="str">
        <x:f>=SUM(C125* D125)</x:f>
      </x:c>
    </x:row>
    <x:row r="126" spans="1:10" x14ac:dyDescent="0.25">
      <x:c r="B126" s="60" t="str">
        <x:v>Color Laser Prints (Other)</x:v>
      </x:c>
      <x:c r="C126" s="73" t="str">
        <x:v>0</x:v>
      </x:c>
      <x:c r="D126" s="73" t="str">
        <x:v>$ .2000</x:v>
      </x:c>
      <x:c r="E126" s="61" t="n">
        <x:f>=SUM(C126* D126)</x:f>
      </x:c>
    </x:row>
    <x:row r="127" spans="1:10" x14ac:dyDescent="0.25">
      <x:c r="B127" s="60" t="str">
        <x:v>Color Laser Prints (Ricoh)</x:v>
      </x:c>
      <x:c r="C127" s="73" t="str">
        <x:v>23,578</x:v>
      </x:c>
      <x:c r="D127" s="73" t="str">
        <x:v>$ .1300</x:v>
      </x:c>
      <x:c r="E127" s="61" t="n">
        <x:f>=SUM(C127* D127)</x:f>
      </x:c>
    </x:row>
    <x:row r="128" spans="1:10" x14ac:dyDescent="0.25">
      <x:c r="A128" s="19"/>
      <x:c r="B128" s="174"/>
      <x:c r="C128" s="174"/>
      <x:c r="D128" s="174">
        <x:v>Rollover Savings: </x:v>
      </x:c>
      <x:c r="E128" s="174">
        <x:f ca="1">SUM(E122:E127)</x:f>
      </x:c>
    </x:row>
    <x:row r="130" spans="1:10" ht="15.5" customHeight="1" x14ac:dyDescent="0.25">
      <x:c r="A130"/>
      <x:c r="B130" s="194" t="str">
        <x:v>October 2014 - March 2015</x:v>
      </x:c>
      <x:c r="C130" s="19"/>
      <x:c r="D130" s="19"/>
      <x:c r="E130" s="19"/>
    </x:row>
    <x:row r="131" spans="1:10" ht="27.75" customHeight="1" x14ac:dyDescent="0.25">
      <x:c r="B131" s="47" t="str">
        <x:v>Meter Group</x:v>
      </x:c>
      <x:c r="C131" s="45" t="str">
        <x:v>Rollover Pages For Period</x:v>
      </x:c>
      <x:c r="D131" s="45" t="str">
        <x:v>Pre-FPR CPP</x:v>
      </x:c>
      <x:c r="E131" s="46" t="str">
        <x:v>Rollover Savings</x:v>
      </x:c>
    </x:row>
    <x:row r="132" spans="1:10" x14ac:dyDescent="0.25">
      <x:c r="B132" s="58" t="str">
        <x:v>B/W Copies</x:v>
      </x:c>
      <x:c r="C132" s="6" t="str">
        <x:v>24,790</x:v>
      </x:c>
      <x:c r="D132" s="6" t="str">
        <x:v>$ .0110</x:v>
      </x:c>
      <x:c r="E132" s="59" t="str">
        <x:f>=SUM(C132* D132)</x:f>
      </x:c>
    </x:row>
    <x:row r="133" spans="1:10" x14ac:dyDescent="0.25">
      <x:c r="B133" s="58" t="str">
        <x:v>B/W Laser Prints </x:v>
      </x:c>
      <x:c r="C133" s="6" t="str">
        <x:v>0</x:v>
      </x:c>
      <x:c r="D133" s="6" t="str">
        <x:v>$ .0200</x:v>
      </x:c>
      <x:c r="E133" s="59" t="str">
        <x:f>=SUM(C133* D133)</x:f>
      </x:c>
    </x:row>
    <x:row r="134" spans="1:10" x14ac:dyDescent="0.25">
      <x:c r="B134" s="60" t="str">
        <x:v>Color Copier (Color Pages)</x:v>
      </x:c>
      <x:c r="C134" s="73" t="str">
        <x:v>0</x:v>
      </x:c>
      <x:c r="D134" s="73" t="str">
        <x:v>$ .0900</x:v>
      </x:c>
      <x:c r="E134" s="61" t="n">
        <x:f>=SUM(C134* D134)</x:f>
      </x:c>
    </x:row>
    <x:row r="135" spans="1:10" x14ac:dyDescent="0.25">
      <x:c r="B135" s="60" t="str">
        <x:v>Color Laser Prints (Other)</x:v>
      </x:c>
      <x:c r="C135" s="73" t="str">
        <x:v>0</x:v>
      </x:c>
      <x:c r="D135" s="73" t="str">
        <x:v>$ .2000</x:v>
      </x:c>
      <x:c r="E135" s="61" t="n">
        <x:f>=SUM(C135* D135)</x:f>
      </x:c>
    </x:row>
    <x:row r="136" spans="1:10" x14ac:dyDescent="0.25">
      <x:c r="B136" s="58" t="str">
        <x:v>Color Laser Prints (Ricoh)</x:v>
      </x:c>
      <x:c r="C136" s="6" t="str">
        <x:v>2,404</x:v>
      </x:c>
      <x:c r="D136" s="6" t="str">
        <x:v>$ .1300</x:v>
      </x:c>
      <x:c r="E136" s="59" t="str">
        <x:f>=SUM(C136* D136)</x:f>
      </x:c>
    </x:row>
    <x:row r="137" spans="1:10" x14ac:dyDescent="0.25">
      <x:c r="A137" s="19"/>
      <x:c r="B137" s="174"/>
      <x:c r="C137" s="174"/>
      <x:c r="D137" s="174">
        <x:v>Rollover Savings: </x:v>
      </x:c>
      <x:c r="E137" s="174">
        <x:f ca="1">SUM(E131:E136)</x:f>
      </x:c>
    </x:row>
    <x:row r="139" spans="1:10" ht="15.5" customHeight="1" x14ac:dyDescent="0.25">
      <x:c r="A139"/>
      <x:c r="B139" s="194" t="str">
        <x:v>July 2014 - September 2014</x:v>
      </x:c>
      <x:c r="C139" s="19"/>
      <x:c r="D139" s="19"/>
      <x:c r="E139" s="19"/>
    </x:row>
    <x:row r="140" spans="1:10" ht="27.75" customHeight="1" x14ac:dyDescent="0.25">
      <x:c r="B140" s="47" t="str">
        <x:v>Meter Group</x:v>
      </x:c>
      <x:c r="C140" s="45" t="str">
        <x:v>Rollover Pages For Period</x:v>
      </x:c>
      <x:c r="D140" s="45" t="str">
        <x:v>Pre-FPR CPP</x:v>
      </x:c>
      <x:c r="E140" s="46" t="str">
        <x:v>Rollover Savings</x:v>
      </x:c>
    </x:row>
    <x:row r="141" spans="1:10" x14ac:dyDescent="0.25">
      <x:c r="B141" s="58" t="str">
        <x:v>B/W Copies</x:v>
      </x:c>
      <x:c r="C141" s="6" t="str">
        <x:v>17,361</x:v>
      </x:c>
      <x:c r="D141" s="6" t="str">
        <x:v>$ .0110</x:v>
      </x:c>
      <x:c r="E141" s="59" t="str">
        <x:f>=SUM(C141* D141)</x:f>
      </x:c>
    </x:row>
    <x:row r="142" spans="1:10" x14ac:dyDescent="0.25">
      <x:c r="B142" s="60" t="str">
        <x:v>B/W Laser Prints </x:v>
      </x:c>
      <x:c r="C142" s="73" t="str">
        <x:v>0</x:v>
      </x:c>
      <x:c r="D142" s="73" t="str">
        <x:v>$ .0200</x:v>
      </x:c>
      <x:c r="E142" s="61" t="n">
        <x:f>=SUM(C142* D142)</x:f>
      </x:c>
    </x:row>
    <x:row r="143" spans="1:10" x14ac:dyDescent="0.25">
      <x:c r="B143" s="60" t="str">
        <x:v>Color Copier (Color Pages)</x:v>
      </x:c>
      <x:c r="C143" s="73" t="str">
        <x:v>5,473</x:v>
      </x:c>
      <x:c r="D143" s="73" t="str">
        <x:v>$ .0900</x:v>
      </x:c>
      <x:c r="E143" s="61" t="n">
        <x:f>=SUM(C143* D143)</x:f>
      </x:c>
    </x:row>
    <x:row r="144" spans="1:10" x14ac:dyDescent="0.25">
      <x:c r="B144" s="58" t="str">
        <x:v>Color Laser Prints (Other)</x:v>
      </x:c>
      <x:c r="C144" s="6" t="str">
        <x:v>1,854</x:v>
      </x:c>
      <x:c r="D144" s="6" t="str">
        <x:v>$ .2000</x:v>
      </x:c>
      <x:c r="E144" s="59" t="str">
        <x:f>=SUM(C144* D144)</x:f>
      </x:c>
    </x:row>
    <x:row r="145" spans="1:10" x14ac:dyDescent="0.25">
      <x:c r="B145" s="58" t="str">
        <x:v>Color Laser Prints (Ricoh)</x:v>
      </x:c>
      <x:c r="C145" s="6" t="str">
        <x:v>9,147</x:v>
      </x:c>
      <x:c r="D145" s="6" t="str">
        <x:v>$ .1300</x:v>
      </x:c>
      <x:c r="E145" s="59" t="str">
        <x:f>=SUM(C145* D145)</x:f>
      </x:c>
    </x:row>
    <x:row r="146" spans="1:10" x14ac:dyDescent="0.25">
      <x:c r="A146" s="19"/>
      <x:c r="B146" s="174"/>
      <x:c r="C146" s="174"/>
      <x:c r="D146" s="174">
        <x:v>Rollover Savings: </x:v>
      </x:c>
      <x:c r="E146" s="174">
        <x:f ca="1">SUM(E140:E145)</x:f>
      </x:c>
    </x:row>
    <x:row r="148" spans="1:10" ht="15.5" customHeight="1" x14ac:dyDescent="0.25">
      <x:c r="A148"/>
      <x:c r="B148" s="194" t="str">
        <x:v>April 2014 - June 2014</x:v>
      </x:c>
      <x:c r="C148" s="19"/>
      <x:c r="D148" s="19"/>
      <x:c r="E148" s="19"/>
    </x:row>
    <x:row r="149" spans="1:10" ht="27.75" customHeight="1" x14ac:dyDescent="0.25">
      <x:c r="B149" s="47" t="str">
        <x:v>Meter Group</x:v>
      </x:c>
      <x:c r="C149" s="45" t="str">
        <x:v>Rollover Pages For Period</x:v>
      </x:c>
      <x:c r="D149" s="45" t="str">
        <x:v>Pre-FPR CPP</x:v>
      </x:c>
      <x:c r="E149" s="46" t="str">
        <x:v>Rollover Savings</x:v>
      </x:c>
    </x:row>
    <x:row r="150" spans="1:10" x14ac:dyDescent="0.25">
      <x:c r="B150" s="60" t="str">
        <x:v>B/W Copies</x:v>
      </x:c>
      <x:c r="C150" s="73" t="str">
        <x:v>24,822</x:v>
      </x:c>
      <x:c r="D150" s="73" t="str">
        <x:v>$ .0110</x:v>
      </x:c>
      <x:c r="E150" s="61" t="n">
        <x:f>=SUM(C150* D150)</x:f>
      </x:c>
    </x:row>
    <x:row r="151" spans="1:10" x14ac:dyDescent="0.25">
      <x:c r="B151" s="60" t="str">
        <x:v>B/W Laser Prints </x:v>
      </x:c>
      <x:c r="C151" s="73" t="str">
        <x:v>25,089</x:v>
      </x:c>
      <x:c r="D151" s="73" t="str">
        <x:v>$ .0200</x:v>
      </x:c>
      <x:c r="E151" s="61" t="n">
        <x:f>=SUM(C151* D151)</x:f>
      </x:c>
    </x:row>
    <x:row r="152" spans="1:10" x14ac:dyDescent="0.25">
      <x:c r="B152" s="58" t="str">
        <x:v>Color Copier (Color Pages)</x:v>
      </x:c>
      <x:c r="C152" s="6" t="str">
        <x:v>0</x:v>
      </x:c>
      <x:c r="D152" s="6" t="str">
        <x:v>$ .0900</x:v>
      </x:c>
      <x:c r="E152" s="59" t="str">
        <x:f>=SUM(C152* D152)</x:f>
      </x:c>
    </x:row>
    <x:row r="153" spans="1:10" x14ac:dyDescent="0.25">
      <x:c r="B153" s="58" t="str">
        <x:v>Color Laser Prints (Other)</x:v>
      </x:c>
      <x:c r="C153" s="6" t="str">
        <x:v>0</x:v>
      </x:c>
      <x:c r="D153" s="6" t="str">
        <x:v>$ .2000</x:v>
      </x:c>
      <x:c r="E153" s="59" t="str">
        <x:f>=SUM(C153* D153)</x:f>
      </x:c>
    </x:row>
    <x:row r="154" spans="1:10" x14ac:dyDescent="0.25">
      <x:c r="B154" s="60" t="str">
        <x:v>Color Laser Prints (Ricoh)</x:v>
      </x:c>
      <x:c r="C154" s="73" t="str">
        <x:v>15,612</x:v>
      </x:c>
      <x:c r="D154" s="73" t="str">
        <x:v>$ .1300</x:v>
      </x:c>
      <x:c r="E154" s="61" t="n">
        <x:f>=SUM(C154* D154)</x:f>
      </x:c>
    </x:row>
    <x:row r="155" spans="1:10" x14ac:dyDescent="0.25">
      <x:c r="A155" s="19"/>
      <x:c r="B155" s="174"/>
      <x:c r="C155" s="174"/>
      <x:c r="D155" s="174">
        <x:v>Rollover Savings: </x:v>
      </x:c>
      <x:c r="E155" s="174">
        <x:f ca="1">SUM(E149:E154)</x:f>
      </x:c>
    </x:row>
    <x:row r="157" spans="1:10" ht="15.5" customHeight="1" x14ac:dyDescent="0.25">
      <x:c r="A157"/>
      <x:c r="B157" s="194" t="str">
        <x:v>January 2014 - March 2014</x:v>
      </x:c>
      <x:c r="C157" s="19"/>
      <x:c r="D157" s="19"/>
      <x:c r="E157" s="19"/>
    </x:row>
    <x:row r="158" spans="1:10" ht="27.75" customHeight="1" x14ac:dyDescent="0.25">
      <x:c r="B158" s="47" t="str">
        <x:v>Meter Group</x:v>
      </x:c>
      <x:c r="C158" s="45" t="str">
        <x:v>Rollover Pages For Period</x:v>
      </x:c>
      <x:c r="D158" s="45" t="str">
        <x:v>Pre-FPR CPP</x:v>
      </x:c>
      <x:c r="E158" s="46" t="str">
        <x:v>Rollover Savings</x:v>
      </x:c>
    </x:row>
    <x:row r="159" spans="1:10" x14ac:dyDescent="0.25">
      <x:c r="B159" s="60" t="str">
        <x:v>B/W Copies</x:v>
      </x:c>
      <x:c r="C159" s="73" t="str">
        <x:v>17,854</x:v>
      </x:c>
      <x:c r="D159" s="73" t="str">
        <x:v>$ .0110</x:v>
      </x:c>
      <x:c r="E159" s="61" t="n">
        <x:f>=SUM(C159* D159)</x:f>
      </x:c>
    </x:row>
    <x:row r="160" spans="1:10" x14ac:dyDescent="0.25">
      <x:c r="B160" s="58" t="str">
        <x:v>B/W Laser Prints </x:v>
      </x:c>
      <x:c r="C160" s="6" t="str">
        <x:v>16,462</x:v>
      </x:c>
      <x:c r="D160" s="6" t="str">
        <x:v>$ .0200</x:v>
      </x:c>
      <x:c r="E160" s="59" t="str">
        <x:f>=SUM(C160* D160)</x:f>
      </x:c>
    </x:row>
    <x:row r="161" spans="1:10" x14ac:dyDescent="0.25">
      <x:c r="B161" s="58" t="str">
        <x:v>Color Copier (Color Pages)</x:v>
      </x:c>
      <x:c r="C161" s="6" t="str">
        <x:v>0</x:v>
      </x:c>
      <x:c r="D161" s="6" t="str">
        <x:v>$ .0900</x:v>
      </x:c>
      <x:c r="E161" s="59" t="str">
        <x:f>=SUM(C161* D161)</x:f>
      </x:c>
    </x:row>
    <x:row r="162" spans="1:10" x14ac:dyDescent="0.25">
      <x:c r="B162" s="60" t="str">
        <x:v>Color Laser Prints (Other)</x:v>
      </x:c>
      <x:c r="C162" s="73" t="str">
        <x:v>2,301</x:v>
      </x:c>
      <x:c r="D162" s="73" t="str">
        <x:v>$ .2000</x:v>
      </x:c>
      <x:c r="E162" s="61" t="n">
        <x:f>=SUM(C162* D162)</x:f>
      </x:c>
    </x:row>
    <x:row r="163" spans="1:10" x14ac:dyDescent="0.25">
      <x:c r="B163" s="60" t="str">
        <x:v>Color Laser Prints (Ricoh)</x:v>
      </x:c>
      <x:c r="C163" s="73" t="str">
        <x:v>0</x:v>
      </x:c>
      <x:c r="D163" s="73" t="str">
        <x:v>$ .1300</x:v>
      </x:c>
      <x:c r="E163" s="61" t="n">
        <x:f>=SUM(C163* D163)</x:f>
      </x:c>
    </x:row>
    <x:row r="164" spans="1:10" x14ac:dyDescent="0.25">
      <x:c r="A164" s="19"/>
      <x:c r="B164" s="174"/>
      <x:c r="C164" s="174"/>
      <x:c r="D164" s="174">
        <x:v>Rollover Savings: </x:v>
      </x:c>
      <x:c r="E164" s="174">
        <x:f ca="1">SUM(E158:E163)</x:f>
      </x:c>
    </x:row>
    <x:row r="166" spans="1:10" ht="15.5" customHeight="1" x14ac:dyDescent="0.25">
      <x:c r="A166"/>
      <x:c r="B166" s="194" t="str">
        <x:v>November 2013 - December 2013</x:v>
      </x:c>
      <x:c r="C166" s="19"/>
      <x:c r="D166" s="19"/>
      <x:c r="E166" s="19"/>
    </x:row>
    <x:row r="167" spans="1:10" ht="27.75" customHeight="1" x14ac:dyDescent="0.25">
      <x:c r="B167" s="47" t="str">
        <x:v>Meter Group</x:v>
      </x:c>
      <x:c r="C167" s="45" t="str">
        <x:v>Rollover Pages For Period</x:v>
      </x:c>
      <x:c r="D167" s="45" t="str">
        <x:v>Pre-FPR CPP</x:v>
      </x:c>
      <x:c r="E167" s="46" t="str">
        <x:v>Rollover Savings</x:v>
      </x:c>
    </x:row>
    <x:row r="168" spans="1:10" x14ac:dyDescent="0.25">
      <x:c r="B168" s="58" t="str">
        <x:v>B/W Copies</x:v>
      </x:c>
      <x:c r="C168" s="6" t="str">
        <x:v>0</x:v>
      </x:c>
      <x:c r="D168" s="6" t="str">
        <x:v>$ .0110</x:v>
      </x:c>
      <x:c r="E168" s="59" t="str">
        <x:f>=SUM(C168* D168)</x:f>
      </x:c>
    </x:row>
    <x:row r="169" spans="1:10" x14ac:dyDescent="0.25">
      <x:c r="B169" s="58" t="str">
        <x:v>B/W Laser Prints </x:v>
      </x:c>
      <x:c r="C169" s="6" t="str">
        <x:v>26,428</x:v>
      </x:c>
      <x:c r="D169" s="6" t="str">
        <x:v>$ .0200</x:v>
      </x:c>
      <x:c r="E169" s="59" t="str">
        <x:f>=SUM(C169* D169)</x:f>
      </x:c>
    </x:row>
    <x:row r="170" spans="1:10" x14ac:dyDescent="0.25">
      <x:c r="B170" s="60" t="str">
        <x:v>Color Copier (Color Pages)</x:v>
      </x:c>
      <x:c r="C170" s="73" t="str">
        <x:v>0</x:v>
      </x:c>
      <x:c r="D170" s="73" t="str">
        <x:v>$ .0900</x:v>
      </x:c>
      <x:c r="E170" s="61" t="n">
        <x:f>=SUM(C170* D170)</x:f>
      </x:c>
    </x:row>
    <x:row r="171" spans="1:10" x14ac:dyDescent="0.25">
      <x:c r="B171" s="60" t="str">
        <x:v>Color Laser Prints (Other)</x:v>
      </x:c>
      <x:c r="C171" s="73" t="str">
        <x:v>2,383</x:v>
      </x:c>
      <x:c r="D171" s="73" t="str">
        <x:v>$ .2000</x:v>
      </x:c>
      <x:c r="E171" s="61" t="n">
        <x:f>=SUM(C171* D171)</x:f>
      </x:c>
    </x:row>
    <x:row r="172" spans="1:10" x14ac:dyDescent="0.25">
      <x:c r="A172" s="19"/>
      <x:c r="B172" s="174"/>
      <x:c r="C172" s="174"/>
      <x:c r="D172" s="174">
        <x:v>Rollover Savings: </x:v>
      </x:c>
      <x:c r="E172" s="174">
        <x:f ca="1">SUM(E167:E171)</x:f>
      </x:c>
    </x:row>
    <x:row r="174" spans="1:10" ht="15.5" customHeight="1" x14ac:dyDescent="0.25">
      <x:c r="A174"/>
      <x:c r="B174" s="194" t="str">
        <x:v>August 2013 - October 2013</x:v>
      </x:c>
      <x:c r="C174" s="19"/>
      <x:c r="D174" s="19"/>
      <x:c r="E174" s="19"/>
    </x:row>
    <x:row r="175" spans="1:10" ht="27.75" customHeight="1" x14ac:dyDescent="0.25">
      <x:c r="B175" s="47" t="str">
        <x:v>Meter Group</x:v>
      </x:c>
      <x:c r="C175" s="45" t="str">
        <x:v>Rollover Pages For Period</x:v>
      </x:c>
      <x:c r="D175" s="45" t="str">
        <x:v>Pre-FPR CPP</x:v>
      </x:c>
      <x:c r="E175" s="46" t="str">
        <x:v>Rollover Savings</x:v>
      </x:c>
    </x:row>
    <x:row r="176" spans="1:10" x14ac:dyDescent="0.25">
      <x:c r="B176" s="58" t="str">
        <x:v>B/W Copies</x:v>
      </x:c>
      <x:c r="C176" s="6" t="str">
        <x:v>0</x:v>
      </x:c>
      <x:c r="D176" s="6" t="str">
        <x:v>$ .0110</x:v>
      </x:c>
      <x:c r="E176" s="59" t="str">
        <x:f>=SUM(C176* D176)</x:f>
      </x:c>
    </x:row>
    <x:row r="177" spans="1:10" x14ac:dyDescent="0.25">
      <x:c r="B177" s="58" t="str">
        <x:v>B/W Laser Prints </x:v>
      </x:c>
      <x:c r="C177" s="6" t="str">
        <x:v>15,523</x:v>
      </x:c>
      <x:c r="D177" s="6" t="str">
        <x:v>$ .0200</x:v>
      </x:c>
      <x:c r="E177" s="59" t="str">
        <x:f>=SUM(C177* D177)</x:f>
      </x:c>
    </x:row>
    <x:row r="178" spans="1:10" x14ac:dyDescent="0.25">
      <x:c r="B178" s="60" t="str">
        <x:v>Color Copier (Color Pages)</x:v>
      </x:c>
      <x:c r="C178" s="73" t="str">
        <x:v>25,981</x:v>
      </x:c>
      <x:c r="D178" s="73" t="str">
        <x:v>$ .0900</x:v>
      </x:c>
      <x:c r="E178" s="61" t="n">
        <x:f>=SUM(C178* D178)</x:f>
      </x:c>
    </x:row>
    <x:row r="179" spans="1:10" x14ac:dyDescent="0.25">
      <x:c r="B179" s="60" t="str">
        <x:v>Color Laser Prints (Other)</x:v>
      </x:c>
      <x:c r="C179" s="73" t="str">
        <x:v>7,115</x:v>
      </x:c>
      <x:c r="D179" s="73" t="str">
        <x:v>$ .2000</x:v>
      </x:c>
      <x:c r="E179" s="61" t="n">
        <x:f>=SUM(C179* D179)</x:f>
      </x:c>
    </x:row>
    <x:row r="180" spans="1:10" x14ac:dyDescent="0.25">
      <x:c r="A180" s="19"/>
      <x:c r="B180" s="174"/>
      <x:c r="C180" s="174"/>
      <x:c r="D180" s="174">
        <x:v>Rollover Savings: </x:v>
      </x:c>
      <x:c r="E180" s="174">
        <x:f ca="1">SUM(E175:E179)</x:f>
      </x:c>
    </x:row>
    <x:row r="182" spans="1:10" ht="15.5" customHeight="1" x14ac:dyDescent="0.25">
      <x:c r="A182"/>
      <x:c r="B182" s="194" t="str">
        <x:v>May 2013 - July 2013</x:v>
      </x:c>
      <x:c r="C182" s="19"/>
      <x:c r="D182" s="19"/>
      <x:c r="E182" s="19"/>
    </x:row>
    <x:row r="183" spans="1:10" ht="27.75" customHeight="1" x14ac:dyDescent="0.25">
      <x:c r="B183" s="47" t="str">
        <x:v>Meter Group</x:v>
      </x:c>
      <x:c r="C183" s="45" t="str">
        <x:v>Rollover Pages For Period</x:v>
      </x:c>
      <x:c r="D183" s="45" t="str">
        <x:v>Pre-FPR CPP</x:v>
      </x:c>
      <x:c r="E183" s="46" t="str">
        <x:v>Rollover Savings</x:v>
      </x:c>
    </x:row>
    <x:row r="184" spans="1:10" x14ac:dyDescent="0.25">
      <x:c r="B184" s="58" t="str">
        <x:v>B/W Copies</x:v>
      </x:c>
      <x:c r="C184" s="6" t="str">
        <x:v>0</x:v>
      </x:c>
      <x:c r="D184" s="6" t="str">
        <x:v>$ .0110</x:v>
      </x:c>
      <x:c r="E184" s="59" t="str">
        <x:f>=SUM(C184* D184)</x:f>
      </x:c>
    </x:row>
    <x:row r="185" spans="1:10" x14ac:dyDescent="0.25">
      <x:c r="B185" s="58" t="str">
        <x:v>B/W Laser Prints </x:v>
      </x:c>
      <x:c r="C185" s="6" t="str">
        <x:v>4,770</x:v>
      </x:c>
      <x:c r="D185" s="6" t="str">
        <x:v>$ .0200</x:v>
      </x:c>
      <x:c r="E185" s="59" t="str">
        <x:f>=SUM(C185* D185)</x:f>
      </x:c>
    </x:row>
    <x:row r="186" spans="1:10" x14ac:dyDescent="0.25">
      <x:c r="B186" s="60" t="str">
        <x:v>Color Copier (Color Pages)</x:v>
      </x:c>
      <x:c r="C186" s="73" t="str">
        <x:v>0</x:v>
      </x:c>
      <x:c r="D186" s="73" t="str">
        <x:v>$ .0900</x:v>
      </x:c>
      <x:c r="E186" s="61" t="n">
        <x:f>=SUM(C186* D186)</x:f>
      </x:c>
    </x:row>
    <x:row r="187" spans="1:10" x14ac:dyDescent="0.25">
      <x:c r="B187" s="60" t="str">
        <x:v>Color Laser Prints (Other)</x:v>
      </x:c>
      <x:c r="C187" s="73" t="str">
        <x:v>0</x:v>
      </x:c>
      <x:c r="D187" s="73" t="str">
        <x:v>$ .2000</x:v>
      </x:c>
      <x:c r="E187" s="61" t="n">
        <x:f>=SUM(C187* D187)</x:f>
      </x:c>
    </x:row>
    <x:row r="188" spans="1:10" x14ac:dyDescent="0.25">
      <x:c r="A188" s="19"/>
      <x:c r="B188" s="174"/>
      <x:c r="C188" s="174"/>
      <x:c r="D188" s="174">
        <x:v>Rollover Savings: </x:v>
      </x:c>
      <x:c r="E188" s="174">
        <x:f ca="1">SUM(E183:E187)</x:f>
      </x:c>
    </x:row>
    <x:row r="190" spans="1:10" ht="15.5" customHeight="1" x14ac:dyDescent="0.25">
      <x:c r="A190"/>
      <x:c r="B190" s="194" t="str">
        <x:v>February 2013 - April 2013</x:v>
      </x:c>
      <x:c r="C190" s="19"/>
      <x:c r="D190" s="19"/>
      <x:c r="E190" s="19"/>
    </x:row>
    <x:row r="191" spans="1:10" ht="27.75" customHeight="1" x14ac:dyDescent="0.25">
      <x:c r="B191" s="47" t="str">
        <x:v>Meter Group</x:v>
      </x:c>
      <x:c r="C191" s="45" t="str">
        <x:v>Rollover Pages For Period</x:v>
      </x:c>
      <x:c r="D191" s="45" t="str">
        <x:v>Pre-FPR CPP</x:v>
      </x:c>
      <x:c r="E191" s="46" t="str">
        <x:v>Rollover Savings</x:v>
      </x:c>
    </x:row>
    <x:row r="192" spans="1:10" x14ac:dyDescent="0.25">
      <x:c r="B192" s="58" t="str">
        <x:v>B/W Copies</x:v>
      </x:c>
      <x:c r="C192" s="6" t="str">
        <x:v>0</x:v>
      </x:c>
      <x:c r="D192" s="6" t="str">
        <x:v>$ .0110</x:v>
      </x:c>
      <x:c r="E192" s="59" t="str">
        <x:f>=SUM(C192* D192)</x:f>
      </x:c>
    </x:row>
    <x:row r="193" spans="1:10" x14ac:dyDescent="0.25">
      <x:c r="B193" s="58" t="str">
        <x:v>B/W Laser Prints </x:v>
      </x:c>
      <x:c r="C193" s="6" t="str">
        <x:v>4,764</x:v>
      </x:c>
      <x:c r="D193" s="6" t="str">
        <x:v>$ .0200</x:v>
      </x:c>
      <x:c r="E193" s="59" t="str">
        <x:f>=SUM(C193* D193)</x:f>
      </x:c>
    </x:row>
    <x:row r="194" spans="1:10" x14ac:dyDescent="0.25">
      <x:c r="B194" s="60" t="str">
        <x:v>Color Copier (Color Pages)</x:v>
      </x:c>
      <x:c r="C194" s="73" t="str">
        <x:v>0</x:v>
      </x:c>
      <x:c r="D194" s="73" t="str">
        <x:v>$ .0900</x:v>
      </x:c>
      <x:c r="E194" s="61" t="n">
        <x:f>=SUM(C194* D194)</x:f>
      </x:c>
    </x:row>
    <x:row r="195" spans="1:10" x14ac:dyDescent="0.25">
      <x:c r="B195" s="60" t="str">
        <x:v>Color Laser Prints (Other)</x:v>
      </x:c>
      <x:c r="C195" s="73" t="str">
        <x:v>2,849</x:v>
      </x:c>
      <x:c r="D195" s="73" t="str">
        <x:v>$ .2000</x:v>
      </x:c>
      <x:c r="E195" s="61" t="n">
        <x:f>=SUM(C195* D195)</x:f>
      </x:c>
    </x:row>
    <x:row r="196" spans="1:10" x14ac:dyDescent="0.25">
      <x:c r="A196" s="19"/>
      <x:c r="B196" s="174"/>
      <x:c r="C196" s="174"/>
      <x:c r="D196" s="174">
        <x:v>Rollover Savings: </x:v>
      </x:c>
      <x:c r="E196" s="174">
        <x:f ca="1">SUM(E191:E195)</x:f>
      </x:c>
    </x:row>
    <x:row r="198" spans="1:10" ht="15.5" customHeight="1" x14ac:dyDescent="0.25">
      <x:c r="A198"/>
      <x:c r="B198" s="194" t="str">
        <x:v>November 2012 - January 2013</x:v>
      </x:c>
      <x:c r="C198" s="19"/>
      <x:c r="D198" s="19"/>
      <x:c r="E198" s="19"/>
    </x:row>
    <x:row r="199" spans="1:10" ht="27.75" customHeight="1" x14ac:dyDescent="0.25">
      <x:c r="B199" s="47" t="str">
        <x:v>Meter Group</x:v>
      </x:c>
      <x:c r="C199" s="45" t="str">
        <x:v>Rollover Pages For Period</x:v>
      </x:c>
      <x:c r="D199" s="45" t="str">
        <x:v>Pre-FPR CPP</x:v>
      </x:c>
      <x:c r="E199" s="46" t="str">
        <x:v>Rollover Savings</x:v>
      </x:c>
    </x:row>
    <x:row r="200" spans="1:10" x14ac:dyDescent="0.25">
      <x:c r="B200" s="58" t="str">
        <x:v>B/W Copies</x:v>
      </x:c>
      <x:c r="C200" s="6" t="str">
        <x:v>0</x:v>
      </x:c>
      <x:c r="D200" s="6" t="str">
        <x:v>$ .0110</x:v>
      </x:c>
      <x:c r="E200" s="59" t="str">
        <x:f>=SUM(C200* D200)</x:f>
      </x:c>
    </x:row>
    <x:row r="201" spans="1:10" x14ac:dyDescent="0.25">
      <x:c r="B201" s="58" t="str">
        <x:v>B/W Laser Prints </x:v>
      </x:c>
      <x:c r="C201" s="6" t="str">
        <x:v>0</x:v>
      </x:c>
      <x:c r="D201" s="6" t="str">
        <x:v>$ .0200</x:v>
      </x:c>
      <x:c r="E201" s="59" t="str">
        <x:f>=SUM(C201* D201)</x:f>
      </x:c>
    </x:row>
    <x:row r="202" spans="1:10" x14ac:dyDescent="0.25">
      <x:c r="B202" s="60" t="str">
        <x:v>Color Copier (Color Pages)</x:v>
      </x:c>
      <x:c r="C202" s="73" t="str">
        <x:v>9,806</x:v>
      </x:c>
      <x:c r="D202" s="73" t="str">
        <x:v>$ .0900</x:v>
      </x:c>
      <x:c r="E202" s="61" t="n">
        <x:f>=SUM(C202* D202)</x:f>
      </x:c>
    </x:row>
    <x:row r="203" spans="1:10" x14ac:dyDescent="0.25">
      <x:c r="B203" s="60" t="str">
        <x:v>Color Laser Prints (Other)</x:v>
      </x:c>
      <x:c r="C203" s="73" t="str">
        <x:v>7,196</x:v>
      </x:c>
      <x:c r="D203" s="73" t="str">
        <x:v>$ .2000</x:v>
      </x:c>
      <x:c r="E203" s="61" t="n">
        <x:f>=SUM(C203* D203)</x:f>
      </x:c>
    </x:row>
    <x:row r="204" spans="1:10" x14ac:dyDescent="0.25">
      <x:c r="A204" s="19"/>
      <x:c r="B204" s="174"/>
      <x:c r="C204" s="174"/>
      <x:c r="D204" s="174">
        <x:v>Rollover Savings: </x:v>
      </x:c>
      <x:c r="E204" s="174">
        <x:f ca="1">SUM(E199:E203)</x:f>
      </x:c>
    </x:row>
    <x:row r="206" spans="1:10" ht="15.5" customHeight="1" x14ac:dyDescent="0.25">
      <x:c r="A206"/>
      <x:c r="B206" s="194" t="str">
        <x:v>August 2012 - October 2012</x:v>
      </x:c>
      <x:c r="C206" s="19"/>
      <x:c r="D206" s="19"/>
      <x:c r="E206" s="19"/>
    </x:row>
    <x:row r="207" spans="1:10" ht="27.75" customHeight="1" x14ac:dyDescent="0.25">
      <x:c r="B207" s="47" t="str">
        <x:v>Meter Group</x:v>
      </x:c>
      <x:c r="C207" s="45" t="str">
        <x:v>Rollover Pages For Period</x:v>
      </x:c>
      <x:c r="D207" s="45" t="str">
        <x:v>Pre-FPR CPP</x:v>
      </x:c>
      <x:c r="E207" s="46" t="str">
        <x:v>Rollover Savings</x:v>
      </x:c>
    </x:row>
    <x:row r="208" spans="1:10" x14ac:dyDescent="0.25">
      <x:c r="B208" s="58" t="str">
        <x:v>B/W Copies</x:v>
      </x:c>
      <x:c r="C208" s="6" t="str">
        <x:v>0</x:v>
      </x:c>
      <x:c r="D208" s="6" t="str">
        <x:v>$ .0110</x:v>
      </x:c>
      <x:c r="E208" s="59" t="str">
        <x:f>=SUM(C208* D208)</x:f>
      </x:c>
    </x:row>
    <x:row r="209" spans="1:10" x14ac:dyDescent="0.25">
      <x:c r="B209" s="58" t="str">
        <x:v>B/W Laser Prints </x:v>
      </x:c>
      <x:c r="C209" s="6" t="str">
        <x:v>43,104</x:v>
      </x:c>
      <x:c r="D209" s="6" t="str">
        <x:v>$ .0200</x:v>
      </x:c>
      <x:c r="E209" s="59" t="str">
        <x:f>=SUM(C209* D209)</x:f>
      </x:c>
    </x:row>
    <x:row r="210" spans="1:10" x14ac:dyDescent="0.25">
      <x:c r="B210" s="60" t="str">
        <x:v>Color Copier (Color Pages)</x:v>
      </x:c>
      <x:c r="C210" s="73" t="str">
        <x:v>0</x:v>
      </x:c>
      <x:c r="D210" s="73" t="str">
        <x:v>$ .0900</x:v>
      </x:c>
      <x:c r="E210" s="61" t="n">
        <x:f>=SUM(C210* D210)</x:f>
      </x:c>
    </x:row>
    <x:row r="211" spans="1:10" x14ac:dyDescent="0.25">
      <x:c r="B211" s="60" t="str">
        <x:v>Color Laser Prints (Other)</x:v>
      </x:c>
      <x:c r="C211" s="73" t="str">
        <x:v>9,267</x:v>
      </x:c>
      <x:c r="D211" s="73" t="str">
        <x:v>$ .2000</x:v>
      </x:c>
      <x:c r="E211" s="61" t="n">
        <x:f>=SUM(C211* D211)</x:f>
      </x:c>
    </x:row>
    <x:row r="212" spans="1:10" x14ac:dyDescent="0.25">
      <x:c r="A212" s="19"/>
      <x:c r="B212" s="174"/>
      <x:c r="C212" s="174"/>
      <x:c r="D212" s="174">
        <x:v>Rollover Savings: </x:v>
      </x:c>
      <x:c r="E212" s="174">
        <x:f ca="1">SUM(E207:E211)</x:f>
      </x:c>
    </x:row>
    <x:row r="214" spans="1:10" ht="15.5" customHeight="1" x14ac:dyDescent="0.25">
      <x:c r="A214"/>
      <x:c r="B214" s="194" t="str">
        <x:v>May 2012 - July 2012</x:v>
      </x:c>
      <x:c r="C214" s="19"/>
      <x:c r="D214" s="19"/>
      <x:c r="E214" s="19"/>
    </x:row>
    <x:row r="215" spans="1:10" ht="27.75" customHeight="1" x14ac:dyDescent="0.25">
      <x:c r="B215" s="47" t="str">
        <x:v>Meter Group</x:v>
      </x:c>
      <x:c r="C215" s="45" t="str">
        <x:v>Rollover Pages For Period</x:v>
      </x:c>
      <x:c r="D215" s="45" t="str">
        <x:v>Pre-FPR CPP</x:v>
      </x:c>
      <x:c r="E215" s="46" t="str">
        <x:v>Rollover Savings</x:v>
      </x:c>
    </x:row>
    <x:row r="216" spans="1:10" x14ac:dyDescent="0.25">
      <x:c r="B216" s="58" t="str">
        <x:v>B/W Copies</x:v>
      </x:c>
      <x:c r="C216" s="6" t="str">
        <x:v>5,688</x:v>
      </x:c>
      <x:c r="D216" s="6" t="str">
        <x:v>$ .0110</x:v>
      </x:c>
      <x:c r="E216" s="59" t="str">
        <x:f>=SUM(C216* D216)</x:f>
      </x:c>
    </x:row>
    <x:row r="217" spans="1:10" x14ac:dyDescent="0.25">
      <x:c r="B217" s="58" t="str">
        <x:v>B/W Laser Prints </x:v>
      </x:c>
      <x:c r="C217" s="6" t="str">
        <x:v>11,060</x:v>
      </x:c>
      <x:c r="D217" s="6" t="str">
        <x:v>$ .0200</x:v>
      </x:c>
      <x:c r="E217" s="59" t="str">
        <x:f>=SUM(C217* D217)</x:f>
      </x:c>
    </x:row>
    <x:row r="218" spans="1:10" x14ac:dyDescent="0.25">
      <x:c r="B218" s="60" t="str">
        <x:v>Color Copier (Color Pages)</x:v>
      </x:c>
      <x:c r="C218" s="73" t="str">
        <x:v>7,838</x:v>
      </x:c>
      <x:c r="D218" s="73" t="str">
        <x:v>$ .0900</x:v>
      </x:c>
      <x:c r="E218" s="61" t="n">
        <x:f>=SUM(C218* D218)</x:f>
      </x:c>
    </x:row>
    <x:row r="219" spans="1:10" x14ac:dyDescent="0.25">
      <x:c r="B219" s="60" t="str">
        <x:v>Color Laser Prints (Other)</x:v>
      </x:c>
      <x:c r="C219" s="73" t="str">
        <x:v>8,897</x:v>
      </x:c>
      <x:c r="D219" s="73" t="str">
        <x:v>$ .2000</x:v>
      </x:c>
      <x:c r="E219" s="61" t="n">
        <x:f>=SUM(C219* D219)</x:f>
      </x:c>
    </x:row>
    <x:row r="220" spans="1:10" x14ac:dyDescent="0.25">
      <x:c r="A220" s="19"/>
      <x:c r="B220" s="174"/>
      <x:c r="C220" s="174"/>
      <x:c r="D220" s="174">
        <x:v>Rollover Savings: </x:v>
      </x:c>
      <x:c r="E220" s="174">
        <x:f ca="1">SUM(E215:E219)</x:f>
      </x:c>
    </x:row>
    <x:row r="222" spans="1:10" ht="15.5" customHeight="1" x14ac:dyDescent="0.25">
      <x:c r="A222"/>
      <x:c r="B222" s="194" t="str">
        <x:v>January 2012 - April 2012</x:v>
      </x:c>
      <x:c r="C222" s="19"/>
      <x:c r="D222" s="19"/>
      <x:c r="E222" s="19"/>
    </x:row>
    <x:row r="223" spans="1:10" ht="27.75" customHeight="1" x14ac:dyDescent="0.25">
      <x:c r="B223" s="47" t="str">
        <x:v>Meter Group</x:v>
      </x:c>
      <x:c r="C223" s="45" t="str">
        <x:v>Rollover Pages For Period</x:v>
      </x:c>
      <x:c r="D223" s="45" t="str">
        <x:v>Pre-FPR CPP</x:v>
      </x:c>
      <x:c r="E223" s="46" t="str">
        <x:v>Rollover Savings</x:v>
      </x:c>
    </x:row>
    <x:row r="224" spans="1:10" x14ac:dyDescent="0.25">
      <x:c r="B224" s="58" t="str">
        <x:v>B/W Copies</x:v>
      </x:c>
      <x:c r="C224" s="6" t="str">
        <x:v>0</x:v>
      </x:c>
      <x:c r="D224" s="6" t="str">
        <x:v>$ .0110</x:v>
      </x:c>
      <x:c r="E224" s="59" t="str">
        <x:f>=SUM(C224* D224)</x:f>
      </x:c>
    </x:row>
    <x:row r="225" spans="1:10" x14ac:dyDescent="0.25">
      <x:c r="B225" s="58" t="str">
        <x:v>B/W Laser Prints </x:v>
      </x:c>
      <x:c r="C225" s="6" t="str">
        <x:v>0</x:v>
      </x:c>
      <x:c r="D225" s="6" t="str">
        <x:v>$ .0200</x:v>
      </x:c>
      <x:c r="E225" s="59" t="str">
        <x:f>=SUM(C225* D225)</x:f>
      </x:c>
    </x:row>
    <x:row r="226" spans="1:10" x14ac:dyDescent="0.25">
      <x:c r="B226" s="60" t="str">
        <x:v>Color Copier (Color Pages)</x:v>
      </x:c>
      <x:c r="C226" s="73" t="str">
        <x:v>0</x:v>
      </x:c>
      <x:c r="D226" s="73" t="str">
        <x:v>$ .0900</x:v>
      </x:c>
      <x:c r="E226" s="61" t="n">
        <x:f>=SUM(C226* D226)</x:f>
      </x:c>
    </x:row>
    <x:row r="227" spans="1:10" x14ac:dyDescent="0.25">
      <x:c r="B227" s="60" t="str">
        <x:v>Color Laser Prints (Other)</x:v>
      </x:c>
      <x:c r="C227" s="73" t="str">
        <x:v>14,056</x:v>
      </x:c>
      <x:c r="D227" s="73" t="str">
        <x:v>$ .2000</x:v>
      </x:c>
      <x:c r="E227" s="61" t="n">
        <x:f>=SUM(C227* D227)</x:f>
      </x:c>
    </x:row>
    <x:row r="228" spans="1:10" x14ac:dyDescent="0.25">
      <x:c r="A228" s="19"/>
      <x:c r="B228" s="174"/>
      <x:c r="C228" s="174"/>
      <x:c r="D228" s="174">
        <x:v>Rollover Savings: </x:v>
      </x:c>
      <x:c r="E228" s="174">
        <x:f ca="1">SUM(E223:E227)</x:f>
      </x:c>
    </x:row>
    <x:row r="230" spans="1:10" ht="15.5" customHeight="1" x14ac:dyDescent="0.25">
      <x:c r="A230"/>
      <x:c r="B230" s="194" t="str">
        <x:v>October 2011 - December 2011</x:v>
      </x:c>
      <x:c r="C230" s="19"/>
      <x:c r="D230" s="19"/>
      <x:c r="E230" s="19"/>
    </x:row>
    <x:row r="231" spans="1:10" ht="27.75" customHeight="1" x14ac:dyDescent="0.25">
      <x:c r="B231" s="47" t="str">
        <x:v>Meter Group</x:v>
      </x:c>
      <x:c r="C231" s="45" t="str">
        <x:v>Rollover Pages For Period</x:v>
      </x:c>
      <x:c r="D231" s="45" t="str">
        <x:v>Pre-FPR CPP</x:v>
      </x:c>
      <x:c r="E231" s="46" t="str">
        <x:v>Rollover Savings</x:v>
      </x:c>
    </x:row>
    <x:row r="232" spans="1:10" x14ac:dyDescent="0.25">
      <x:c r="B232" s="58" t="str">
        <x:v>B/W Copies</x:v>
      </x:c>
      <x:c r="C232" s="6" t="str">
        <x:v>0</x:v>
      </x:c>
      <x:c r="D232" s="6" t="str">
        <x:v>$ .0110</x:v>
      </x:c>
      <x:c r="E232" s="59" t="str">
        <x:f>=SUM(C232* D232)</x:f>
      </x:c>
    </x:row>
    <x:row r="233" spans="1:10" x14ac:dyDescent="0.25">
      <x:c r="B233" s="58" t="str">
        <x:v>B/W Laser Prints </x:v>
      </x:c>
      <x:c r="C233" s="6" t="str">
        <x:v>12,152</x:v>
      </x:c>
      <x:c r="D233" s="6" t="str">
        <x:v>$ .0200</x:v>
      </x:c>
      <x:c r="E233" s="59" t="str">
        <x:f>=SUM(C233* D233)</x:f>
      </x:c>
    </x:row>
    <x:row r="234" spans="1:10" x14ac:dyDescent="0.25">
      <x:c r="B234" s="60" t="str">
        <x:v>Color Copier (Color Pages)</x:v>
      </x:c>
      <x:c r="C234" s="73" t="str">
        <x:v>0</x:v>
      </x:c>
      <x:c r="D234" s="73" t="str">
        <x:v>$ .0900</x:v>
      </x:c>
      <x:c r="E234" s="61" t="n">
        <x:f>=SUM(C234* D234)</x:f>
      </x:c>
    </x:row>
    <x:row r="235" spans="1:10" x14ac:dyDescent="0.25">
      <x:c r="B235" s="60" t="str">
        <x:v>Color Laser Prints (Other)</x:v>
      </x:c>
      <x:c r="C235" s="73" t="str">
        <x:v>0</x:v>
      </x:c>
      <x:c r="D235" s="73" t="str">
        <x:v>$ .2000</x:v>
      </x:c>
      <x:c r="E235" s="61" t="n">
        <x:f>=SUM(C235* D235)</x:f>
      </x:c>
    </x:row>
    <x:row r="236" spans="1:10" x14ac:dyDescent="0.25">
      <x:c r="A236" s="19"/>
      <x:c r="B236" s="174"/>
      <x:c r="C236" s="174"/>
      <x:c r="D236" s="174">
        <x:v>Rollover Savings: </x:v>
      </x:c>
      <x:c r="E236" s="174">
        <x:f ca="1">SUM(E231:E235)</x:f>
      </x:c>
    </x:row>
    <x:row r="238" spans="1:10" ht="15.5" customHeight="1" x14ac:dyDescent="0.25">
      <x:c r="A238"/>
      <x:c r="B238" s="194" t="str">
        <x:v>July 2011 - September 2011</x:v>
      </x:c>
      <x:c r="C238" s="19"/>
      <x:c r="D238" s="19"/>
      <x:c r="E238" s="19"/>
    </x:row>
    <x:row r="239" spans="1:10" ht="27.75" customHeight="1" x14ac:dyDescent="0.25">
      <x:c r="B239" s="47" t="str">
        <x:v>Meter Group</x:v>
      </x:c>
      <x:c r="C239" s="45" t="str">
        <x:v>Rollover Pages For Period</x:v>
      </x:c>
      <x:c r="D239" s="45" t="str">
        <x:v>Pre-FPR CPP</x:v>
      </x:c>
      <x:c r="E239" s="46" t="str">
        <x:v>Rollover Savings</x:v>
      </x:c>
    </x:row>
    <x:row r="240" spans="1:10" x14ac:dyDescent="0.25">
      <x:c r="B240" s="58" t="str">
        <x:v>B/W Copies</x:v>
      </x:c>
      <x:c r="C240" s="6" t="str">
        <x:v>0</x:v>
      </x:c>
      <x:c r="D240" s="6" t="str">
        <x:v>$ .0110</x:v>
      </x:c>
      <x:c r="E240" s="59" t="str">
        <x:f>=SUM(C240* D240)</x:f>
      </x:c>
    </x:row>
    <x:row r="241" spans="1:10" x14ac:dyDescent="0.25">
      <x:c r="B241" s="58" t="str">
        <x:v>B/W Laser Prints </x:v>
      </x:c>
      <x:c r="C241" s="6" t="str">
        <x:v>43,719</x:v>
      </x:c>
      <x:c r="D241" s="6" t="str">
        <x:v>$ .0200</x:v>
      </x:c>
      <x:c r="E241" s="59" t="str">
        <x:f>=SUM(C241* D241)</x:f>
      </x:c>
    </x:row>
    <x:row r="242" spans="1:10" x14ac:dyDescent="0.25">
      <x:c r="B242" s="60" t="str">
        <x:v>Color Copier (Color Pages)</x:v>
      </x:c>
      <x:c r="C242" s="73" t="str">
        <x:v>0</x:v>
      </x:c>
      <x:c r="D242" s="73" t="str">
        <x:v>$ .0900</x:v>
      </x:c>
      <x:c r="E242" s="61" t="n">
        <x:f>=SUM(C242* D242)</x:f>
      </x:c>
    </x:row>
    <x:row r="243" spans="1:10" x14ac:dyDescent="0.25">
      <x:c r="B243" s="60" t="str">
        <x:v>Color Laser Prints (Other)</x:v>
      </x:c>
      <x:c r="C243" s="73" t="str">
        <x:v>0</x:v>
      </x:c>
      <x:c r="D243" s="73" t="str">
        <x:v>$ .2000</x:v>
      </x:c>
      <x:c r="E243" s="61" t="n">
        <x:f>=SUM(C243* D243)</x:f>
      </x:c>
    </x:row>
    <x:row r="244" spans="1:10" x14ac:dyDescent="0.25">
      <x:c r="A244" s="19"/>
      <x:c r="B244" s="174"/>
      <x:c r="C244" s="174"/>
      <x:c r="D244" s="174">
        <x:v>Rollover Savings: </x:v>
      </x:c>
      <x:c r="E244" s="174">
        <x:f ca="1">SUM(E239:E243)</x:f>
      </x:c>
    </x:row>
    <x:row r="246" spans="1:10" ht="15.5" customHeight="1" x14ac:dyDescent="0.25">
      <x:c r="A246"/>
      <x:c r="B246" s="194" t="str">
        <x:v>April 2011 - June 2011</x:v>
      </x:c>
      <x:c r="C246" s="19"/>
      <x:c r="D246" s="19"/>
      <x:c r="E246" s="19"/>
    </x:row>
    <x:row r="247" spans="1:10" ht="27.75" customHeight="1" x14ac:dyDescent="0.25">
      <x:c r="B247" s="47" t="str">
        <x:v>Meter Group</x:v>
      </x:c>
      <x:c r="C247" s="45" t="str">
        <x:v>Rollover Pages For Period</x:v>
      </x:c>
      <x:c r="D247" s="45" t="str">
        <x:v>Pre-FPR CPP</x:v>
      </x:c>
      <x:c r="E247" s="46" t="str">
        <x:v>Rollover Savings</x:v>
      </x:c>
    </x:row>
    <x:row r="248" spans="1:10" x14ac:dyDescent="0.25">
      <x:c r="B248" s="58" t="str">
        <x:v>B/W Copies</x:v>
      </x:c>
      <x:c r="C248" s="6" t="str">
        <x:v>0</x:v>
      </x:c>
      <x:c r="D248" s="6" t="str">
        <x:v>$ .0110</x:v>
      </x:c>
      <x:c r="E248" s="59" t="str">
        <x:f>=SUM(C248* D248)</x:f>
      </x:c>
    </x:row>
    <x:row r="249" spans="1:10" x14ac:dyDescent="0.25">
      <x:c r="B249" s="58" t="str">
        <x:v>B/W Laser Prints </x:v>
      </x:c>
      <x:c r="C249" s="6" t="str">
        <x:v>108,278</x:v>
      </x:c>
      <x:c r="D249" s="6" t="str">
        <x:v>$ .0200</x:v>
      </x:c>
      <x:c r="E249" s="59" t="str">
        <x:f>=SUM(C249* D249)</x:f>
      </x:c>
    </x:row>
    <x:row r="250" spans="1:10" x14ac:dyDescent="0.25">
      <x:c r="B250" s="60" t="str">
        <x:v>Color Copier (Color Pages)</x:v>
      </x:c>
      <x:c r="C250" s="73" t="str">
        <x:v>0</x:v>
      </x:c>
      <x:c r="D250" s="73" t="str">
        <x:v>$ .0900</x:v>
      </x:c>
      <x:c r="E250" s="61" t="n">
        <x:f>=SUM(C250* D250)</x:f>
      </x:c>
    </x:row>
    <x:row r="251" spans="1:10" x14ac:dyDescent="0.25">
      <x:c r="B251" s="60" t="str">
        <x:v>Color Laser Prints (Other)</x:v>
      </x:c>
      <x:c r="C251" s="73" t="str">
        <x:v>0</x:v>
      </x:c>
      <x:c r="D251" s="73" t="str">
        <x:v>$ .2000</x:v>
      </x:c>
      <x:c r="E251" s="61" t="n">
        <x:f>=SUM(C251* D251)</x:f>
      </x:c>
    </x:row>
    <x:row r="252" spans="1:10" x14ac:dyDescent="0.25">
      <x:c r="A252" s="19"/>
      <x:c r="B252" s="174"/>
      <x:c r="C252" s="174"/>
      <x:c r="D252" s="174">
        <x:v>Rollover Savings: </x:v>
      </x:c>
      <x:c r="E252" s="174">
        <x:f ca="1">SUM(E247:E251)</x:f>
      </x:c>
    </x:row>
    <x:row r="254" spans="1:10" ht="15.5" customHeight="1" x14ac:dyDescent="0.25">
      <x:c r="A254"/>
      <x:c r="B254" s="194" t="str">
        <x:v>January 2011 - March 2011</x:v>
      </x:c>
      <x:c r="C254" s="19"/>
      <x:c r="D254" s="19"/>
      <x:c r="E254" s="19"/>
    </x:row>
    <x:row r="255" spans="1:10" ht="27.75" customHeight="1" x14ac:dyDescent="0.25">
      <x:c r="B255" s="47" t="str">
        <x:v>Meter Group</x:v>
      </x:c>
      <x:c r="C255" s="45" t="str">
        <x:v>Rollover Pages For Period</x:v>
      </x:c>
      <x:c r="D255" s="45" t="str">
        <x:v>Pre-FPR CPP</x:v>
      </x:c>
      <x:c r="E255" s="46" t="str">
        <x:v>Rollover Savings</x:v>
      </x:c>
    </x:row>
    <x:row r="256" spans="1:10" x14ac:dyDescent="0.25">
      <x:c r="B256" s="58" t="str">
        <x:v>B/W Copies</x:v>
      </x:c>
      <x:c r="C256" s="6" t="str">
        <x:v>0</x:v>
      </x:c>
      <x:c r="D256" s="6" t="str">
        <x:v>$ .0110</x:v>
      </x:c>
      <x:c r="E256" s="59" t="str">
        <x:f>=SUM(C256* D256)</x:f>
      </x:c>
    </x:row>
    <x:row r="257" spans="1:10" x14ac:dyDescent="0.25">
      <x:c r="B257" s="58" t="str">
        <x:v>B/W Laser Prints </x:v>
      </x:c>
      <x:c r="C257" s="6" t="str">
        <x:v>56,358</x:v>
      </x:c>
      <x:c r="D257" s="6" t="str">
        <x:v>$ .0200</x:v>
      </x:c>
      <x:c r="E257" s="59" t="str">
        <x:f>=SUM(C257* D257)</x:f>
      </x:c>
    </x:row>
    <x:row r="258" spans="1:10" x14ac:dyDescent="0.25">
      <x:c r="B258" s="60" t="str">
        <x:v>Color Copier (Color Pages)</x:v>
      </x:c>
      <x:c r="C258" s="73" t="str">
        <x:v>0</x:v>
      </x:c>
      <x:c r="D258" s="73" t="str">
        <x:v>$ .0900</x:v>
      </x:c>
      <x:c r="E258" s="61" t="n">
        <x:f>=SUM(C258* D258)</x:f>
      </x:c>
    </x:row>
    <x:row r="259" spans="1:10" x14ac:dyDescent="0.25">
      <x:c r="B259" s="60" t="str">
        <x:v>Color Laser Prints (Other)</x:v>
      </x:c>
      <x:c r="C259" s="73" t="str">
        <x:v>0</x:v>
      </x:c>
      <x:c r="D259" s="73" t="str">
        <x:v>$ .2000</x:v>
      </x:c>
      <x:c r="E259" s="61" t="n">
        <x:f>=SUM(C259* D259)</x:f>
      </x:c>
    </x:row>
    <x:row r="260" spans="1:10" x14ac:dyDescent="0.25">
      <x:c r="A260" s="19"/>
      <x:c r="B260" s="174"/>
      <x:c r="C260" s="174"/>
      <x:c r="D260" s="174">
        <x:v>Rollover Savings: </x:v>
      </x:c>
      <x:c r="E260" s="174">
        <x:f ca="1">SUM(E255:E259)</x:f>
      </x:c>
    </x:row>
    <x:row r="262" spans="1:10" ht="15.5" customHeight="1" x14ac:dyDescent="0.25">
      <x:c r="A262"/>
      <x:c r="B262" s="194" t="str">
        <x:v>October 2010 - December 2010</x:v>
      </x:c>
      <x:c r="C262" s="19"/>
      <x:c r="D262" s="19"/>
      <x:c r="E262" s="19"/>
    </x:row>
    <x:row r="263" spans="1:10" ht="27.75" customHeight="1" x14ac:dyDescent="0.25">
      <x:c r="B263" s="47" t="str">
        <x:v>Meter Group</x:v>
      </x:c>
      <x:c r="C263" s="45" t="str">
        <x:v>Rollover Pages For Period</x:v>
      </x:c>
      <x:c r="D263" s="45" t="str">
        <x:v>Pre-FPR CPP</x:v>
      </x:c>
      <x:c r="E263" s="46" t="str">
        <x:v>Rollover Savings</x:v>
      </x:c>
    </x:row>
    <x:row r="264" spans="1:10" x14ac:dyDescent="0.25">
      <x:c r="B264" s="58" t="str">
        <x:v>B/W Copies</x:v>
      </x:c>
      <x:c r="C264" s="6" t="str">
        <x:v>0</x:v>
      </x:c>
      <x:c r="D264" s="6" t="str">
        <x:v>$ .0110</x:v>
      </x:c>
      <x:c r="E264" s="59" t="str">
        <x:f>=SUM(C264* D264)</x:f>
      </x:c>
    </x:row>
    <x:row r="265" spans="1:10" x14ac:dyDescent="0.25">
      <x:c r="B265" s="58" t="str">
        <x:v>B/W Laser Prints </x:v>
      </x:c>
      <x:c r="C265" s="6" t="str">
        <x:v>109,576</x:v>
      </x:c>
      <x:c r="D265" s="6" t="str">
        <x:v>$ .0200</x:v>
      </x:c>
      <x:c r="E265" s="59" t="str">
        <x:f>=SUM(C265* D265)</x:f>
      </x:c>
    </x:row>
    <x:row r="266" spans="1:10" x14ac:dyDescent="0.25">
      <x:c r="B266" s="60" t="str">
        <x:v>Color Copier (Color Pages)</x:v>
      </x:c>
      <x:c r="C266" s="73" t="str">
        <x:v>0</x:v>
      </x:c>
      <x:c r="D266" s="73" t="str">
        <x:v>$ .0900</x:v>
      </x:c>
      <x:c r="E266" s="61" t="n">
        <x:f>=SUM(C266* D266)</x:f>
      </x:c>
    </x:row>
    <x:row r="267" spans="1:10" x14ac:dyDescent="0.25">
      <x:c r="B267" s="60" t="str">
        <x:v>Color Laser Prints (Other)</x:v>
      </x:c>
      <x:c r="C267" s="73" t="str">
        <x:v>0</x:v>
      </x:c>
      <x:c r="D267" s="73" t="str">
        <x:v>$ .2000</x:v>
      </x:c>
      <x:c r="E267" s="61" t="n">
        <x:f>=SUM(C267* D267)</x:f>
      </x:c>
    </x:row>
    <x:row r="268" spans="1:10" x14ac:dyDescent="0.25">
      <x:c r="A268" s="19"/>
      <x:c r="B268" s="174"/>
      <x:c r="C268" s="174"/>
      <x:c r="D268" s="174">
        <x:v>Rollover Savings: </x:v>
      </x:c>
      <x:c r="E268" s="174">
        <x:f ca="1">SUM(E263:E267)</x:f>
      </x:c>
    </x:row>
    <x:row r="270" spans="1:10" ht="15.5" customHeight="1" x14ac:dyDescent="0.25">
      <x:c r="A270"/>
      <x:c r="B270" s="194" t="str">
        <x:v>July 2010 - September 2010</x:v>
      </x:c>
      <x:c r="C270" s="19"/>
      <x:c r="D270" s="19"/>
      <x:c r="E270" s="19"/>
    </x:row>
    <x:row r="271" spans="1:10" ht="27.75" customHeight="1" x14ac:dyDescent="0.25">
      <x:c r="B271" s="47" t="str">
        <x:v>Meter Group</x:v>
      </x:c>
      <x:c r="C271" s="45" t="str">
        <x:v>Rollover Pages For Period</x:v>
      </x:c>
      <x:c r="D271" s="45" t="str">
        <x:v>Pre-FPR CPP</x:v>
      </x:c>
      <x:c r="E271" s="46" t="str">
        <x:v>Rollover Savings</x:v>
      </x:c>
    </x:row>
    <x:row r="272" spans="1:10" x14ac:dyDescent="0.25">
      <x:c r="B272" s="58" t="str">
        <x:v>B/W Copies</x:v>
      </x:c>
      <x:c r="C272" s="6" t="str">
        <x:v>0</x:v>
      </x:c>
      <x:c r="D272" s="6" t="str">
        <x:v>$ .0110</x:v>
      </x:c>
      <x:c r="E272" s="59" t="str">
        <x:f>=SUM(C272* D272)</x:f>
      </x:c>
    </x:row>
    <x:row r="273" spans="1:10" x14ac:dyDescent="0.25">
      <x:c r="B273" s="58" t="str">
        <x:v>B/W Laser Prints </x:v>
      </x:c>
      <x:c r="C273" s="6" t="str">
        <x:v>94,102</x:v>
      </x:c>
      <x:c r="D273" s="6" t="str">
        <x:v>$ .0200</x:v>
      </x:c>
      <x:c r="E273" s="59" t="str">
        <x:f>=SUM(C273* D273)</x:f>
      </x:c>
    </x:row>
    <x:row r="274" spans="1:10" x14ac:dyDescent="0.25">
      <x:c r="B274" s="60" t="str">
        <x:v>Color Copier (Color Pages)</x:v>
      </x:c>
      <x:c r="C274" s="73" t="str">
        <x:v>0</x:v>
      </x:c>
      <x:c r="D274" s="73" t="str">
        <x:v>$ .0900</x:v>
      </x:c>
      <x:c r="E274" s="61" t="n">
        <x:f>=SUM(C274* D274)</x:f>
      </x:c>
    </x:row>
    <x:row r="275" spans="1:10" x14ac:dyDescent="0.25">
      <x:c r="B275" s="60" t="str">
        <x:v>Color Laser Prints (Other)</x:v>
      </x:c>
      <x:c r="C275" s="73" t="str">
        <x:v>1,057</x:v>
      </x:c>
      <x:c r="D275" s="73" t="str">
        <x:v>$ .2000</x:v>
      </x:c>
      <x:c r="E275" s="61" t="n">
        <x:f>=SUM(C275* D275)</x:f>
      </x:c>
    </x:row>
    <x:row r="276" spans="1:10" x14ac:dyDescent="0.25">
      <x:c r="A276" s="19"/>
      <x:c r="B276" s="174"/>
      <x:c r="C276" s="174"/>
      <x:c r="D276" s="174">
        <x:v>Rollover Savings: </x:v>
      </x:c>
      <x:c r="E276" s="174">
        <x:f ca="1">SUM(E271:E275)</x:f>
      </x:c>
    </x:row>
    <x:row r="278" spans="1:10" ht="15.5" customHeight="1" x14ac:dyDescent="0.25">
      <x:c r="A278"/>
      <x:c r="B278" s="194" t="str">
        <x:v>April 2010 - June 2010</x:v>
      </x:c>
      <x:c r="C278" s="19"/>
      <x:c r="D278" s="19"/>
      <x:c r="E278" s="19"/>
    </x:row>
    <x:row r="279" spans="1:10" ht="27.75" customHeight="1" x14ac:dyDescent="0.25">
      <x:c r="B279" s="47" t="str">
        <x:v>Meter Group</x:v>
      </x:c>
      <x:c r="C279" s="45" t="str">
        <x:v>Rollover Pages For Period</x:v>
      </x:c>
      <x:c r="D279" s="45" t="str">
        <x:v>Pre-FPR CPP</x:v>
      </x:c>
      <x:c r="E279" s="46" t="str">
        <x:v>Rollover Savings</x:v>
      </x:c>
    </x:row>
    <x:row r="280" spans="1:10" x14ac:dyDescent="0.25">
      <x:c r="B280" s="58" t="str">
        <x:v>B/W Copies</x:v>
      </x:c>
      <x:c r="C280" s="6" t="str">
        <x:v>0</x:v>
      </x:c>
      <x:c r="D280" s="6" t="str">
        <x:v>$ .0110</x:v>
      </x:c>
      <x:c r="E280" s="59" t="str">
        <x:f>=SUM(C280* D280)</x:f>
      </x:c>
    </x:row>
    <x:row r="281" spans="1:10" x14ac:dyDescent="0.25">
      <x:c r="B281" s="58" t="str">
        <x:v>B/W Laser Prints </x:v>
      </x:c>
      <x:c r="C281" s="6" t="str">
        <x:v>86,405</x:v>
      </x:c>
      <x:c r="D281" s="6" t="str">
        <x:v>$ .0200</x:v>
      </x:c>
      <x:c r="E281" s="59" t="str">
        <x:f>=SUM(C281* D281)</x:f>
      </x:c>
    </x:row>
    <x:row r="282" spans="1:10" x14ac:dyDescent="0.25">
      <x:c r="B282" s="60" t="str">
        <x:v>Color Copier (Color Pages)</x:v>
      </x:c>
      <x:c r="C282" s="73" t="str">
        <x:v>0</x:v>
      </x:c>
      <x:c r="D282" s="73" t="str">
        <x:v>$ .0900</x:v>
      </x:c>
      <x:c r="E282" s="61" t="n">
        <x:f>=SUM(C282* D282)</x:f>
      </x:c>
    </x:row>
    <x:row r="283" spans="1:10" x14ac:dyDescent="0.25">
      <x:c r="B283" s="60" t="str">
        <x:v>Color Laser Prints (Other)</x:v>
      </x:c>
      <x:c r="C283" s="73" t="str">
        <x:v>0</x:v>
      </x:c>
      <x:c r="D283" s="73" t="str">
        <x:v>$ .2000</x:v>
      </x:c>
      <x:c r="E283" s="61" t="n">
        <x:f>=SUM(C283* D283)</x:f>
      </x:c>
    </x:row>
    <x:row r="284" spans="1:10" x14ac:dyDescent="0.25">
      <x:c r="A284" s="19"/>
      <x:c r="B284" s="174"/>
      <x:c r="C284" s="174"/>
      <x:c r="D284" s="174">
        <x:v>Rollover Savings: </x:v>
      </x:c>
      <x:c r="E284" s="174">
        <x:f ca="1">SUM(E279:E283)</x:f>
      </x:c>
    </x:row>
    <x:row r="286" spans="1:10" ht="15.5" customHeight="1" x14ac:dyDescent="0.25">
      <x:c r="A286"/>
      <x:c r="B286" s="194" t="str">
        <x:v>January 2010 - March 2010</x:v>
      </x:c>
      <x:c r="C286" s="19"/>
      <x:c r="D286" s="19"/>
      <x:c r="E286" s="19"/>
    </x:row>
    <x:row r="287" spans="1:10" ht="27.75" customHeight="1" x14ac:dyDescent="0.25">
      <x:c r="B287" s="47" t="str">
        <x:v>Meter Group</x:v>
      </x:c>
      <x:c r="C287" s="45" t="str">
        <x:v>Rollover Pages For Period</x:v>
      </x:c>
      <x:c r="D287" s="45" t="str">
        <x:v>Pre-FPR CPP</x:v>
      </x:c>
      <x:c r="E287" s="46" t="str">
        <x:v>Rollover Savings</x:v>
      </x:c>
    </x:row>
    <x:row r="288" spans="1:10" x14ac:dyDescent="0.25">
      <x:c r="B288" s="58" t="str">
        <x:v>B/W Copies</x:v>
      </x:c>
      <x:c r="C288" s="6" t="str">
        <x:v>0</x:v>
      </x:c>
      <x:c r="D288" s="6" t="str">
        <x:v>$ .0110</x:v>
      </x:c>
      <x:c r="E288" s="59" t="str">
        <x:f>=SUM(C288* D288)</x:f>
      </x:c>
    </x:row>
    <x:row r="289" spans="1:10" x14ac:dyDescent="0.25">
      <x:c r="B289" s="58" t="str">
        <x:v>B/W Laser Prints </x:v>
      </x:c>
      <x:c r="C289" s="6" t="str">
        <x:v>132,501</x:v>
      </x:c>
      <x:c r="D289" s="6" t="str">
        <x:v>$ .0200</x:v>
      </x:c>
      <x:c r="E289" s="59" t="str">
        <x:f>=SUM(C289* D289)</x:f>
      </x:c>
    </x:row>
    <x:row r="290" spans="1:10" x14ac:dyDescent="0.25">
      <x:c r="B290" s="60" t="str">
        <x:v>Color Copier (Color Pages)</x:v>
      </x:c>
      <x:c r="C290" s="73" t="str">
        <x:v>0</x:v>
      </x:c>
      <x:c r="D290" s="73" t="str">
        <x:v>$ .0900</x:v>
      </x:c>
      <x:c r="E290" s="61" t="n">
        <x:f>=SUM(C290* D290)</x:f>
      </x:c>
    </x:row>
    <x:row r="291" spans="1:10" x14ac:dyDescent="0.25">
      <x:c r="B291" s="60" t="str">
        <x:v>Color Laser Prints (Other)</x:v>
      </x:c>
      <x:c r="C291" s="73" t="str">
        <x:v>0</x:v>
      </x:c>
      <x:c r="D291" s="73" t="str">
        <x:v>$ .2000</x:v>
      </x:c>
      <x:c r="E291" s="61" t="n">
        <x:f>=SUM(C291* D291)</x:f>
      </x:c>
    </x:row>
    <x:row r="292" spans="1:10" x14ac:dyDescent="0.25">
      <x:c r="A292" s="19"/>
      <x:c r="B292" s="174"/>
      <x:c r="C292" s="174"/>
      <x:c r="D292" s="174">
        <x:v>Rollover Savings: </x:v>
      </x:c>
      <x:c r="E292" s="174">
        <x:f ca="1">SUM(E287:E291)</x:f>
      </x:c>
    </x:row>
    <x:row r="294" spans="1:10" x14ac:dyDescent="0.25">
      <x:c r="B294" s="6"/>
      <x:c r="C294" s="6"/>
      <x:c r="D294" s="174">
        <x:v>Total Rollover Savings: </x:v>
      </x:c>
      <x:c r="E294" s="174">
        <x:v>93717.50600000000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0"/>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Text(Sum(E6:E36),"###,###") &amp; ") 
 Quantity by Model "</x:f>
      </x:c>
      <x:c r="F5" s="46" t="str">
        <x:f ca="1">="(" &amp; Text(Sum(F6:F36),"###,###") &amp; ")
 Volume by Model "</x:f>
      </x:c>
    </x:row>
    <x:row r="6" spans="1:10" x14ac:dyDescent="0.25">
      <x:c r="B6" s="60" t="str">
        <x:v>1</x:v>
      </x:c>
      <x:c r="C6" s="73" t="str">
        <x:v>B/W Copier</x:v>
      </x:c>
      <x:c r="D6" s="73" t="str">
        <x:v>Canon IR4251</x:v>
      </x:c>
      <x:c r="E6" s="73" t="n">
        <x:v>18</x:v>
      </x:c>
      <x:c r="F6" s="98" t="n">
        <x:v>81660.000000</x:v>
      </x:c>
    </x:row>
    <x:row r="7" spans="1:10" x14ac:dyDescent="0.25">
      <x:c r="B7" s="60" t="str">
        <x:v>2</x:v>
      </x:c>
      <x:c r="C7" s="73" t="str">
        <x:v>B/W Copier</x:v>
      </x:c>
      <x:c r="D7" s="73" t="str">
        <x:v>Ricoh MP 4000</x:v>
      </x:c>
      <x:c r="E7" s="73" t="n">
        <x:v>20</x:v>
      </x:c>
      <x:c r="F7" s="98" t="n">
        <x:v>187846.000000</x:v>
      </x:c>
    </x:row>
    <x:row r="8" spans="1:10" x14ac:dyDescent="0.25">
      <x:c r="B8" s="58" t="str">
        <x:v>3</x:v>
      </x:c>
      <x:c r="C8" s="6" t="str">
        <x:v>B/W Copier</x:v>
      </x:c>
      <x:c r="D8" s="6" t="str">
        <x:v>Xerox 6360DN</x:v>
      </x:c>
      <x:c r="E8" s="6" t="n">
        <x:v>40</x:v>
      </x:c>
      <x:c r="F8" s="91" t="n">
        <x:v>86394.000000</x:v>
      </x:c>
    </x:row>
    <x:row r="9" spans="1:10" x14ac:dyDescent="0.25">
      <x:c r="B9" s="58" t="str">
        <x:v>4</x:v>
      </x:c>
      <x:c r="C9" s="6" t="str">
        <x:v>B/W MFP</x:v>
      </x:c>
      <x:c r="D9" s="6" t="str">
        <x:v>HP LJ M3035 MFP</x:v>
      </x:c>
      <x:c r="E9" s="6" t="n">
        <x:v>20</x:v>
      </x:c>
      <x:c r="F9" s="91" t="n">
        <x:v>115621.000000</x:v>
      </x:c>
    </x:row>
    <x:row r="10" spans="1:10" x14ac:dyDescent="0.25">
      <x:c r="B10" s="60" t="str">
        <x:v>5</x:v>
      </x:c>
      <x:c r="C10" s="73" t="str">
        <x:v>B/W MFP</x:v>
      </x:c>
      <x:c r="D10" s="73" t="str">
        <x:v>HP LJ M425</x:v>
      </x:c>
      <x:c r="E10" s="73" t="n">
        <x:v>93</x:v>
      </x:c>
      <x:c r="F10" s="98" t="n">
        <x:v>795757.000000</x:v>
      </x:c>
    </x:row>
    <x:row r="11" spans="1:10" x14ac:dyDescent="0.25">
      <x:c r="B11" s="60" t="str">
        <x:v>6</x:v>
      </x:c>
      <x:c r="C11" s="73" t="str">
        <x:v>B/W MFP</x:v>
      </x:c>
      <x:c r="D11" s="73" t="str">
        <x:v>HP LJ M426fdn</x:v>
      </x:c>
      <x:c r="E11" s="73" t="n">
        <x:v>2</x:v>
      </x:c>
      <x:c r="F11" s="98" t="n">
        <x:v>1556.000000</x:v>
      </x:c>
    </x:row>
    <x:row r="12" spans="1:10" x14ac:dyDescent="0.25">
      <x:c r="B12" s="58" t="str">
        <x:v>7</x:v>
      </x:c>
      <x:c r="C12" s="6" t="str">
        <x:v>B/W Printer</x:v>
      </x:c>
      <x:c r="D12" s="6" t="str">
        <x:v>HP LJ 4250</x:v>
      </x:c>
      <x:c r="E12" s="6" t="n">
        <x:v>20</x:v>
      </x:c>
      <x:c r="F12" s="91" t="n">
        <x:v>36063.000000</x:v>
      </x:c>
    </x:row>
    <x:row r="13" spans="1:10" x14ac:dyDescent="0.25">
      <x:c r="B13" s="58" t="str">
        <x:v>8</x:v>
      </x:c>
      <x:c r="C13" s="6" t="str">
        <x:v>B/W Printer</x:v>
      </x:c>
      <x:c r="D13" s="6" t="str">
        <x:v>HP LJ 4300</x:v>
      </x:c>
      <x:c r="E13" s="6" t="n">
        <x:v>18</x:v>
      </x:c>
      <x:c r="F13" s="91" t="n">
        <x:v>57972.000000</x:v>
      </x:c>
    </x:row>
    <x:row r="14" spans="1:10" x14ac:dyDescent="0.25">
      <x:c r="B14" s="60" t="str">
        <x:v>9</x:v>
      </x:c>
      <x:c r="C14" s="73" t="str">
        <x:v>B/W Printer</x:v>
      </x:c>
      <x:c r="D14" s="73" t="str">
        <x:v>HP LJ M401dn</x:v>
      </x:c>
      <x:c r="E14" s="73" t="n">
        <x:v>289</x:v>
      </x:c>
      <x:c r="F14" s="98" t="n">
        <x:v>339579.000000</x:v>
      </x:c>
    </x:row>
    <x:row r="15" spans="1:10" x14ac:dyDescent="0.25">
      <x:c r="B15" s="60" t="str">
        <x:v>10</x:v>
      </x:c>
      <x:c r="C15" s="73" t="str">
        <x:v>B/W Printer</x:v>
      </x:c>
      <x:c r="D15" s="73" t="str">
        <x:v>HP LJ P3005</x:v>
      </x:c>
      <x:c r="E15" s="73" t="n">
        <x:v>14</x:v>
      </x:c>
      <x:c r="F15" s="98" t="n">
        <x:v>37011.000000</x:v>
      </x:c>
    </x:row>
    <x:row r="16" spans="1:10" x14ac:dyDescent="0.25">
      <x:c r="B16" s="58" t="str">
        <x:v>11</x:v>
      </x:c>
      <x:c r="C16" s="6" t="str">
        <x:v>B/W Printer</x:v>
      </x:c>
      <x:c r="D16" s="6" t="str">
        <x:v>HP LJ P4515</x:v>
      </x:c>
      <x:c r="E16" s="6" t="n">
        <x:v>20</x:v>
      </x:c>
      <x:c r="F16" s="91" t="n">
        <x:v>216438.000000</x:v>
      </x:c>
    </x:row>
    <x:row r="17" spans="1:10" x14ac:dyDescent="0.25">
      <x:c r="B17" s="58" t="str">
        <x:v>12</x:v>
      </x:c>
      <x:c r="C17" s="6" t="str">
        <x:v>B/W Printer</x:v>
      </x:c>
      <x:c r="D17" s="6" t="str">
        <x:v>Ricoh SP 5200S</x:v>
      </x:c>
      <x:c r="E17" s="6" t="n">
        <x:v>20</x:v>
      </x:c>
      <x:c r="F17" s="91" t="n">
        <x:v>48484.000000</x:v>
      </x:c>
    </x:row>
    <x:row r="18" spans="1:10" x14ac:dyDescent="0.25">
      <x:c r="B18" s="60" t="str">
        <x:v>13</x:v>
      </x:c>
      <x:c r="C18" s="73" t="str">
        <x:v>Color Copier</x:v>
      </x:c>
      <x:c r="D18" s="73" t="str">
        <x:v>Canon IR C2230</x:v>
      </x:c>
      <x:c r="E18" s="73" t="n">
        <x:v>36</x:v>
      </x:c>
      <x:c r="F18" s="98" t="n">
        <x:v>60239.000000</x:v>
      </x:c>
    </x:row>
    <x:row r="19" spans="1:10" x14ac:dyDescent="0.25">
      <x:c r="B19" s="60" t="str">
        <x:v>14</x:v>
      </x:c>
      <x:c r="C19" s="73" t="str">
        <x:v>Color Copier</x:v>
      </x:c>
      <x:c r="D19" s="73" t="str">
        <x:v>Canon IR C3330</x:v>
      </x:c>
      <x:c r="E19" s="73" t="n">
        <x:v>42</x:v>
      </x:c>
      <x:c r="F19" s="98" t="n">
        <x:v>136201.000000</x:v>
      </x:c>
    </x:row>
    <x:row r="20" spans="1:10" x14ac:dyDescent="0.25">
      <x:c r="B20" s="58" t="str">
        <x:v>15</x:v>
      </x:c>
      <x:c r="C20" s="6" t="str">
        <x:v>Color Copier</x:v>
      </x:c>
      <x:c r="D20" s="6" t="str">
        <x:v>Canon IR C5240</x:v>
      </x:c>
      <x:c r="E20" s="6" t="n">
        <x:v>36</x:v>
      </x:c>
      <x:c r="F20" s="91" t="n">
        <x:v>65650.000000</x:v>
      </x:c>
    </x:row>
    <x:row r="21" spans="1:10" x14ac:dyDescent="0.25">
      <x:c r="B21" s="58" t="str">
        <x:v>16</x:v>
      </x:c>
      <x:c r="C21" s="6" t="str">
        <x:v>Color Copier</x:v>
      </x:c>
      <x:c r="D21" s="6" t="str">
        <x:v>Canon IR C5250</x:v>
      </x:c>
      <x:c r="E21" s="6" t="n">
        <x:v>102</x:v>
      </x:c>
      <x:c r="F21" s="91" t="n">
        <x:v>524426.000000</x:v>
      </x:c>
    </x:row>
    <x:row r="22" spans="1:10" x14ac:dyDescent="0.25">
      <x:c r="B22" s="60" t="str">
        <x:v>17</x:v>
      </x:c>
      <x:c r="C22" s="73" t="str">
        <x:v>Color Copier</x:v>
      </x:c>
      <x:c r="D22" s="73" t="str">
        <x:v>Canon IR C5540</x:v>
      </x:c>
      <x:c r="E22" s="73" t="n">
        <x:v>64</x:v>
      </x:c>
      <x:c r="F22" s="98" t="n">
        <x:v>326403.000000</x:v>
      </x:c>
    </x:row>
    <x:row r="23" spans="1:10" x14ac:dyDescent="0.25">
      <x:c r="B23" s="60" t="str">
        <x:v>18</x:v>
      </x:c>
      <x:c r="C23" s="73" t="str">
        <x:v>Color Copier</x:v>
      </x:c>
      <x:c r="D23" s="73" t="str">
        <x:v>Canon IRC5045</x:v>
      </x:c>
      <x:c r="E23" s="73" t="n">
        <x:v>28</x:v>
      </x:c>
      <x:c r="F23" s="98" t="n">
        <x:v>302678.000000</x:v>
      </x:c>
    </x:row>
    <x:row r="24" spans="1:10" x14ac:dyDescent="0.25">
      <x:c r="B24" s="58" t="str">
        <x:v>19</x:v>
      </x:c>
      <x:c r="C24" s="6" t="str">
        <x:v>color mfp</x:v>
      </x:c>
      <x:c r="D24" s="6" t="str">
        <x:v>HP CLJ M577</x:v>
      </x:c>
      <x:c r="E24" s="6" t="n">
        <x:v>8</x:v>
      </x:c>
      <x:c r="F24" s="91" t="n">
        <x:v>36824.000000</x:v>
      </x:c>
    </x:row>
    <x:row r="25" spans="1:10" x14ac:dyDescent="0.25">
      <x:c r="B25" s="58" t="str">
        <x:v>20</x:v>
      </x:c>
      <x:c r="C25" s="6" t="str">
        <x:v>color mfp</x:v>
      </x:c>
      <x:c r="D25" s="6" t="str">
        <x:v>Ricoh C252SF</x:v>
      </x:c>
      <x:c r="E25" s="6" t="n">
        <x:v>154</x:v>
      </x:c>
      <x:c r="F25" s="91" t="n">
        <x:v>214934.000000</x:v>
      </x:c>
    </x:row>
    <x:row r="26" spans="1:10" x14ac:dyDescent="0.25">
      <x:c r="B26" s="60" t="str">
        <x:v>21</x:v>
      </x:c>
      <x:c r="C26" s="73" t="str">
        <x:v>Color Printer</x:v>
      </x:c>
      <x:c r="D26" s="73" t="str">
        <x:v>HP CLJ CP5225</x:v>
      </x:c>
      <x:c r="E26" s="73" t="n">
        <x:v>38</x:v>
      </x:c>
      <x:c r="F26" s="98" t="n">
        <x:v>6935.000000</x:v>
      </x:c>
    </x:row>
    <x:row r="27" spans="1:10" x14ac:dyDescent="0.25">
      <x:c r="B27" s="60" t="str">
        <x:v>22</x:v>
      </x:c>
      <x:c r="C27" s="73" t="str">
        <x:v>Color Printer</x:v>
      </x:c>
      <x:c r="D27" s="73" t="str">
        <x:v>HP CLJ M775 MFP</x:v>
      </x:c>
      <x:c r="E27" s="73" t="n">
        <x:v>40</x:v>
      </x:c>
      <x:c r="F27" s="98" t="n">
        <x:v>75463.000000</x:v>
      </x:c>
    </x:row>
    <x:row r="28" spans="1:10" x14ac:dyDescent="0.25">
      <x:c r="B28" s="58" t="str">
        <x:v>23</x:v>
      </x:c>
      <x:c r="C28" s="6" t="str">
        <x:v>Color Printer</x:v>
      </x:c>
      <x:c r="D28" s="6" t="str">
        <x:v>Ricoh Aficio SP C430DN</x:v>
      </x:c>
      <x:c r="E28" s="6" t="n">
        <x:v>14</x:v>
      </x:c>
      <x:c r="F28" s="91" t="n">
        <x:v>24456.000000</x:v>
      </x:c>
    </x:row>
    <x:row r="29" spans="1:10" x14ac:dyDescent="0.25">
      <x:c r="B29" s="58" t="str">
        <x:v>24</x:v>
      </x:c>
      <x:c r="C29" s="6" t="str">
        <x:v>Color Printer</x:v>
      </x:c>
      <x:c r="D29" s="6" t="str">
        <x:v>Ricoh MP C305SPF</x:v>
      </x:c>
      <x:c r="E29" s="6" t="n">
        <x:v>36</x:v>
      </x:c>
      <x:c r="F29" s="91" t="n">
        <x:v>136124.000000</x:v>
      </x:c>
    </x:row>
    <x:row r="30" spans="1:10" x14ac:dyDescent="0.25">
      <x:c r="B30" s="60" t="str">
        <x:v>25</x:v>
      </x:c>
      <x:c r="C30" s="73" t="str">
        <x:v>Color Printer</x:v>
      </x:c>
      <x:c r="D30" s="73" t="str">
        <x:v>Ricoh SP C232SF</x:v>
      </x:c>
      <x:c r="E30" s="73" t="n">
        <x:v>40</x:v>
      </x:c>
      <x:c r="F30" s="98" t="n">
        <x:v>8862.000000</x:v>
      </x:c>
    </x:row>
    <x:row r="31" spans="1:10" x14ac:dyDescent="0.25">
      <x:c r="B31" s="60" t="str">
        <x:v>26</x:v>
      </x:c>
      <x:c r="C31" s="73" t="str">
        <x:v>Color Printer</x:v>
      </x:c>
      <x:c r="D31" s="73" t="str">
        <x:v>Ricoh SP C242SF</x:v>
      </x:c>
      <x:c r="E31" s="73" t="n">
        <x:v>160</x:v>
      </x:c>
      <x:c r="F31" s="98" t="n">
        <x:v>111283.000000</x:v>
      </x:c>
    </x:row>
    <x:row r="32" spans="1:10" x14ac:dyDescent="0.25">
      <x:c r="B32" s="58" t="str">
        <x:v>27</x:v>
      </x:c>
      <x:c r="C32" s="6" t="str">
        <x:v>Color Printer</x:v>
      </x:c>
      <x:c r="D32" s="6" t="str">
        <x:v>Ricoh SP C262dnw</x:v>
      </x:c>
      <x:c r="E32" s="6" t="n">
        <x:v>6</x:v>
      </x:c>
      <x:c r="F32" s="91" t="n">
        <x:v>8322.000000</x:v>
      </x:c>
    </x:row>
    <x:row r="33" spans="1:10" x14ac:dyDescent="0.25">
      <x:c r="B33" s="58" t="str">
        <x:v>28</x:v>
      </x:c>
      <x:c r="C33" s="6" t="str">
        <x:v>Color Printer</x:v>
      </x:c>
      <x:c r="D33" s="6" t="str">
        <x:v>Ricoh SP C440dn</x:v>
      </x:c>
      <x:c r="E33" s="6" t="n">
        <x:v>2</x:v>
      </x:c>
      <x:c r="F33" s="91" t="n">
        <x:v>500.000000</x:v>
      </x:c>
    </x:row>
    <x:row r="34" spans="1:10" x14ac:dyDescent="0.25">
      <x:c r="B34" s="60" t="str">
        <x:v>29</x:v>
      </x:c>
      <x:c r="C34" s="73" t="str">
        <x:v>Color Printer</x:v>
      </x:c>
      <x:c r="D34" s="73" t="str">
        <x:v>Ricoh SP C820dn </x:v>
      </x:c>
      <x:c r="E34" s="73" t="n">
        <x:v>40</x:v>
      </x:c>
      <x:c r="F34" s="98" t="n">
        <x:v>345678.000000</x:v>
      </x:c>
    </x:row>
    <x:row r="35" spans="1:10" x14ac:dyDescent="0.25">
      <x:c r="B35" s="60" t="str">
        <x:v>30</x:v>
      </x:c>
      <x:c r="C35" s="73" t="str">
        <x:v>Color Printer</x:v>
      </x:c>
      <x:c r="D35" s="73" t="str">
        <x:v>Ricoh SP C830dn</x:v>
      </x:c>
      <x:c r="E35" s="73" t="n">
        <x:v>40</x:v>
      </x:c>
      <x:c r="F35" s="98" t="n">
        <x:v>459941.000000</x:v>
      </x:c>
    </x:row>
    <x:row r="36" spans="1:7" x14ac:dyDescent="0.25">
      <x:c r="B36" s="92"/>
      <x:c r="C36" s="120"/>
      <x:c r="D36" s="120"/>
      <x:c r="E36" s="120"/>
      <x:c r="F36"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Jul - Sep 2018</x:v>
      </x:c>
      <x:c r="C6" s="75">
        <x:v>37041.00</x:v>
      </x:c>
      <x:c r="D6" s="75" t="n">
        <x:v>4948.04000000000</x:v>
      </x:c>
      <x:c r="E6" s="75">
        <x:v>0.00</x:v>
      </x:c>
      <x:c r="F6" s="75">
        <x:v>32085.00</x:v>
      </x:c>
      <x:c r="G6" s="75">
        <x:v>4536.786000000000</x:v>
      </x:c>
      <x:c r="H6" s="75">
        <x:f ca="1">SUM((C6+D6)-(-E6+F6+G6))</x:f>
        <x:v/>
      </x:c>
      <x:c r="I6" s="168">
        <x:f ca="1">IF(G6 = "","",SUM((C6+D6)-(F6+G6-E6))/ (C6+D6))</x:f>
      </x:c>
    </x:row>
    <x:row r="7" spans="1:9" ht="17.2" customHeight="1" x14ac:dyDescent="0.2">
      <x:c r="B7" s="171" t="str">
        <x:v>Apr - Jun 2018</x:v>
      </x:c>
      <x:c r="C7" s="17">
        <x:v>37041.00</x:v>
      </x:c>
      <x:c r="D7" s="17" t="n">
        <x:v>4392.18500000000</x:v>
      </x:c>
      <x:c r="E7" s="17">
        <x:v>0.00</x:v>
      </x:c>
      <x:c r="F7" s="17">
        <x:v>32085.00</x:v>
      </x:c>
      <x:c r="G7" s="17">
        <x:v>3418.922000000000</x:v>
      </x:c>
      <x:c r="H7" s="17">
        <x:f ca="1">SUM((C7+D7)-(-E7+F7+G7))</x:f>
        <x:v/>
      </x:c>
      <x:c r="I7" s="170">
        <x:f ca="1">IF(G7 = "","",SUM((C7+D7)-(F7+G7-E7))/ (C7+D7) )</x:f>
      </x:c>
    </x:row>
    <x:row r="8" spans="1:9" ht="17.2" customHeight="1" x14ac:dyDescent="0.2">
      <x:c r="B8" s="169" t="str">
        <x:v>Jan - Mar 2018</x:v>
      </x:c>
      <x:c r="C8" s="75">
        <x:v>37041.00</x:v>
      </x:c>
      <x:c r="D8" s="75" t="n">
        <x:v>1537.03000000000</x:v>
      </x:c>
      <x:c r="E8" s="75">
        <x:v>0.00</x:v>
      </x:c>
      <x:c r="F8" s="75">
        <x:v>32085.00</x:v>
      </x:c>
      <x:c r="G8" s="75">
        <x:v>1229.624000000000</x:v>
      </x:c>
      <x:c r="H8" s="75">
        <x:f ca="1">SUM((C8+D8)-(-E8+F8+G8))</x:f>
        <x:v/>
      </x:c>
      <x:c r="I8" s="168">
        <x:f ca="1">IF(G8 = "","",SUM((C8+D8)-(F8+G8-E8))/ (C8+D8))</x:f>
      </x:c>
    </x:row>
    <x:row r="9" spans="1:9" ht="17.2" customHeight="1" x14ac:dyDescent="0.2">
      <x:c r="B9" s="171" t="str">
        <x:v>Oct - Dec 2017</x:v>
      </x:c>
      <x:c r="C9" s="17">
        <x:v>37041.00</x:v>
      </x:c>
      <x:c r="D9" s="17" t="n">
        <x:v>0.00</x:v>
      </x:c>
      <x:c r="E9" s="17">
        <x:v>0.00</x:v>
      </x:c>
      <x:c r="F9" s="17">
        <x:v>32085.00</x:v>
      </x:c>
      <x:c r="G9" s="17">
        <x:v>0.00</x:v>
      </x:c>
      <x:c r="H9" s="17">
        <x:f ca="1">SUM((C9+D9)-(-E9+F9+G9))</x:f>
        <x:v/>
      </x:c>
      <x:c r="I9" s="170">
        <x:f ca="1">IF(G9 = "","",SUM((C9+D9)-(F9+G9-E9))/ (C9+D9) )</x:f>
      </x:c>
    </x:row>
    <x:row r="10" spans="1:9" ht="17.2" customHeight="1" x14ac:dyDescent="0.2">
      <x:c r="B10" s="169" t="str">
        <x:v>Jul - Sep 2017</x:v>
      </x:c>
      <x:c r="C10" s="75">
        <x:v>37041.00</x:v>
      </x:c>
      <x:c r="D10" s="75" t="n">
        <x:v>0.00</x:v>
      </x:c>
      <x:c r="E10" s="75">
        <x:v>0.00</x:v>
      </x:c>
      <x:c r="F10" s="75">
        <x:v>32085.00</x:v>
      </x:c>
      <x:c r="G10" s="75">
        <x:v>0.00</x:v>
      </x:c>
      <x:c r="H10" s="75">
        <x:f ca="1">SUM((C10+D10)-(-E10+F10+G10))</x:f>
        <x:v/>
      </x:c>
      <x:c r="I10" s="168">
        <x:f ca="1">IF(G10 = "","",SUM((C10+D10)-(F10+G10-E10))/ (C10+D10))</x:f>
      </x:c>
    </x:row>
    <x:row r="11" spans="1:9" ht="17.2" customHeight="1" x14ac:dyDescent="0.2">
      <x:c r="B11" s="171" t="str">
        <x:v>Apr - Jun 2017</x:v>
      </x:c>
      <x:c r="C11" s="17">
        <x:v>37041.00</x:v>
      </x:c>
      <x:c r="D11" s="17" t="n">
        <x:v>565.72000000000</x:v>
      </x:c>
      <x:c r="E11" s="17">
        <x:v>0.00</x:v>
      </x:c>
      <x:c r="F11" s="17">
        <x:v>32085.00</x:v>
      </x:c>
      <x:c r="G11" s="17">
        <x:v>509.148000000000</x:v>
      </x:c>
      <x:c r="H11" s="17">
        <x:f ca="1">SUM((C11+D11)-(-E11+F11+G11))</x:f>
        <x:v/>
      </x:c>
      <x:c r="I11" s="170">
        <x:f ca="1">IF(G11 = "","",SUM((C11+D11)-(F11+G11-E11))/ (C11+D11) )</x:f>
      </x:c>
    </x:row>
    <x:row r="12" spans="1:9" ht="17.2" customHeight="1" x14ac:dyDescent="0.2">
      <x:c r="B12" s="169" t="str">
        <x:v>Jan - Mar 2017</x:v>
      </x:c>
      <x:c r="C12" s="75">
        <x:v>37041.00</x:v>
      </x:c>
      <x:c r="D12" s="75" t="n">
        <x:v>212.16000000000</x:v>
      </x:c>
      <x:c r="E12" s="75">
        <x:v>0.00</x:v>
      </x:c>
      <x:c r="F12" s="75">
        <x:v>32085.00</x:v>
      </x:c>
      <x:c r="G12" s="75">
        <x:v>190.944000000000</x:v>
      </x:c>
      <x:c r="H12" s="75">
        <x:f ca="1">SUM((C12+D12)-(-E12+F12+G12))</x:f>
        <x:v/>
      </x:c>
      <x:c r="I12" s="168">
        <x:f ca="1">IF(G12 = "","",SUM((C12+D12)-(F12+G12-E12))/ (C12+D12))</x:f>
      </x:c>
    </x:row>
    <x:row r="13" spans="1:9" ht="17.2" customHeight="1" x14ac:dyDescent="0.2">
      <x:c r="B13" s="171" t="str">
        <x:v>Oct - Dec 2016</x:v>
      </x:c>
      <x:c r="C13" s="17">
        <x:v>37041.00</x:v>
      </x:c>
      <x:c r="D13" s="17" t="n">
        <x:v>708.80000000000</x:v>
      </x:c>
      <x:c r="E13" s="17">
        <x:v>0.00</x:v>
      </x:c>
      <x:c r="F13" s="17">
        <x:v>32085.00</x:v>
      </x:c>
      <x:c r="G13" s="17">
        <x:v>637.920000000000</x:v>
      </x:c>
      <x:c r="H13" s="17">
        <x:f ca="1">SUM((C13+D13)-(-E13+F13+G13))</x:f>
        <x:v/>
      </x:c>
      <x:c r="I13" s="170">
        <x:f ca="1">IF(G13 = "","",SUM((C13+D13)-(F13+G13-E13))/ (C13+D13) )</x:f>
      </x:c>
    </x:row>
    <x:row r="14" spans="1:9" ht="17.2" customHeight="1" x14ac:dyDescent="0.2">
      <x:c r="B14" s="169" t="str">
        <x:v>Jul - Sep 2016</x:v>
      </x:c>
      <x:c r="C14" s="75">
        <x:v>37041.00</x:v>
      </x:c>
      <x:c r="D14" s="75" t="n">
        <x:v>1395.32000000000</x:v>
      </x:c>
      <x:c r="E14" s="75">
        <x:v>0.00</x:v>
      </x:c>
      <x:c r="F14" s="75">
        <x:v>32085.00</x:v>
      </x:c>
      <x:c r="G14" s="75">
        <x:v>1255.788000000000</x:v>
      </x:c>
      <x:c r="H14" s="75">
        <x:f ca="1">SUM((C14+D14)-(-E14+F14+G14))</x:f>
        <x:v/>
      </x:c>
      <x:c r="I14" s="168">
        <x:f ca="1">IF(G14 = "","",SUM((C14+D14)-(F14+G14-E14))/ (C14+D14))</x:f>
      </x:c>
    </x:row>
    <x:row r="15" spans="1:9" ht="17.2" customHeight="1" x14ac:dyDescent="0.2">
      <x:c r="B15" s="171" t="str">
        <x:v>Apr - Jun 2016</x:v>
      </x:c>
      <x:c r="C15" s="17">
        <x:v>37041.00</x:v>
      </x:c>
      <x:c r="D15" s="17" t="n">
        <x:v>7403.04000000000</x:v>
      </x:c>
      <x:c r="E15" s="17">
        <x:v>0.00</x:v>
      </x:c>
      <x:c r="F15" s="17">
        <x:v>32085.00</x:v>
      </x:c>
      <x:c r="G15" s="17">
        <x:v>5552.280000000000</x:v>
      </x:c>
      <x:c r="H15" s="17">
        <x:f ca="1">SUM((C15+D15)-(-E15+F15+G15))</x:f>
        <x:v/>
      </x:c>
      <x:c r="I15" s="170">
        <x:f ca="1">IF(G15 = "","",SUM((C15+D15)-(F15+G15-E15))/ (C15+D15) )</x:f>
      </x:c>
    </x:row>
    <x:row r="16" spans="1:9" ht="17.2" customHeight="1" x14ac:dyDescent="0.2">
      <x:c r="B16" s="169" t="str">
        <x:v>Jan - Mar 2016</x:v>
      </x:c>
      <x:c r="C16" s="75">
        <x:v>37041.00</x:v>
      </x:c>
      <x:c r="D16" s="75" t="n">
        <x:v>19872.00000000000</x:v>
      </x:c>
      <x:c r="E16" s="75">
        <x:v>0.00</x:v>
      </x:c>
      <x:c r="F16" s="75">
        <x:v>32085.00</x:v>
      </x:c>
      <x:c r="G16" s="75">
        <x:v>14904.000000000000</x:v>
      </x:c>
      <x:c r="H16" s="75">
        <x:f ca="1">SUM((C16+D16)-(-E16+F16+G16))</x:f>
        <x:v/>
      </x:c>
      <x:c r="I16" s="168">
        <x:f ca="1">IF(G16 = "","",SUM((C16+D16)-(F16+G16-E16))/ (C16+D16))</x:f>
      </x:c>
    </x:row>
    <x:row r="17" spans="1:9" ht="17.2" customHeight="1" x14ac:dyDescent="0.2">
      <x:c r="B17" s="171" t="str">
        <x:v>Oct - Dec 2015</x:v>
      </x:c>
      <x:c r="C17" s="17">
        <x:v>37041.00</x:v>
      </x:c>
      <x:c r="D17" s="17" t="n">
        <x:v>7567.20000000000</x:v>
      </x:c>
      <x:c r="E17" s="17">
        <x:v>0.00</x:v>
      </x:c>
      <x:c r="F17" s="17">
        <x:v>32085.00</x:v>
      </x:c>
      <x:c r="G17" s="17">
        <x:v>5675.400000000000</x:v>
      </x:c>
      <x:c r="H17" s="17">
        <x:f ca="1">SUM((C17+D17)-(-E17+F17+G17))</x:f>
        <x:v/>
      </x:c>
      <x:c r="I17" s="170">
        <x:f ca="1">IF(G17 = "","",SUM((C17+D17)-(F17+G17-E17))/ (C17+D17) )</x:f>
      </x:c>
    </x:row>
    <x:row r="18" spans="1:9" ht="17.2" customHeight="1" x14ac:dyDescent="0.2">
      <x:c r="B18" s="169" t="str">
        <x:v>Jul - Sep 2015</x:v>
      </x:c>
      <x:c r="C18" s="75">
        <x:v>37041.00</x:v>
      </x:c>
      <x:c r="D18" s="75" t="n">
        <x:v>2048.16000000000</x:v>
      </x:c>
      <x:c r="E18" s="75">
        <x:v>0.00</x:v>
      </x:c>
      <x:c r="F18" s="75">
        <x:v>32085.00</x:v>
      </x:c>
      <x:c r="G18" s="75">
        <x:v>1536.120000000000</x:v>
      </x:c>
      <x:c r="H18" s="75">
        <x:f ca="1">SUM((C18+D18)-(-E18+F18+G18))</x:f>
        <x:v/>
      </x:c>
      <x:c r="I18" s="168">
        <x:f ca="1">IF(G18 = "","",SUM((C18+D18)-(F18+G18-E18))/ (C18+D18))</x:f>
      </x:c>
    </x:row>
    <x:row r="19" spans="1:9" ht="17.2" customHeight="1" x14ac:dyDescent="0.2">
      <x:c r="B19" s="171" t="str">
        <x:v>Apr - Jun 2015</x:v>
      </x:c>
      <x:c r="C19" s="17">
        <x:v>37041.00</x:v>
      </x:c>
      <x:c r="D19" s="17" t="n">
        <x:v>1079.10000000000</x:v>
      </x:c>
      <x:c r="E19" s="17">
        <x:v>0.00</x:v>
      </x:c>
      <x:c r="F19" s="17">
        <x:v>32085.00</x:v>
      </x:c>
      <x:c r="G19" s="17">
        <x:v>959.200000000000</x:v>
      </x:c>
      <x:c r="H19" s="17">
        <x:f ca="1">SUM((C19+D19)-(-E19+F19+G19))</x:f>
        <x:v/>
      </x:c>
      <x:c r="I19" s="170">
        <x:f ca="1">IF(G19 = "","",SUM((C19+D19)-(F19+G19-E19))/ (C19+D19) )</x:f>
      </x:c>
    </x:row>
    <x:row r="20" spans="1:9" ht="17.2" customHeight="1" x14ac:dyDescent="0.2">
      <x:c r="B20" s="169" t="str">
        <x:v>Oct - Mar 2015</x:v>
      </x:c>
      <x:c r="C20" s="75">
        <x:v>74082.00</x:v>
      </x:c>
      <x:c r="D20" s="75" t="n">
        <x:v>4286.40000000000</x:v>
      </x:c>
      <x:c r="E20" s="75">
        <x:v>0.00</x:v>
      </x:c>
      <x:c r="F20" s="75">
        <x:v>64170.00</x:v>
      </x:c>
      <x:c r="G20" s="75">
        <x:v>3214.800000000000</x:v>
      </x:c>
      <x:c r="H20" s="75">
        <x:f ca="1">SUM((C20+D20)-(-E20+F20+G20))</x:f>
        <x:v/>
      </x:c>
      <x:c r="I20" s="168">
        <x:f ca="1">IF(G20 = "","",SUM((C20+D20)-(F20+G20-E20))/ (C20+D20))</x:f>
      </x:c>
    </x:row>
    <x:row r="21" spans="1:9" ht="17.2" customHeight="1" x14ac:dyDescent="0.2">
      <x:c r="B21" s="171" t="str">
        <x:v>Jul - Sep 2014</x:v>
      </x:c>
      <x:c r="C21" s="17">
        <x:v>37041.00</x:v>
      </x:c>
      <x:c r="D21" s="17" t="n">
        <x:v>0.00</x:v>
      </x:c>
      <x:c r="E21" s="17">
        <x:v>0.00</x:v>
      </x:c>
      <x:c r="F21" s="17">
        <x:v>32085.00</x:v>
      </x:c>
      <x:c r="G21" s="17">
        <x:v>0.00</x:v>
      </x:c>
      <x:c r="H21" s="17">
        <x:f ca="1">SUM((C21+D21)-(-E21+F21+G21))</x:f>
        <x:v/>
      </x:c>
      <x:c r="I21" s="170">
        <x:f ca="1">IF(G21 = "","",SUM((C21+D21)-(F21+G21-E21))/ (C21+D21) )</x:f>
      </x:c>
    </x:row>
    <x:row r="22" spans="1:9" ht="17.2" customHeight="1" x14ac:dyDescent="0.2">
      <x:c r="B22" s="169" t="str">
        <x:v>Apr - Jun 2014</x:v>
      </x:c>
      <x:c r="C22" s="75">
        <x:v>37041.00</x:v>
      </x:c>
      <x:c r="D22" s="75" t="n">
        <x:v>3747.84000000000</x:v>
      </x:c>
      <x:c r="E22" s="75">
        <x:v>0.00</x:v>
      </x:c>
      <x:c r="F22" s="75">
        <x:v>32085.00</x:v>
      </x:c>
      <x:c r="G22" s="75">
        <x:v>2810.880000000000</x:v>
      </x:c>
      <x:c r="H22" s="75">
        <x:f ca="1">SUM((C22+D22)-(-E22+F22+G22))</x:f>
        <x:v/>
      </x:c>
      <x:c r="I22" s="168">
        <x:f ca="1">IF(G22 = "","",SUM((C22+D22)-(F22+G22-E22))/ (C22+D22))</x:f>
      </x:c>
    </x:row>
    <x:row r="23" spans="1:9" ht="17.2" customHeight="1" x14ac:dyDescent="0.2">
      <x:c r="B23" s="171" t="str">
        <x:v>Jan - Mar 2014</x:v>
      </x:c>
      <x:c r="C23" s="17">
        <x:v>37041.00</x:v>
      </x:c>
      <x:c r="D23" s="17" t="n">
        <x:v>4416.66000000000</x:v>
      </x:c>
      <x:c r="E23" s="17">
        <x:v>0.00</x:v>
      </x:c>
      <x:c r="F23" s="17">
        <x:v>32085.00</x:v>
      </x:c>
      <x:c r="G23" s="17">
        <x:v>3433.980000000000</x:v>
      </x:c>
      <x:c r="H23" s="17">
        <x:f ca="1">SUM((C23+D23)-(-E23+F23+G23))</x:f>
        <x:v/>
      </x:c>
      <x:c r="I23" s="170">
        <x:f ca="1">IF(G23 = "","",SUM((C23+D23)-(F23+G23-E23))/ (C23+D23) )</x:f>
      </x:c>
    </x:row>
    <x:row r="24" spans="1:9" ht="17.2" customHeight="1" x14ac:dyDescent="0.2">
      <x:c r="B24" s="169" t="str">
        <x:v>Nov - Dec 2013</x:v>
      </x:c>
      <x:c r="C24" s="75">
        <x:v>24694.00</x:v>
      </x:c>
      <x:c r="D24" s="75" t="n">
        <x:v>13333.61700000000</x:v>
      </x:c>
      <x:c r="E24" s="75">
        <x:v>0.00</x:v>
      </x:c>
      <x:c r="F24" s="75">
        <x:v>21390.00</x:v>
      </x:c>
      <x:c r="G24" s="75">
        <x:v>9299.465000000000</x:v>
      </x:c>
      <x:c r="H24" s="75">
        <x:f ca="1">SUM((C24+D24)-(-E24+F24+G24))</x:f>
        <x:v/>
      </x:c>
      <x:c r="I24" s="168">
        <x:f ca="1">IF(G24 = "","",SUM((C24+D24)-(F24+G24-E24))/ (C24+D24))</x:f>
      </x:c>
    </x:row>
    <x:row r="25" spans="1:9" ht="17.2" customHeight="1" x14ac:dyDescent="0.2">
      <x:c r="B25" s="171" t="str">
        <x:v>Aug - Oct 2013</x:v>
      </x:c>
      <x:c r="C25" s="17">
        <x:v>37041.00</x:v>
      </x:c>
      <x:c r="D25" s="17" t="n">
        <x:v>4958.94950000000</x:v>
      </x:c>
      <x:c r="E25" s="17">
        <x:v>0.00</x:v>
      </x:c>
      <x:c r="F25" s="17">
        <x:v>32085.00</x:v>
      </x:c>
      <x:c r="G25" s="17">
        <x:v>2736.930000000000</x:v>
      </x:c>
      <x:c r="H25" s="17">
        <x:f ca="1">SUM((C25+D25)-(-E25+F25+G25))</x:f>
        <x:v/>
      </x:c>
      <x:c r="I25" s="170">
        <x:f ca="1">IF(G25 = "","",SUM((C25+D25)-(F25+G25-E25))/ (C25+D25) )</x:f>
      </x:c>
    </x:row>
    <x:row r="26" spans="1:9" ht="17.2" customHeight="1" x14ac:dyDescent="0.2">
      <x:c r="B26" s="169" t="str">
        <x:v>May - Jul 2013</x:v>
      </x:c>
      <x:c r="C26" s="75">
        <x:v>37041.00</x:v>
      </x:c>
      <x:c r="D26" s="75" t="n">
        <x:v>7837.84950000000</x:v>
      </x:c>
      <x:c r="E26" s="75">
        <x:v>0.00</x:v>
      </x:c>
      <x:c r="F26" s="75">
        <x:v>32085.00</x:v>
      </x:c>
      <x:c r="G26" s="75">
        <x:v>6448.160000000000</x:v>
      </x:c>
      <x:c r="H26" s="75">
        <x:f ca="1">SUM((C26+D26)-(-E26+F26+G26))</x:f>
        <x:v/>
      </x:c>
      <x:c r="I26" s="168">
        <x:f ca="1">IF(G26 = "","",SUM((C26+D26)-(F26+G26-E26))/ (C26+D26))</x:f>
      </x:c>
    </x:row>
    <x:row r="27" spans="1:9" ht="17.2" customHeight="1" x14ac:dyDescent="0.2">
      <x:c r="B27" s="171" t="str">
        <x:v>Feb - Apr 2013</x:v>
      </x:c>
      <x:c r="C27" s="17">
        <x:v>37041.00</x:v>
      </x:c>
      <x:c r="D27" s="17" t="n">
        <x:v>4990.70650000000</x:v>
      </x:c>
      <x:c r="E27" s="17">
        <x:v>0.00</x:v>
      </x:c>
      <x:c r="F27" s="17">
        <x:v>32085.00</x:v>
      </x:c>
      <x:c r="G27" s="17">
        <x:v>3529.980000000000</x:v>
      </x:c>
      <x:c r="H27" s="17">
        <x:f ca="1">SUM((C27+D27)-(-E27+F27+G27))</x:f>
        <x:v/>
      </x:c>
      <x:c r="I27" s="170">
        <x:f ca="1">IF(G27 = "","",SUM((C27+D27)-(F27+G27-E27))/ (C27+D27) )</x:f>
      </x:c>
    </x:row>
    <x:row r="28" spans="1:9" ht="17.2" customHeight="1" x14ac:dyDescent="0.2">
      <x:c r="B28" s="169" t="str">
        <x:v>Nov - Jan 2013</x:v>
      </x:c>
      <x:c r="C28" s="75">
        <x:v>37041.00</x:v>
      </x:c>
      <x:c r="D28" s="75" t="n">
        <x:v>2379.94750000000</x:v>
      </x:c>
      <x:c r="E28" s="75">
        <x:v>0.00</x:v>
      </x:c>
      <x:c r="F28" s="75">
        <x:v>32085.00</x:v>
      </x:c>
      <x:c r="G28" s="75">
        <x:v>2294.518000000000</x:v>
      </x:c>
      <x:c r="H28" s="75">
        <x:f ca="1">SUM((C28+D28)-(-E28+F28+G28))</x:f>
        <x:v/>
      </x:c>
      <x:c r="I28" s="168">
        <x:f ca="1">IF(G28 = "","",SUM((C28+D28)-(F28+G28-E28))/ (C28+D28))</x:f>
      </x:c>
    </x:row>
    <x:row r="29" spans="1:9" ht="17.2" customHeight="1" x14ac:dyDescent="0.2">
      <x:c r="B29" s="171" t="str">
        <x:v>Aug - Oct 2012</x:v>
      </x:c>
      <x:c r="C29" s="17">
        <x:v>37041.00</x:v>
      </x:c>
      <x:c r="D29" s="17" t="n">
        <x:v>5469.31750000000</x:v>
      </x:c>
      <x:c r="E29" s="17">
        <x:v>0.00</x:v>
      </x:c>
      <x:c r="F29" s="17">
        <x:v>32085.00</x:v>
      </x:c>
      <x:c r="G29" s="17">
        <x:v>3770.505000000000</x:v>
      </x:c>
      <x:c r="H29" s="17">
        <x:f ca="1">SUM((C29+D29)-(-E29+F29+G29))</x:f>
        <x:v/>
      </x:c>
      <x:c r="I29" s="170">
        <x:f ca="1">IF(G29 = "","",SUM((C29+D29)-(F29+G29-E29))/ (C29+D29) )</x:f>
      </x:c>
    </x:row>
    <x:row r="30" spans="1:9" ht="17.2" customHeight="1" x14ac:dyDescent="0.2">
      <x:c r="B30" s="169" t="str">
        <x:v>May - Jul 2012</x:v>
      </x:c>
      <x:c r="C30" s="75">
        <x:v>37041.00</x:v>
      </x:c>
      <x:c r="D30" s="75" t="n">
        <x:v>5.44500000000</x:v>
      </x:c>
      <x:c r="E30" s="75">
        <x:v>0.00</x:v>
      </x:c>
      <x:c r="F30" s="75">
        <x:v>32085.00</x:v>
      </x:c>
      <x:c r="G30" s="75">
        <x:v>8.250000000000</x:v>
      </x:c>
      <x:c r="H30" s="75">
        <x:f ca="1">SUM((C30+D30)-(-E30+F30+G30))</x:f>
        <x:v/>
      </x:c>
      <x:c r="I30" s="168">
        <x:f ca="1">IF(G30 = "","",SUM((C30+D30)-(F30+G30-E30))/ (C30+D30))</x:f>
      </x:c>
    </x:row>
    <x:row r="31" spans="1:9" ht="17.2" customHeight="1" x14ac:dyDescent="0.2">
      <x:c r="B31" s="171" t="str">
        <x:v>Jan - Apr 2012</x:v>
      </x:c>
      <x:c r="C31" s="17">
        <x:v>49388.00</x:v>
      </x:c>
      <x:c r="D31" s="17" t="n">
        <x:v>16140.65700000000</x:v>
      </x:c>
      <x:c r="E31" s="17">
        <x:v>0.00</x:v>
      </x:c>
      <x:c r="F31" s="17">
        <x:v>42780.00</x:v>
      </x:c>
      <x:c r="G31" s="17">
        <x:v>10453.360000000000</x:v>
      </x:c>
      <x:c r="H31" s="17">
        <x:f ca="1">SUM((C31+D31)-(-E31+F31+G31))</x:f>
        <x:v/>
      </x:c>
      <x:c r="I31" s="170">
        <x:f ca="1">IF(G31 = "","",SUM((C31+D31)-(F31+G31-E31))/ (C31+D31) )</x:f>
      </x:c>
    </x:row>
    <x:row r="32" spans="1:9" ht="17.2" customHeight="1" x14ac:dyDescent="0.2">
      <x:c r="B32" s="169" t="str">
        <x:v>Oct - Dec 2011</x:v>
      </x:c>
      <x:c r="C32" s="75">
        <x:v>37041.00</x:v>
      </x:c>
      <x:c r="D32" s="75" t="n">
        <x:v>8616.26000000000</x:v>
      </x:c>
      <x:c r="E32" s="75">
        <x:v>0.00</x:v>
      </x:c>
      <x:c r="F32" s="75">
        <x:v>32085.00</x:v>
      </x:c>
      <x:c r="G32" s="75">
        <x:v>5417.968000000000</x:v>
      </x:c>
      <x:c r="H32" s="75">
        <x:f ca="1">SUM((C32+D32)-(-E32+F32+G32))</x:f>
        <x:v/>
      </x:c>
      <x:c r="I32" s="168">
        <x:f ca="1">IF(G32 = "","",SUM((C32+D32)-(F32+G32-E32))/ (C32+D32))</x:f>
      </x:c>
    </x:row>
    <x:row r="33" spans="1:9" ht="17.2" customHeight="1" x14ac:dyDescent="0.2">
      <x:c r="B33" s="171" t="str">
        <x:v>Jul - Sep 2011</x:v>
      </x:c>
      <x:c r="C33" s="17">
        <x:v>37041.00</x:v>
      </x:c>
      <x:c r="D33" s="17" t="n">
        <x:v>9760.54450000000</x:v>
      </x:c>
      <x:c r="E33" s="17">
        <x:v>0.00</x:v>
      </x:c>
      <x:c r="F33" s="17">
        <x:v>32085.00</x:v>
      </x:c>
      <x:c r="G33" s="17">
        <x:v>6538.716000000000</x:v>
      </x:c>
      <x:c r="H33" s="17">
        <x:f ca="1">SUM((C33+D33)-(-E33+F33+G33))</x:f>
        <x:v/>
      </x:c>
      <x:c r="I33" s="170">
        <x:f ca="1">IF(G33 = "","",SUM((C33+D33)-(F33+G33-E33))/ (C33+D33) )</x:f>
      </x:c>
    </x:row>
    <x:row r="34" spans="1:9" ht="17.2" customHeight="1" x14ac:dyDescent="0.2">
      <x:c r="B34" s="169" t="str">
        <x:v>Apr - Jun 2011</x:v>
      </x:c>
      <x:c r="C34" s="75">
        <x:v>37041.00</x:v>
      </x:c>
      <x:c r="D34" s="75" t="n">
        <x:v>22223.32900000000</x:v>
      </x:c>
      <x:c r="E34" s="75">
        <x:v>0.00</x:v>
      </x:c>
      <x:c r="F34" s="75">
        <x:v>32085.00</x:v>
      </x:c>
      <x:c r="G34" s="75">
        <x:v>14241.180000000000</x:v>
      </x:c>
      <x:c r="H34" s="75">
        <x:f ca="1">SUM((C34+D34)-(-E34+F34+G34))</x:f>
        <x:v/>
      </x:c>
      <x:c r="I34" s="168">
        <x:f ca="1">IF(G34 = "","",SUM((C34+D34)-(F34+G34-E34))/ (C34+D34))</x:f>
      </x:c>
    </x:row>
    <x:row r="35" spans="1:9" ht="17.2" customHeight="1" x14ac:dyDescent="0.2">
      <x:c r="B35" s="171" t="str">
        <x:v>Jan - Mar 2011</x:v>
      </x:c>
      <x:c r="C35" s="17">
        <x:v>37041.00</x:v>
      </x:c>
      <x:c r="D35" s="17" t="n">
        <x:v>46209.31050000000</x:v>
      </x:c>
      <x:c r="E35" s="17">
        <x:v>0.00</x:v>
      </x:c>
      <x:c r="F35" s="17">
        <x:v>32085.00</x:v>
      </x:c>
      <x:c r="G35" s="17">
        <x:v>32033.365000000000</x:v>
      </x:c>
      <x:c r="H35" s="17">
        <x:f ca="1">SUM((C35+D35)-(-E35+F35+G35))</x:f>
        <x:v/>
      </x:c>
      <x:c r="I35" s="170">
        <x:f ca="1">IF(G35 = "","",SUM((C35+D35)-(F35+G35-E35))/ (C35+D35) )</x:f>
      </x:c>
    </x:row>
    <x:row r="36" spans="1:9" ht="17.2" customHeight="1" x14ac:dyDescent="0.2">
      <x:c r="B36" s="169" t="str">
        <x:v>Oct - Dec 2010</x:v>
      </x:c>
      <x:c r="C36" s="75">
        <x:v>37041.00</x:v>
      </x:c>
      <x:c r="D36" s="75" t="n">
        <x:v>10139.78000000000</x:v>
      </x:c>
      <x:c r="E36" s="75">
        <x:v>0.00</x:v>
      </x:c>
      <x:c r="F36" s="75">
        <x:v>32085.00</x:v>
      </x:c>
      <x:c r="G36" s="75">
        <x:v>6203.000000000000</x:v>
      </x:c>
      <x:c r="H36" s="75">
        <x:f ca="1">SUM((C36+D36)-(-E36+F36+G36))</x:f>
        <x:v/>
      </x:c>
      <x:c r="I36" s="168">
        <x:f ca="1">IF(G36 = "","",SUM((C36+D36)-(F36+G36-E36))/ (C36+D36))</x:f>
      </x:c>
    </x:row>
    <x:row r="37" spans="1:9" ht="17.2" customHeight="1" x14ac:dyDescent="0.2">
      <x:c r="B37" s="171" t="str">
        <x:v>Jul - Sep 2010</x:v>
      </x:c>
      <x:c r="C37" s="17">
        <x:v>37041.00</x:v>
      </x:c>
      <x:c r="D37" s="17" t="n">
        <x:v>9749.47550000000</x:v>
      </x:c>
      <x:c r="E37" s="17">
        <x:v>0.00</x:v>
      </x:c>
      <x:c r="F37" s="17">
        <x:v>32085.00</x:v>
      </x:c>
      <x:c r="G37" s="17">
        <x:v>5738.865000000000</x:v>
      </x:c>
      <x:c r="H37" s="17">
        <x:f ca="1">SUM((C37+D37)-(-E37+F37+G37))</x:f>
        <x:v/>
      </x:c>
      <x:c r="I37" s="170">
        <x:f ca="1">IF(G37 = "","",SUM((C37+D37)-(F37+G37-E37))/ (C37+D37) )</x:f>
      </x:c>
    </x:row>
    <x:row r="38" spans="1:9" ht="17.2" customHeight="1" x14ac:dyDescent="0.2">
      <x:c r="B38" s="169" t="str">
        <x:v>Apr - Jun 2010</x:v>
      </x:c>
      <x:c r="C38" s="75">
        <x:v>37041.00</x:v>
      </x:c>
      <x:c r="D38" s="75" t="n">
        <x:v>38972.14650000000</x:v>
      </x:c>
      <x:c r="E38" s="75">
        <x:v>0.00</x:v>
      </x:c>
      <x:c r="F38" s="75">
        <x:v>32085.00</x:v>
      </x:c>
      <x:c r="G38" s="75">
        <x:v>29926.485000000000</x:v>
      </x:c>
      <x:c r="H38" s="75">
        <x:f ca="1">SUM((C38+D38)-(-E38+F38+G38))</x:f>
        <x:v/>
      </x:c>
      <x:c r="I38" s="168">
        <x:f ca="1">IF(G38 = "","",SUM((C38+D38)-(F38+G38-E38))/ (C38+D38))</x:f>
      </x:c>
    </x:row>
    <x:row r="39" spans="1:9" ht="17.2" customHeight="1" x14ac:dyDescent="0.2">
      <x:c r="B39" s="171" t="str">
        <x:v>Jan - Mar 2010</x:v>
      </x:c>
      <x:c r="C39" s="17">
        <x:v>37041.00</x:v>
      </x:c>
      <x:c r="D39" s="17" t="n">
        <x:v>30622.14950000000</x:v>
      </x:c>
      <x:c r="E39" s="17">
        <x:v>0.00</x:v>
      </x:c>
      <x:c r="F39" s="17">
        <x:v>32085.00</x:v>
      </x:c>
      <x:c r="G39" s="17">
        <x:v>24879.196000000000</x:v>
      </x:c>
      <x:c r="H39" s="17">
        <x:f ca="1">SUM((C39+D39)-(-E39+F39+G39))</x:f>
        <x:v/>
      </x:c>
      <x:c r="I39" s="170">
        <x:f ca="1">IF(G39 = "","",SUM((C39+D39)-(F39+G39-E39))/ (C39+D39) )</x:f>
      </x:c>
    </x:row>
    <x:row r="40" spans="1:9" hidden="1" x14ac:dyDescent="0.2">
      <x:c r="B40" s="132" t="str">
        <x:v>5</x:v>
      </x:c>
      <x:c r="C40" s="132">
        <x:f ca="1">SUM(C6:C39)</x:f>
        <x:v>0.00</x:v>
      </x:c>
      <x:c r="D40" s="132">
        <x:f ca="1">SUM(D6:D39)</x:f>
        <x:v/>
      </x:c>
      <x:c r="E40" s="132">
        <x:f ca="1">SUM(E6:E39)</x:f>
        <x:v/>
      </x:c>
      <x:c r="F40" s="132">
        <x:f ca="1">SUM(F6:F39)</x:f>
        <x:v/>
      </x:c>
      <x:c r="G40" s="132">
        <x:f ca="1">SUM(G6:G39)</x:f>
        <x:v/>
      </x:c>
      <x:c r="H40" s="132">
        <x:f ca="1">SUM(H6:H39)</x:f>
        <x:v/>
      </x:c>
      <x:c r="I40" s="132"/>
    </x:row>
    <x:row r="41" spans="1:9" x14ac:dyDescent="0.2">
      <x:c r="B41" s="174"/>
      <x:c r="C41" s="174"/>
      <x:c r="D41" s="209" t="str">
        <x:v>What You Would Have Spent Without FPR:</x:v>
      </x:c>
      <x:c r="E41" s="209">
        <x:f ca="1">SUM(C40+D40)</x:f>
        <x:v>133381.19041487278</x:v>
      </x:c>
      <x:c r="F41" s="174"/>
      <x:c r="G41" s="174"/>
      <x:c r="H41" s="174"/>
      <x:c r="I41" s="174"/>
    </x:row>
    <x:row r="42" spans="1:9" x14ac:dyDescent="0.2">
      <x:c r="D42" s="164" t="str">
        <x:v>What You Did Spend With FPR:</x:v>
      </x:c>
      <x:c r="E42" s="210">
        <x:f ca="1">SUM(F40 + G40)</x:f>
        <x:v>0</x:v>
      </x:c>
    </x:row>
    <x:row r="43" spans="1:9" x14ac:dyDescent="0.2">
      <x:c r="D43" s="164" t="str">
        <x:v>What FPR Has Saved you for the Period Reviewed:</x:v>
      </x:c>
      <x:c r="E43" s="210">
        <x:f ca="1">SUM(E41-E42)</x:f>
        <x:v>0</x:v>
      </x:c>
    </x:row>
    <x:row r="44" spans="1:9" x14ac:dyDescent="0.2">
      <x:c r="D44" s="164" t="str">
        <x:v>Credits:</x:v>
      </x:c>
      <x:c r="E44" s="210">
        <x:f ca="1">=E40</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9/30/2018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30,000</x:v>
      </x:c>
      <x:c r="C6" s="73">
        <x:v>49,614</x:v>
      </x:c>
      <x:c r="D6" s="165" t="str">
        <x:v>$0.011</x:v>
      </x:c>
      <x:c r="E6" s="181">
        <x:f ca="1">IF(B6=0,"",IF(C6="","",IF(C6&lt;B6,SUM((C6-B6)/B6),SUM((C6-B6)/B6))))</x:f>
        <x:v>5</x:v>
      </x:c>
      <x:c r="F6" s="73">
        <x:f ca="1">IF(C6="","",IF(B6="","",IF(SUM(C6-B6)&lt;0,"0",SUM(C6-B6))))</x:f>
        <x:v>6</x:v>
      </x:c>
      <x:c r="G6" s="73" t="n">
        <x:v>0</x:v>
      </x:c>
      <x:c r="H6" s="75">
        <x:f ca="1">IF(SUM(F6 - G6) &lt;0,"$0.00",SUM(F6 - G6)*D6)</x:f>
        <x:v>7</x:v>
      </x:c>
      <x:c r="I6" s="75">
        <x:v>0.00</x:v>
      </x:c>
      <x:c r="J6" s="75">
        <x:f ca="1">SUM(F6* 0.011000)</x:f>
        <x:v>8</x:v>
      </x:c>
      <x:c r="K6" s="61">
        <x:f ca="1">SUM((J6-H6)+ I6)</x:f>
        <x:v>9</x:v>
      </x:c>
    </x:row>
    <x:row r="7" spans="1:11" ht="14.25" x14ac:dyDescent="0.3">
      <x:c r="A7" s="58" t="str">
        <x:v>B/W Laser Prints </x:v>
      </x:c>
      <x:c r="B7" s="6">
        <x:v>150,000</x:v>
      </x:c>
      <x:c r="C7" s="6">
        <x:v>130,716</x:v>
      </x:c>
      <x:c r="D7" s="6">
        <x:v>$0.018</x:v>
      </x:c>
      <x:c r="E7" s="185">
        <x:f ca="1">IF(B7=0,"",IF(C7="","",IF(C7&lt;B7,SUM((C7-B7)/B7),SUM((C7-B7)/B7))))</x:f>
        <x:v>5</x:v>
      </x:c>
      <x:c r="F7" s="6">
        <x:f ca="1">IF(C7="","",IF(B7="","",IF(SUM(C7-B7)&lt;0,"0",SUM(C7-B7))))</x:f>
        <x:v>6</x:v>
      </x:c>
      <x:c r="G7" s="6">
        <x:v>0</x:v>
      </x:c>
      <x:c r="H7" s="17">
        <x:f ca="1">IF(SUM(F7 - G7) &lt;0,"$0.00",SUM(F7 - G7)*D7)</x:f>
        <x:v>7</x:v>
      </x:c>
      <x:c r="I7" s="17">
        <x:v>0.00</x:v>
      </x:c>
      <x:c r="J7" s="17">
        <x:f ca="1">SUM(F7* 0.018000)</x:f>
        <x:v>8</x:v>
      </x:c>
      <x:c r="K7" s="59">
        <x:f ca="1">SUM((J7-H7)+ I7)</x:f>
        <x:v>9</x:v>
      </x:c>
    </x:row>
    <x:row r="8" spans="1:11" ht="14.25" x14ac:dyDescent="0.3">
      <x:c r="A8" s="169" t="str">
        <x:v>Color Copier (Color Pages)</x:v>
      </x:c>
      <x:c r="B8" s="73">
        <x:v>96,000</x:v>
      </x:c>
      <x:c r="C8" s="73">
        <x:v>76,450</x:v>
      </x:c>
      <x:c r="D8" s="165" t="str">
        <x:v>$0.09</x:v>
      </x:c>
      <x:c r="E8" s="181">
        <x:f ca="1">IF(B8=0,"",IF(C8="","",IF(C8&lt;B8,SUM((C8-B8)/B8),SUM((C8-B8)/B8))))</x:f>
        <x:v>5</x:v>
      </x:c>
      <x:c r="F8" s="73">
        <x:f ca="1">IF(C8="","",IF(B8="","",IF(SUM(C8-B8)&lt;0,"0",SUM(C8-B8))))</x:f>
        <x:v>6</x:v>
      </x:c>
      <x:c r="G8" s="73" t="n">
        <x:v>0</x:v>
      </x:c>
      <x:c r="H8" s="75">
        <x:f ca="1">IF(SUM(F8 - G8) &lt;0,"$0.00",SUM(F8 - G8)*D8)</x:f>
        <x:v>7</x:v>
      </x:c>
      <x:c r="I8" s="75">
        <x:v>0.00</x:v>
      </x:c>
      <x:c r="J8" s="75">
        <x:f ca="1">SUM(F8* 0.090000)</x:f>
        <x:v>8</x:v>
      </x:c>
      <x:c r="K8" s="61">
        <x:f ca="1">SUM((J8-H8)+ I8)</x:f>
        <x:v>9</x:v>
      </x:c>
    </x:row>
    <x:row r="9" spans="1:11" ht="14.25" x14ac:dyDescent="0.3">
      <x:c r="A9" s="58" t="str">
        <x:v>Color Laser Prints </x:v>
      </x:c>
      <x:c r="B9" s="6">
        <x:v>9,300</x:v>
      </x:c>
      <x:c r="C9" s="6">
        <x:v>11,255</x:v>
      </x:c>
      <x:c r="D9" s="6">
        <x:v>$0.2</x:v>
      </x:c>
      <x:c r="E9" s="185">
        <x:f ca="1">IF(B9=0,"",IF(C9="","",IF(C9&lt;B9,SUM((C9-B9)/B9),SUM((C9-B9)/B9))))</x:f>
        <x:v>5</x:v>
      </x:c>
      <x:c r="F9" s="6">
        <x:f ca="1">IF(C9="","",IF(B9="","",IF(SUM(C9-B9)&lt;0,"0",SUM(C9-B9))))</x:f>
        <x:v>6</x:v>
      </x:c>
      <x:c r="G9" s="6">
        <x:v>0</x:v>
      </x:c>
      <x:c r="H9" s="17">
        <x:f ca="1">IF(SUM(F9 - G9) &lt;0,"$0.00",SUM(F9 - G9)*D9)</x:f>
        <x:v>7</x:v>
      </x:c>
      <x:c r="I9" s="17">
        <x:v>0.00</x:v>
      </x:c>
      <x:c r="J9" s="17">
        <x:f ca="1">SUM(F9* 0.200000)</x:f>
        <x:v>8</x:v>
      </x:c>
      <x:c r="K9" s="59">
        <x:f ca="1">SUM((J9-H9)+ I9)</x:f>
        <x:v>9</x:v>
      </x:c>
    </x:row>
    <x:row r="10" spans="1:11" ht="14.25" x14ac:dyDescent="0.3">
      <x:c r="A10" s="169" t="str">
        <x:v>Color Laser Prints (Ricoh)</x:v>
      </x:c>
      <x:c r="B10" s="73">
        <x:v>3,000</x:v>
      </x:c>
      <x:c r="C10" s="73">
        <x:v>19,229</x:v>
      </x:c>
      <x:c r="D10" s="165" t="str">
        <x:v>$0.13</x:v>
      </x:c>
      <x:c r="E10" s="181">
        <x:f ca="1">IF(B10=0,"",IF(C10="","",IF(C10&lt;B10,SUM((C10-B10)/B10),SUM((C10-B10)/B10))))</x:f>
        <x:v>5</x:v>
      </x:c>
      <x:c r="F10" s="73">
        <x:f ca="1">IF(C10="","",IF(B10="","",IF(SUM(C10-B10)&lt;0,"0",SUM(C10-B10))))</x:f>
        <x:v>6</x:v>
      </x:c>
      <x:c r="G10" s="73" t="n">
        <x:v>0</x:v>
      </x:c>
      <x:c r="H10" s="75">
        <x:f ca="1">IF(SUM(F10 - G10) &lt;0,"$0.00",SUM(F10 - G10)*D10)</x:f>
        <x:v>7</x:v>
      </x:c>
      <x:c r="I10" s="75">
        <x:v>0.00</x:v>
      </x:c>
      <x:c r="J10" s="75">
        <x:f ca="1">SUM(F10* 0.130000)</x:f>
        <x:v>8</x:v>
      </x:c>
      <x:c r="K10" s="61">
        <x:f ca="1">SUM((J10-H10)+ I10)</x:f>
        <x:v>9</x:v>
      </x:c>
    </x:row>
    <x:row r="11" spans="1:10" x14ac:dyDescent="0.25">
      <x:c r="A11" s="174"/>
      <x:c r="B11" s="174"/>
      <x:c r="C11" s="174"/>
      <x:c r="D11" s="174"/>
      <x:c r="E11" s="174"/>
      <x:c r="F11" s="174"/>
      <x:c r="G11" s="174"/>
      <x:c r="H11" s="174"/>
      <x:c r="I11" s="174"/>
      <x:c r="J11" s="174">
        <x:v>Revision Savings: </x:v>
      </x:c>
      <x:c r="K11" s="174">
        <x:f ca="1">SUM(K6:K10)</x:f>
      </x:c>
    </x:row>
    <x:row r="12" spans="1:11" ht="15" x14ac:dyDescent="0.3">
      <x:c r="A12" s="194" t="str">
        <x:v>6/30/2018</x:v>
      </x:c>
      <x:c r="B12" s="194"/>
      <x:c r="C12" s="194"/>
      <x:c r="D12" s="194"/>
      <x:c r="E12" s="194"/>
      <x:c r="F12" s="194"/>
      <x:c r="G12" s="194"/>
      <x:c r="H12" s="194"/>
      <x:c r="I12" s="194"/>
      <x:c r="J12" s="194"/>
      <x:c r="K12" s="194"/>
    </x:row>
    <x:row r="13">
      <x:c r="A13" s="47" t="str">
        <x:v>Meter Type Description</x:v>
      </x:c>
      <x:c r="B13" s="45" t="str">
        <x:v>Quarterly Contracted Volume</x:v>
      </x:c>
      <x:c r="C13" s="45" t="str">
        <x:v>Actual Quarterly Volume</x:v>
      </x:c>
      <x:c r="D13" s="45" t="str">
        <x:v>FPR Overage Rate</x:v>
      </x:c>
      <x:c r="E13" s="45" t="str">
        <x:v>% Volume Increase / Decrease</x:v>
      </x:c>
      <x:c r="F13" s="45" t="str">
        <x:v>Overage Volumes</x:v>
      </x:c>
      <x:c r="G13" s="45" t="str">
        <x:v>Rollover Volume</x:v>
      </x:c>
      <x:c r="H13" s="45" t="str">
        <x:v>Current Overage Expense</x:v>
      </x:c>
      <x:c r="I13" s="45" t="str">
        <x:v>Credits</x:v>
      </x:c>
      <x:c r="J13" s="45" t="str">
        <x:v>Overage Cost W/O FPR</x:v>
      </x:c>
      <x:c r="K13" s="46" t="str">
        <x:v>Net Overage Savings / Cost Increase</x:v>
      </x:c>
    </x:row>
    <x:row r="14" spans="1:11" ht="14.25" x14ac:dyDescent="0.3">
      <x:c r="A14" s="58" t="str">
        <x:v>B/W Copies</x:v>
      </x:c>
      <x:c r="B14" s="6">
        <x:v>30,000</x:v>
      </x:c>
      <x:c r="C14" s="6">
        <x:v>56,683</x:v>
      </x:c>
      <x:c r="D14" s="6">
        <x:v>$0.011</x:v>
      </x:c>
      <x:c r="E14" s="185">
        <x:f ca="1">IF(B14=0,"",IF(C14="","",IF(C14&lt;B14,SUM((C14-B14)/B14),SUM((C14-B14)/B14))))</x:f>
        <x:v>5</x:v>
      </x:c>
      <x:c r="F14" s="6">
        <x:f ca="1">IF(C14="","",IF(B14="","",IF(SUM(C14-B14)&lt;0,"0",SUM(C14-B14))))</x:f>
        <x:v>6</x:v>
      </x:c>
      <x:c r="G14" s="6">
        <x:v>0</x:v>
      </x:c>
      <x:c r="H14" s="17">
        <x:f ca="1">IF(SUM(F14 - G14) &lt;0,"$0.00",SUM(F14 - G14)*D14)</x:f>
        <x:v>7</x:v>
      </x:c>
      <x:c r="I14" s="17">
        <x:v>0.00</x:v>
      </x:c>
      <x:c r="J14" s="17">
        <x:f ca="1">SUM(F14* 0.011000)</x:f>
        <x:v>8</x:v>
      </x:c>
      <x:c r="K14" s="59">
        <x:f ca="1">SUM((J14-H14)+ I14)</x:f>
        <x:v>9</x:v>
      </x:c>
    </x:row>
    <x:row r="15" spans="1:11" ht="14.25" x14ac:dyDescent="0.3">
      <x:c r="A15" s="169" t="str">
        <x:v>B/W Laser Prints </x:v>
      </x:c>
      <x:c r="B15" s="73">
        <x:v>150,000</x:v>
      </x:c>
      <x:c r="C15" s="73">
        <x:v>167,135</x:v>
      </x:c>
      <x:c r="D15" s="165" t="str">
        <x:v>$0.018</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0.018000)</x:f>
        <x:v>8</x:v>
      </x:c>
      <x:c r="K15" s="61">
        <x:f ca="1">SUM((J15-H15)+ I15)</x:f>
        <x:v>9</x:v>
      </x:c>
    </x:row>
    <x:row r="16" spans="1:11" ht="14.25" x14ac:dyDescent="0.3">
      <x:c r="A16" s="58" t="str">
        <x:v>Color Copier (Color Pages)</x:v>
      </x:c>
      <x:c r="B16" s="6">
        <x:v>96,000</x:v>
      </x:c>
      <x:c r="C16" s="6">
        <x:v>101,379</x:v>
      </x:c>
      <x:c r="D16" s="6">
        <x:v>$0.09</x:v>
      </x:c>
      <x:c r="E16" s="185">
        <x:f ca="1">IF(B16=0,"",IF(C16="","",IF(C16&lt;B16,SUM((C16-B16)/B16),SUM((C16-B16)/B16))))</x:f>
        <x:v>5</x:v>
      </x:c>
      <x:c r="F16" s="6">
        <x:f ca="1">IF(C16="","",IF(B16="","",IF(SUM(C16-B16)&lt;0,"0",SUM(C16-B16))))</x:f>
        <x:v>6</x:v>
      </x:c>
      <x:c r="G16" s="6">
        <x:v>0</x:v>
      </x:c>
      <x:c r="H16" s="17">
        <x:f ca="1">IF(SUM(F16 - G16) &lt;0,"$0.00",SUM(F16 - G16)*D16)</x:f>
        <x:v>7</x:v>
      </x:c>
      <x:c r="I16" s="17">
        <x:v>0.00</x:v>
      </x:c>
      <x:c r="J16" s="17">
        <x:f ca="1">SUM(F16* 0.090000)</x:f>
        <x:v>8</x:v>
      </x:c>
      <x:c r="K16" s="59">
        <x:f ca="1">SUM((J16-H16)+ I16)</x:f>
        <x:v>9</x:v>
      </x:c>
    </x:row>
    <x:row r="17" spans="1:11" ht="14.25" x14ac:dyDescent="0.3">
      <x:c r="A17" s="169" t="str">
        <x:v>Color Laser Prints </x:v>
      </x:c>
      <x:c r="B17" s="73">
        <x:v>9,300</x:v>
      </x:c>
      <x:c r="C17" s="73">
        <x:v>11,030</x:v>
      </x:c>
      <x:c r="D17" s="165" t="str">
        <x:v>$0.2</x:v>
      </x:c>
      <x:c r="E17" s="181">
        <x:f ca="1">IF(B17=0,"",IF(C17="","",IF(C17&lt;B17,SUM((C17-B17)/B17),SUM((C17-B17)/B17))))</x:f>
        <x:v>5</x:v>
      </x:c>
      <x:c r="F17" s="73">
        <x:f ca="1">IF(C17="","",IF(B17="","",IF(SUM(C17-B17)&lt;0,"0",SUM(C17-B17))))</x:f>
        <x:v>6</x:v>
      </x:c>
      <x:c r="G17" s="73" t="n">
        <x:v>6596</x:v>
      </x:c>
      <x:c r="H17" s="75">
        <x:f ca="1">IF(SUM(F17 - G17) &lt;0,"$0.00",SUM(F17 - G17)*D17)</x:f>
        <x:v>7</x:v>
      </x:c>
      <x:c r="I17" s="75">
        <x:v>0.00</x:v>
      </x:c>
      <x:c r="J17" s="75">
        <x:f ca="1">SUM(F17* 0.200000)</x:f>
        <x:v>8</x:v>
      </x:c>
      <x:c r="K17" s="61">
        <x:f ca="1">SUM((J17-H17)+ I17)</x:f>
        <x:v>9</x:v>
      </x:c>
    </x:row>
    <x:row r="18" spans="1:11" ht="14.25" x14ac:dyDescent="0.3">
      <x:c r="A18" s="58" t="str">
        <x:v>Color Laser Prints (Ricoh)</x:v>
      </x:c>
      <x:c r="B18" s="6">
        <x:v>3,000</x:v>
      </x:c>
      <x:c r="C18" s="6">
        <x:v>16,160</x:v>
      </x:c>
      <x:c r="D18" s="6">
        <x:v>$0.13</x:v>
      </x:c>
      <x:c r="E18" s="185">
        <x:f ca="1">IF(B18=0,"",IF(C18="","",IF(C18&lt;B18,SUM((C18-B18)/B18),SUM((C18-B18)/B18))))</x:f>
        <x:v>5</x:v>
      </x:c>
      <x:c r="F18" s="6">
        <x:f ca="1">IF(C18="","",IF(B18="","",IF(SUM(C18-B18)&lt;0,"0",SUM(C18-B18))))</x:f>
        <x:v>6</x:v>
      </x:c>
      <x:c r="G18" s="6">
        <x:v>318503</x:v>
      </x:c>
      <x:c r="H18" s="17">
        <x:f ca="1">IF(SUM(F18 - G18) &lt;0,"$0.00",SUM(F18 - G18)*D18)</x:f>
        <x:v>7</x:v>
      </x:c>
      <x:c r="I18" s="17">
        <x:v>0.00</x:v>
      </x:c>
      <x:c r="J18" s="17">
        <x:f ca="1">SUM(F18* 0.130000)</x:f>
        <x:v>8</x:v>
      </x:c>
      <x:c r="K18" s="59">
        <x:f ca="1">SUM((J18-H18)+ I18)</x:f>
        <x:v>9</x:v>
      </x:c>
    </x:row>
    <x:row r="19" spans="1:10" x14ac:dyDescent="0.25">
      <x:c r="A19" s="174"/>
      <x:c r="B19" s="174"/>
      <x:c r="C19" s="174"/>
      <x:c r="D19" s="174"/>
      <x:c r="E19" s="174"/>
      <x:c r="F19" s="174"/>
      <x:c r="G19" s="174"/>
      <x:c r="H19" s="174"/>
      <x:c r="I19" s="174"/>
      <x:c r="J19" s="174">
        <x:v>Revision Savings: </x:v>
      </x:c>
      <x:c r="K19" s="174">
        <x:f ca="1">SUM(K14:K18)</x:f>
      </x:c>
    </x:row>
    <x:row r="20" spans="1:11" ht="15" x14ac:dyDescent="0.3">
      <x:c r="A20" s="194" t="str">
        <x:v>3/31/2018</x:v>
      </x:c>
      <x:c r="B20" s="194"/>
      <x:c r="C20" s="194"/>
      <x:c r="D20" s="194"/>
      <x:c r="E20" s="194"/>
      <x:c r="F20" s="194"/>
      <x:c r="G20" s="194"/>
      <x:c r="H20" s="194"/>
      <x:c r="I20" s="194"/>
      <x:c r="J20" s="194"/>
      <x:c r="K20" s="194"/>
    </x:row>
    <x:row r="21">
      <x:c r="A21" s="47" t="str">
        <x:v>Meter Type Description</x:v>
      </x:c>
      <x:c r="B21" s="45" t="str">
        <x:v>Quarterly Contracted Volume</x:v>
      </x:c>
      <x:c r="C21" s="45" t="str">
        <x:v>Actual Quarterly Volume</x:v>
      </x:c>
      <x:c r="D21" s="45" t="str">
        <x:v>FPR Overage Rate</x:v>
      </x:c>
      <x:c r="E21" s="45" t="str">
        <x:v>% Volume Increase / Decrease</x:v>
      </x:c>
      <x:c r="F21" s="45" t="str">
        <x:v>Overage Volumes</x:v>
      </x:c>
      <x:c r="G21" s="45" t="str">
        <x:v>Rollover Volume</x:v>
      </x:c>
      <x:c r="H21" s="45" t="str">
        <x:v>Current Overage Expense</x:v>
      </x:c>
      <x:c r="I21" s="45" t="str">
        <x:v>Credits</x:v>
      </x:c>
      <x:c r="J21" s="45" t="str">
        <x:v>Overage Cost W/O FPR</x:v>
      </x:c>
      <x:c r="K21" s="46" t="str">
        <x:v>Net Overage Savings / Cost Increase</x:v>
      </x:c>
    </x:row>
    <x:row r="22" spans="1:11" ht="14.25" x14ac:dyDescent="0.3">
      <x:c r="A22" s="169" t="str">
        <x:v>B/W Copies</x:v>
      </x:c>
      <x:c r="B22" s="73">
        <x:v>30,000</x:v>
      </x:c>
      <x:c r="C22" s="73">
        <x:v>57,946</x:v>
      </x:c>
      <x:c r="D22" s="165" t="str">
        <x:v>$0.011</x:v>
      </x:c>
      <x:c r="E22" s="181">
        <x:f ca="1">IF(B22=0,"",IF(C22="","",IF(C22&lt;B22,SUM((C22-B22)/B22),SUM((C22-B22)/B22))))</x:f>
        <x:v>5</x:v>
      </x:c>
      <x:c r="F22" s="73">
        <x:f ca="1">IF(C22="","",IF(B22="","",IF(SUM(C22-B22)&lt;0,"0",SUM(C22-B22))))</x:f>
        <x:v>6</x:v>
      </x:c>
      <x:c r="G22" s="73" t="n">
        <x:v>0</x:v>
      </x:c>
      <x:c r="H22" s="75">
        <x:f ca="1">IF(SUM(F22 - G22) &lt;0,"$0.00",SUM(F22 - G22)*D22)</x:f>
        <x:v>7</x:v>
      </x:c>
      <x:c r="I22" s="75">
        <x:v>0.00</x:v>
      </x:c>
      <x:c r="J22" s="75">
        <x:f ca="1">SUM(F22* 0.011000)</x:f>
        <x:v>8</x:v>
      </x:c>
      <x:c r="K22" s="61">
        <x:f ca="1">SUM((J22-H22)+ I22)</x:f>
        <x:v>9</x:v>
      </x:c>
    </x:row>
    <x:row r="23" spans="1:11" ht="14.25" x14ac:dyDescent="0.3">
      <x:c r="A23" s="58" t="str">
        <x:v>B/W Laser Prints </x:v>
      </x:c>
      <x:c r="B23" s="6">
        <x:v>150,000</x:v>
      </x:c>
      <x:c r="C23" s="6">
        <x:v>137,911</x:v>
      </x:c>
      <x:c r="D23" s="6">
        <x:v>$0.018</x:v>
      </x:c>
      <x:c r="E23" s="185">
        <x:f ca="1">IF(B23=0,"",IF(C23="","",IF(C23&lt;B23,SUM((C23-B23)/B23),SUM((C23-B23)/B23))))</x:f>
        <x:v>5</x:v>
      </x:c>
      <x:c r="F23" s="6">
        <x:f ca="1">IF(C23="","",IF(B23="","",IF(SUM(C23-B23)&lt;0,"0",SUM(C23-B23))))</x:f>
        <x:v>6</x:v>
      </x:c>
      <x:c r="G23" s="6">
        <x:v>0</x:v>
      </x:c>
      <x:c r="H23" s="17">
        <x:f ca="1">IF(SUM(F23 - G23) &lt;0,"$0.00",SUM(F23 - G23)*D23)</x:f>
        <x:v>7</x:v>
      </x:c>
      <x:c r="I23" s="17">
        <x:v>0.00</x:v>
      </x:c>
      <x:c r="J23" s="17">
        <x:f ca="1">SUM(F23* 0.018000)</x:f>
        <x:v>8</x:v>
      </x:c>
      <x:c r="K23" s="59">
        <x:f ca="1">SUM((J23-H23)+ I23)</x:f>
        <x:v>9</x:v>
      </x:c>
    </x:row>
    <x:row r="24" spans="1:11" ht="14.25" x14ac:dyDescent="0.3">
      <x:c r="A24" s="169" t="str">
        <x:v>Color Copier (Color Pages)</x:v>
      </x:c>
      <x:c r="B24" s="73">
        <x:v>96,000</x:v>
      </x:c>
      <x:c r="C24" s="73">
        <x:v>76,160</x:v>
      </x:c>
      <x:c r="D24" s="165" t="str">
        <x:v>$0.09</x:v>
      </x:c>
      <x:c r="E24" s="181">
        <x:f ca="1">IF(B24=0,"",IF(C24="","",IF(C24&lt;B24,SUM((C24-B24)/B24),SUM((C24-B24)/B24))))</x:f>
        <x:v>5</x:v>
      </x:c>
      <x:c r="F24" s="73">
        <x:f ca="1">IF(C24="","",IF(B24="","",IF(SUM(C24-B24)&lt;0,"0",SUM(C24-B24))))</x:f>
        <x:v>6</x:v>
      </x:c>
      <x:c r="G24" s="73" t="n">
        <x:v>0</x:v>
      </x:c>
      <x:c r="H24" s="75">
        <x:f ca="1">IF(SUM(F24 - G24) &lt;0,"$0.00",SUM(F24 - G24)*D24)</x:f>
        <x:v>7</x:v>
      </x:c>
      <x:c r="I24" s="75">
        <x:v>0.00</x:v>
      </x:c>
      <x:c r="J24" s="75">
        <x:f ca="1">SUM(F24* 0.090000)</x:f>
        <x:v>8</x:v>
      </x:c>
      <x:c r="K24" s="61">
        <x:f ca="1">SUM((J24-H24)+ I24)</x:f>
        <x:v>9</x:v>
      </x:c>
    </x:row>
    <x:row r="25" spans="1:11" ht="14.25" x14ac:dyDescent="0.3">
      <x:c r="A25" s="58" t="str">
        <x:v>Color Laser Prints </x:v>
      </x:c>
      <x:c r="B25" s="6">
        <x:v>9,300</x:v>
      </x:c>
      <x:c r="C25" s="6">
        <x:v>12,255</x:v>
      </x:c>
      <x:c r="D25" s="6">
        <x:v>$0.2</x:v>
      </x:c>
      <x:c r="E25" s="185">
        <x:f ca="1">IF(B25=0,"",IF(C25="","",IF(C25&lt;B25,SUM((C25-B25)/B25),SUM((C25-B25)/B25))))</x:f>
        <x:v>5</x:v>
      </x:c>
      <x:c r="F25" s="6">
        <x:f ca="1">IF(C25="","",IF(B25="","",IF(SUM(C25-B25)&lt;0,"0",SUM(C25-B25))))</x:f>
        <x:v>6</x:v>
      </x:c>
      <x:c r="G25" s="6">
        <x:v>6596</x:v>
      </x:c>
      <x:c r="H25" s="17">
        <x:f ca="1">IF(SUM(F25 - G25) &lt;0,"$0.00",SUM(F25 - G25)*D25)</x:f>
        <x:v>7</x:v>
      </x:c>
      <x:c r="I25" s="17">
        <x:v>0.00</x:v>
      </x:c>
      <x:c r="J25" s="17">
        <x:f ca="1">SUM(F25* 0.200000)</x:f>
        <x:v>8</x:v>
      </x:c>
      <x:c r="K25" s="59">
        <x:f ca="1">SUM((J25-H25)+ I25)</x:f>
        <x:v>9</x:v>
      </x:c>
    </x:row>
    <x:row r="26" spans="1:11" ht="14.25" x14ac:dyDescent="0.3">
      <x:c r="A26" s="169" t="str">
        <x:v>Color Laser Prints (Ricoh)</x:v>
      </x:c>
      <x:c r="B26" s="73">
        <x:v>3,000</x:v>
      </x:c>
      <x:c r="C26" s="73">
        <x:v>18,423</x:v>
      </x:c>
      <x:c r="D26" s="165" t="str">
        <x:v>$0.13</x:v>
      </x:c>
      <x:c r="E26" s="181">
        <x:f ca="1">IF(B26=0,"",IF(C26="","",IF(C26&lt;B26,SUM((C26-B26)/B26),SUM((C26-B26)/B26))))</x:f>
        <x:v>5</x:v>
      </x:c>
      <x:c r="F26" s="73">
        <x:f ca="1">IF(C26="","",IF(B26="","",IF(SUM(C26-B26)&lt;0,"0",SUM(C26-B26))))</x:f>
        <x:v>6</x:v>
      </x:c>
      <x:c r="G26" s="73" t="n">
        <x:v>318503</x:v>
      </x:c>
      <x:c r="H26" s="75">
        <x:f ca="1">IF(SUM(F26 - G26) &lt;0,"$0.00",SUM(F26 - G26)*D26)</x:f>
        <x:v>7</x:v>
      </x:c>
      <x:c r="I26" s="75">
        <x:v>0.00</x:v>
      </x:c>
      <x:c r="J26" s="75">
        <x:f ca="1">SUM(F26* 0.130000)</x:f>
        <x:v>8</x:v>
      </x:c>
      <x:c r="K26" s="61">
        <x:f ca="1">SUM((J26-H26)+ I26)</x:f>
        <x:v>9</x:v>
      </x:c>
    </x:row>
    <x:row r="27" spans="1:10" x14ac:dyDescent="0.25">
      <x:c r="A27" s="174"/>
      <x:c r="B27" s="174"/>
      <x:c r="C27" s="174"/>
      <x:c r="D27" s="174"/>
      <x:c r="E27" s="174"/>
      <x:c r="F27" s="174"/>
      <x:c r="G27" s="174"/>
      <x:c r="H27" s="174"/>
      <x:c r="I27" s="174"/>
      <x:c r="J27" s="174">
        <x:v>Revision Savings: </x:v>
      </x:c>
      <x:c r="K27" s="174">
        <x:f ca="1">SUM(K22:K26)</x:f>
      </x:c>
    </x:row>
    <x:row r="28" spans="1:11" ht="15" x14ac:dyDescent="0.3">
      <x:c r="A28" s="194" t="str">
        <x:v>12/31/2017</x:v>
      </x:c>
      <x:c r="B28" s="194"/>
      <x:c r="C28" s="194"/>
      <x:c r="D28" s="194"/>
      <x:c r="E28" s="194"/>
      <x:c r="F28" s="194"/>
      <x:c r="G28" s="194"/>
      <x:c r="H28" s="194"/>
      <x:c r="I28" s="194"/>
      <x:c r="J28" s="194"/>
      <x:c r="K28" s="194"/>
    </x:row>
    <x:row r="29">
      <x:c r="A29" s="47" t="str">
        <x:v>Meter Type Description</x:v>
      </x:c>
      <x:c r="B29" s="45" t="str">
        <x:v>Quarterly Contracted Volume</x:v>
      </x:c>
      <x:c r="C29" s="45" t="str">
        <x:v>Actual Quarterly Volume</x:v>
      </x:c>
      <x:c r="D29" s="45" t="str">
        <x:v>FPR Overage Rate</x:v>
      </x:c>
      <x:c r="E29" s="45" t="str">
        <x:v>% Volume Increase / Decrease</x:v>
      </x:c>
      <x:c r="F29" s="45" t="str">
        <x:v>Overage Volumes</x:v>
      </x:c>
      <x:c r="G29" s="45" t="str">
        <x:v>Rollover Volume</x:v>
      </x:c>
      <x:c r="H29" s="45" t="str">
        <x:v>Current Overage Expense</x:v>
      </x:c>
      <x:c r="I29" s="45" t="str">
        <x:v>Credits</x:v>
      </x:c>
      <x:c r="J29" s="45" t="str">
        <x:v>Overage Cost W/O FPR</x:v>
      </x:c>
      <x:c r="K29" s="46" t="str">
        <x:v>Net Overage Savings / Cost Increase</x:v>
      </x:c>
    </x:row>
    <x:row r="30" spans="1:11" ht="14.25" x14ac:dyDescent="0.3">
      <x:c r="A30" s="58" t="str">
        <x:v>B/W Copies</x:v>
      </x:c>
      <x:c r="B30" s="6">
        <x:v>30,000</x:v>
      </x:c>
      <x:c r="C30" s="6">
        <x:v>86,112</x:v>
      </x:c>
      <x:c r="D30" s="6">
        <x:v>$0.011</x:v>
      </x:c>
      <x:c r="E30" s="185">
        <x:f ca="1">IF(B30=0,"",IF(C30="","",IF(C30&lt;B30,SUM((C30-B30)/B30),SUM((C30-B30)/B30))))</x:f>
        <x:v>5</x:v>
      </x:c>
      <x:c r="F30" s="6">
        <x:f ca="1">IF(C30="","",IF(B30="","",IF(SUM(C30-B30)&lt;0,"0",SUM(C30-B30))))</x:f>
        <x:v>6</x:v>
      </x:c>
      <x:c r="G30" s="6">
        <x:v>243267</x:v>
      </x:c>
      <x:c r="H30" s="17">
        <x:f ca="1">IF(SUM(F30 - G30) &lt;0,"$0.00",SUM(F30 - G30)*D30)</x:f>
        <x:v>7</x:v>
      </x:c>
      <x:c r="I30" s="17">
        <x:v>0.00</x:v>
      </x:c>
      <x:c r="J30" s="17">
        <x:f ca="1">SUM(F30* 0.011000)</x:f>
        <x:v>8</x:v>
      </x:c>
      <x:c r="K30" s="59">
        <x:f ca="1">SUM((J30-H30)+ I30)</x:f>
        <x:v>9</x:v>
      </x:c>
    </x:row>
    <x:row r="31" spans="1:11" ht="14.25" x14ac:dyDescent="0.3">
      <x:c r="A31" s="169" t="str">
        <x:v>B/W Laser Prints </x:v>
      </x:c>
      <x:c r="B31" s="73">
        <x:v>150,000</x:v>
      </x:c>
      <x:c r="C31" s="73">
        <x:v>107,679</x:v>
      </x:c>
      <x:c r="D31" s="165" t="str">
        <x:v>$0.018</x:v>
      </x:c>
      <x:c r="E31" s="181">
        <x:f ca="1">IF(B31=0,"",IF(C31="","",IF(C31&lt;B31,SUM((C31-B31)/B31),SUM((C31-B31)/B31))))</x:f>
        <x:v>5</x:v>
      </x:c>
      <x:c r="F31" s="73">
        <x:f ca="1">IF(C31="","",IF(B31="","",IF(SUM(C31-B31)&lt;0,"0",SUM(C31-B31))))</x:f>
        <x:v>6</x:v>
      </x:c>
      <x:c r="G31" s="73" t="n">
        <x:v>0</x:v>
      </x:c>
      <x:c r="H31" s="75">
        <x:f ca="1">IF(SUM(F31 - G31) &lt;0,"$0.00",SUM(F31 - G31)*D31)</x:f>
        <x:v>7</x:v>
      </x:c>
      <x:c r="I31" s="75">
        <x:v>0.00</x:v>
      </x:c>
      <x:c r="J31" s="75">
        <x:f ca="1">SUM(F31* 0.018000)</x:f>
        <x:v>8</x:v>
      </x:c>
      <x:c r="K31" s="61">
        <x:f ca="1">SUM((J31-H31)+ I31)</x:f>
        <x:v>9</x:v>
      </x:c>
    </x:row>
    <x:row r="32" spans="1:11" ht="14.25" x14ac:dyDescent="0.3">
      <x:c r="A32" s="58" t="str">
        <x:v>Color Copier (Color Pages)</x:v>
      </x:c>
      <x:c r="B32" s="6">
        <x:v>96,000</x:v>
      </x:c>
      <x:c r="C32" s="6">
        <x:v>113,681</x:v>
      </x:c>
      <x:c r="D32" s="6">
        <x:v>$0.09</x:v>
      </x:c>
      <x:c r="E32" s="185">
        <x:f ca="1">IF(B32=0,"",IF(C32="","",IF(C32&lt;B32,SUM((C32-B32)/B32),SUM((C32-B32)/B32))))</x:f>
        <x:v>5</x:v>
      </x:c>
      <x:c r="F32" s="6">
        <x:f ca="1">IF(C32="","",IF(B32="","",IF(SUM(C32-B32)&lt;0,"0",SUM(C32-B32))))</x:f>
        <x:v>6</x:v>
      </x:c>
      <x:c r="G32" s="6">
        <x:v>38612</x:v>
      </x:c>
      <x:c r="H32" s="17">
        <x:f ca="1">IF(SUM(F32 - G32) &lt;0,"$0.00",SUM(F32 - G32)*D32)</x:f>
        <x:v>7</x:v>
      </x:c>
      <x:c r="I32" s="17">
        <x:v>0.00</x:v>
      </x:c>
      <x:c r="J32" s="17">
        <x:f ca="1">SUM(F32* 0.090000)</x:f>
        <x:v>8</x:v>
      </x:c>
      <x:c r="K32" s="59">
        <x:f ca="1">SUM((J32-H32)+ I32)</x:f>
        <x:v>9</x:v>
      </x:c>
    </x:row>
    <x:row r="33" spans="1:11" ht="14.25" x14ac:dyDescent="0.3">
      <x:c r="A33" s="169" t="str">
        <x:v>Color Laser Prints </x:v>
      </x:c>
      <x:c r="B33" s="73">
        <x:v>9,300</x:v>
      </x:c>
      <x:c r="C33" s="73">
        <x:v>6,576</x:v>
      </x:c>
      <x:c r="D33" s="165" t="str">
        <x:v>$0.2</x:v>
      </x:c>
      <x:c r="E33" s="181">
        <x:f ca="1">IF(B33=0,"",IF(C33="","",IF(C33&lt;B33,SUM((C33-B33)/B33),SUM((C33-B33)/B33))))</x:f>
        <x:v>5</x:v>
      </x:c>
      <x:c r="F33" s="73">
        <x:f ca="1">IF(C33="","",IF(B33="","",IF(SUM(C33-B33)&lt;0,"0",SUM(C33-B33))))</x:f>
        <x:v>6</x:v>
      </x:c>
      <x:c r="G33" s="73" t="n">
        <x:v>6596</x:v>
      </x:c>
      <x:c r="H33" s="75">
        <x:f ca="1">IF(SUM(F33 - G33) &lt;0,"$0.00",SUM(F33 - G33)*D33)</x:f>
        <x:v>7</x:v>
      </x:c>
      <x:c r="I33" s="75">
        <x:v>0.00</x:v>
      </x:c>
      <x:c r="J33" s="75">
        <x:f ca="1">SUM(F33* 0.200000)</x:f>
        <x:v>8</x:v>
      </x:c>
      <x:c r="K33" s="61">
        <x:f ca="1">SUM((J33-H33)+ I33)</x:f>
        <x:v>9</x:v>
      </x:c>
    </x:row>
    <x:row r="34" spans="1:11" ht="14.25" x14ac:dyDescent="0.3">
      <x:c r="A34" s="58" t="str">
        <x:v>Color Laser Prints (Ricoh)</x:v>
      </x:c>
      <x:c r="B34" s="6">
        <x:v>3,000</x:v>
      </x:c>
      <x:c r="C34" s="6">
        <x:v>15,636</x:v>
      </x:c>
      <x:c r="D34" s="6">
        <x:v>$0.13</x:v>
      </x:c>
      <x:c r="E34" s="185">
        <x:f ca="1">IF(B34=0,"",IF(C34="","",IF(C34&lt;B34,SUM((C34-B34)/B34),SUM((C34-B34)/B34))))</x:f>
        <x:v>5</x:v>
      </x:c>
      <x:c r="F34" s="6">
        <x:f ca="1">IF(C34="","",IF(B34="","",IF(SUM(C34-B34)&lt;0,"0",SUM(C34-B34))))</x:f>
        <x:v>6</x:v>
      </x:c>
      <x:c r="G34" s="6">
        <x:v>318503</x:v>
      </x:c>
      <x:c r="H34" s="17">
        <x:f ca="1">IF(SUM(F34 - G34) &lt;0,"$0.00",SUM(F34 - G34)*D34)</x:f>
        <x:v>7</x:v>
      </x:c>
      <x:c r="I34" s="17">
        <x:v>0.00</x:v>
      </x:c>
      <x:c r="J34" s="17">
        <x:f ca="1">SUM(F34* 0.130000)</x:f>
        <x:v>8</x:v>
      </x:c>
      <x:c r="K34" s="59">
        <x:f ca="1">SUM((J34-H34)+ I34)</x:f>
        <x:v>9</x:v>
      </x:c>
    </x:row>
    <x:row r="35" spans="1:10" x14ac:dyDescent="0.25">
      <x:c r="A35" s="174"/>
      <x:c r="B35" s="174"/>
      <x:c r="C35" s="174"/>
      <x:c r="D35" s="174"/>
      <x:c r="E35" s="174"/>
      <x:c r="F35" s="174"/>
      <x:c r="G35" s="174"/>
      <x:c r="H35" s="174"/>
      <x:c r="I35" s="174"/>
      <x:c r="J35" s="174">
        <x:v>Revision Savings: </x:v>
      </x:c>
      <x:c r="K35" s="174">
        <x:f ca="1">SUM(K30:K34)</x:f>
      </x:c>
    </x:row>
    <x:row r="36" spans="1:11" ht="15" x14ac:dyDescent="0.3">
      <x:c r="A36" s="194" t="str">
        <x:v>9/30/2017</x:v>
      </x:c>
      <x:c r="B36" s="194"/>
      <x:c r="C36" s="194"/>
      <x:c r="D36" s="194"/>
      <x:c r="E36" s="194"/>
      <x:c r="F36" s="194"/>
      <x:c r="G36" s="194"/>
      <x:c r="H36" s="194"/>
      <x:c r="I36" s="194"/>
      <x:c r="J36" s="194"/>
      <x:c r="K36" s="194"/>
    </x:row>
    <x:row r="37">
      <x:c r="A37" s="47" t="str">
        <x:v>Meter Type Description</x:v>
      </x:c>
      <x:c r="B37" s="45" t="str">
        <x:v>Quarterly Contracted Volume</x:v>
      </x:c>
      <x:c r="C37" s="45" t="str">
        <x:v>Actual Quarterly Volume</x:v>
      </x:c>
      <x:c r="D37" s="45" t="str">
        <x:v>FPR Overage Rate</x:v>
      </x:c>
      <x:c r="E37" s="45" t="str">
        <x:v>% Volume Increase / Decrease</x:v>
      </x:c>
      <x:c r="F37" s="45" t="str">
        <x:v>Overage Volumes</x:v>
      </x:c>
      <x:c r="G37" s="45" t="str">
        <x:v>Rollover Volume</x:v>
      </x:c>
      <x:c r="H37" s="45" t="str">
        <x:v>Current Overage Expense</x:v>
      </x:c>
      <x:c r="I37" s="45" t="str">
        <x:v>Credits</x:v>
      </x:c>
      <x:c r="J37" s="45" t="str">
        <x:v>Overage Cost W/O FPR</x:v>
      </x:c>
      <x:c r="K37" s="46" t="str">
        <x:v>Net Overage Savings / Cost Increase</x:v>
      </x:c>
    </x:row>
    <x:row r="38" spans="1:11" ht="14.25" x14ac:dyDescent="0.3">
      <x:c r="A38" s="169" t="str">
        <x:v>B/W Copies</x:v>
      </x:c>
      <x:c r="B38" s="73">
        <x:v>30,000</x:v>
      </x:c>
      <x:c r="C38" s="73">
        <x:v>74,842</x:v>
      </x:c>
      <x:c r="D38" s="165" t="str">
        <x:v>$0.011</x:v>
      </x:c>
      <x:c r="E38" s="181">
        <x:f ca="1">IF(B38=0,"",IF(C38="","",IF(C38&lt;B38,SUM((C38-B38)/B38),SUM((C38-B38)/B38))))</x:f>
        <x:v>5</x:v>
      </x:c>
      <x:c r="F38" s="73">
        <x:f ca="1">IF(C38="","",IF(B38="","",IF(SUM(C38-B38)&lt;0,"0",SUM(C38-B38))))</x:f>
        <x:v>6</x:v>
      </x:c>
      <x:c r="G38" s="73" t="n">
        <x:v>220449</x:v>
      </x:c>
      <x:c r="H38" s="75">
        <x:f ca="1">IF(SUM(F38 - G38) &lt;0,"$0.00",SUM(F38 - G38)*D38)</x:f>
        <x:v>7</x:v>
      </x:c>
      <x:c r="I38" s="75">
        <x:v>0.00</x:v>
      </x:c>
      <x:c r="J38" s="75">
        <x:f ca="1">SUM(F38* 0.011000)</x:f>
        <x:v>8</x:v>
      </x:c>
      <x:c r="K38" s="61">
        <x:f ca="1">SUM((J38-H38)+ I38)</x:f>
        <x:v>9</x:v>
      </x:c>
    </x:row>
    <x:row r="39" spans="1:11" ht="14.25" x14ac:dyDescent="0.3">
      <x:c r="A39" s="58" t="str">
        <x:v>B/W Laser Prints </x:v>
      </x:c>
      <x:c r="B39" s="6">
        <x:v>150,000</x:v>
      </x:c>
      <x:c r="C39" s="6">
        <x:v>137,379</x:v>
      </x:c>
      <x:c r="D39" s="6">
        <x:v>$0.018</x:v>
      </x:c>
      <x:c r="E39" s="185">
        <x:f ca="1">IF(B39=0,"",IF(C39="","",IF(C39&lt;B39,SUM((C39-B39)/B39),SUM((C39-B39)/B39))))</x:f>
        <x:v>5</x:v>
      </x:c>
      <x:c r="F39" s="6">
        <x:f ca="1">IF(C39="","",IF(B39="","",IF(SUM(C39-B39)&lt;0,"0",SUM(C39-B39))))</x:f>
        <x:v>6</x:v>
      </x:c>
      <x:c r="G39" s="6">
        <x:v>0</x:v>
      </x:c>
      <x:c r="H39" s="17">
        <x:f ca="1">IF(SUM(F39 - G39) &lt;0,"$0.00",SUM(F39 - G39)*D39)</x:f>
        <x:v>7</x:v>
      </x:c>
      <x:c r="I39" s="17">
        <x:v>0.00</x:v>
      </x:c>
      <x:c r="J39" s="17">
        <x:f ca="1">SUM(F39* 0.018000)</x:f>
        <x:v>8</x:v>
      </x:c>
      <x:c r="K39" s="59">
        <x:f ca="1">SUM((J39-H39)+ I39)</x:f>
        <x:v>9</x:v>
      </x:c>
    </x:row>
    <x:row r="40" spans="1:11" ht="14.25" x14ac:dyDescent="0.3">
      <x:c r="A40" s="169" t="str">
        <x:v>Color Copier (Color Pages)</x:v>
      </x:c>
      <x:c r="B40" s="73">
        <x:v>96,000</x:v>
      </x:c>
      <x:c r="C40" s="73">
        <x:v>90,979</x:v>
      </x:c>
      <x:c r="D40" s="165" t="str">
        <x:v>$0.09</x:v>
      </x:c>
      <x:c r="E40" s="181">
        <x:f ca="1">IF(B40=0,"",IF(C40="","",IF(C40&lt;B40,SUM((C40-B40)/B40),SUM((C40-B40)/B40))))</x:f>
        <x:v>5</x:v>
      </x:c>
      <x:c r="F40" s="73">
        <x:f ca="1">IF(C40="","",IF(B40="","",IF(SUM(C40-B40)&lt;0,"0",SUM(C40-B40))))</x:f>
        <x:v>6</x:v>
      </x:c>
      <x:c r="G40" s="73" t="n">
        <x:v>48602</x:v>
      </x:c>
      <x:c r="H40" s="75">
        <x:f ca="1">IF(SUM(F40 - G40) &lt;0,"$0.00",SUM(F40 - G40)*D40)</x:f>
        <x:v>7</x:v>
      </x:c>
      <x:c r="I40" s="75">
        <x:v>0.00</x:v>
      </x:c>
      <x:c r="J40" s="75">
        <x:f ca="1">SUM(F40* 0.090000)</x:f>
        <x:v>8</x:v>
      </x:c>
      <x:c r="K40" s="61">
        <x:f ca="1">SUM((J40-H40)+ I40)</x:f>
        <x:v>9</x:v>
      </x:c>
    </x:row>
    <x:row r="41" spans="1:11" ht="14.25" x14ac:dyDescent="0.3">
      <x:c r="A41" s="58" t="str">
        <x:v>Color Laser Prints </x:v>
      </x:c>
      <x:c r="B41" s="6">
        <x:v>9,300</x:v>
      </x:c>
      <x:c r="C41" s="6">
        <x:v>5,703</x:v>
      </x:c>
      <x:c r="D41" s="6">
        <x:v>$0.2</x:v>
      </x:c>
      <x:c r="E41" s="185">
        <x:f ca="1">IF(B41=0,"",IF(C41="","",IF(C41&lt;B41,SUM((C41-B41)/B41),SUM((C41-B41)/B41))))</x:f>
        <x:v>5</x:v>
      </x:c>
      <x:c r="F41" s="6">
        <x:f ca="1">IF(C41="","",IF(B41="","",IF(SUM(C41-B41)&lt;0,"0",SUM(C41-B41))))</x:f>
        <x:v>6</x:v>
      </x:c>
      <x:c r="G41" s="6">
        <x:v>10956</x:v>
      </x:c>
      <x:c r="H41" s="17">
        <x:f ca="1">IF(SUM(F41 - G41) &lt;0,"$0.00",SUM(F41 - G41)*D41)</x:f>
        <x:v>7</x:v>
      </x:c>
      <x:c r="I41" s="17">
        <x:v>0.00</x:v>
      </x:c>
      <x:c r="J41" s="17">
        <x:f ca="1">SUM(F41* 0.200000)</x:f>
        <x:v>8</x:v>
      </x:c>
      <x:c r="K41" s="59">
        <x:f ca="1">SUM((J41-H41)+ I41)</x:f>
        <x:v>9</x:v>
      </x:c>
    </x:row>
    <x:row r="42" spans="1:11" ht="14.25" x14ac:dyDescent="0.3">
      <x:c r="A42" s="169" t="str">
        <x:v>Color Laser Prints (Ricoh)</x:v>
      </x:c>
      <x:c r="B42" s="73">
        <x:v>3,000</x:v>
      </x:c>
      <x:c r="C42" s="73">
        <x:v>21,661</x:v>
      </x:c>
      <x:c r="D42" s="165" t="str">
        <x:v>$0.13</x:v>
      </x:c>
      <x:c r="E42" s="181">
        <x:f ca="1">IF(B42=0,"",IF(C42="","",IF(C42&lt;B42,SUM((C42-B42)/B42),SUM((C42-B42)/B42))))</x:f>
        <x:v>5</x:v>
      </x:c>
      <x:c r="F42" s="73">
        <x:f ca="1">IF(C42="","",IF(B42="","",IF(SUM(C42-B42)&lt;0,"0",SUM(C42-B42))))</x:f>
        <x:v>6</x:v>
      </x:c>
      <x:c r="G42" s="73" t="n">
        <x:v>375081</x:v>
      </x:c>
      <x:c r="H42" s="75">
        <x:f ca="1">IF(SUM(F42 - G42) &lt;0,"$0.00",SUM(F42 - G42)*D42)</x:f>
        <x:v>7</x:v>
      </x:c>
      <x:c r="I42" s="75">
        <x:v>0.00</x:v>
      </x:c>
      <x:c r="J42" s="75">
        <x:f ca="1">SUM(F42* 0.130000)</x:f>
        <x:v>8</x:v>
      </x:c>
      <x:c r="K42" s="61">
        <x:f ca="1">SUM((J42-H42)+ I42)</x:f>
        <x:v>9</x:v>
      </x:c>
    </x:row>
    <x:row r="43" spans="1:10" x14ac:dyDescent="0.25">
      <x:c r="A43" s="174"/>
      <x:c r="B43" s="174"/>
      <x:c r="C43" s="174"/>
      <x:c r="D43" s="174"/>
      <x:c r="E43" s="174"/>
      <x:c r="F43" s="174"/>
      <x:c r="G43" s="174"/>
      <x:c r="H43" s="174"/>
      <x:c r="I43" s="174"/>
      <x:c r="J43" s="174">
        <x:v>Revision Savings: </x:v>
      </x:c>
      <x:c r="K43" s="174">
        <x:f ca="1">SUM(K38:K42)</x:f>
      </x:c>
    </x:row>
    <x:row r="44" spans="1:11" ht="15" x14ac:dyDescent="0.3">
      <x:c r="A44" s="194" t="str">
        <x:v>6/30/2017</x:v>
      </x:c>
      <x:c r="B44" s="194"/>
      <x:c r="C44" s="194"/>
      <x:c r="D44" s="194"/>
      <x:c r="E44" s="194"/>
      <x:c r="F44" s="194"/>
      <x:c r="G44" s="194"/>
      <x:c r="H44" s="194"/>
      <x:c r="I44" s="194"/>
      <x:c r="J44" s="194"/>
      <x:c r="K44" s="194"/>
    </x:row>
    <x:row r="45">
      <x:c r="A45" s="47" t="str">
        <x:v>Meter Type Description</x:v>
      </x:c>
      <x:c r="B45" s="45" t="str">
        <x:v>Quarterly Contracted Volume</x:v>
      </x:c>
      <x:c r="C45" s="45" t="str">
        <x:v>Actual Quarterly Volume</x:v>
      </x:c>
      <x:c r="D45" s="45" t="str">
        <x:v>FPR Overage Rate</x:v>
      </x:c>
      <x:c r="E45" s="45" t="str">
        <x:v>% Volume Increase / Decrease</x:v>
      </x:c>
      <x:c r="F45" s="45" t="str">
        <x:v>Overage Volumes</x:v>
      </x:c>
      <x:c r="G45" s="45" t="str">
        <x:v>Rollover Volume</x:v>
      </x:c>
      <x:c r="H45" s="45" t="str">
        <x:v>Current Overage Expense</x:v>
      </x:c>
      <x:c r="I45" s="45" t="str">
        <x:v>Credits</x:v>
      </x:c>
      <x:c r="J45" s="45" t="str">
        <x:v>Overage Cost W/O FPR</x:v>
      </x:c>
      <x:c r="K45" s="46" t="str">
        <x:v>Net Overage Savings / Cost Increase</x:v>
      </x:c>
    </x:row>
    <x:row r="46" spans="1:11" ht="14.25" x14ac:dyDescent="0.3">
      <x:c r="A46" s="58" t="str">
        <x:v>B/W Copies</x:v>
      </x:c>
      <x:c r="B46" s="6">
        <x:v>30,000</x:v>
      </x:c>
      <x:c r="C46" s="6">
        <x:v>52,818</x:v>
      </x:c>
      <x:c r="D46" s="6">
        <x:v>$0.011</x:v>
      </x:c>
      <x:c r="E46" s="185">
        <x:f ca="1">IF(B46=0,"",IF(C46="","",IF(C46&lt;B46,SUM((C46-B46)/B46),SUM((C46-B46)/B46))))</x:f>
        <x:v>5</x:v>
      </x:c>
      <x:c r="F46" s="6">
        <x:f ca="1">IF(C46="","",IF(B46="","",IF(SUM(C46-B46)&lt;0,"0",SUM(C46-B46))))</x:f>
        <x:v>6</x:v>
      </x:c>
      <x:c r="G46" s="6">
        <x:v>243267</x:v>
      </x:c>
      <x:c r="H46" s="17">
        <x:f ca="1">IF(SUM(F46 - G46) &lt;0,"$0.00",SUM(F46 - G46)*D46)</x:f>
        <x:v>7</x:v>
      </x:c>
      <x:c r="I46" s="17">
        <x:v>0.00</x:v>
      </x:c>
      <x:c r="J46" s="17">
        <x:f ca="1">SUM(F46* 0.011000)</x:f>
        <x:v>8</x:v>
      </x:c>
      <x:c r="K46" s="59">
        <x:f ca="1">SUM((J46-H46)+ I46)</x:f>
        <x:v>9</x:v>
      </x:c>
    </x:row>
    <x:row r="47" spans="1:11" ht="14.25" x14ac:dyDescent="0.3">
      <x:c r="A47" s="169" t="str">
        <x:v>B/W Laser Prints </x:v>
      </x:c>
      <x:c r="B47" s="73">
        <x:v>121,200</x:v>
      </x:c>
      <x:c r="C47" s="73">
        <x:v>149,486</x:v>
      </x:c>
      <x:c r="D47" s="165" t="str">
        <x:v>$0.018</x:v>
      </x:c>
      <x:c r="E47" s="181">
        <x:f ca="1">IF(B47=0,"",IF(C47="","",IF(C47&lt;B47,SUM((C47-B47)/B47),SUM((C47-B47)/B47))))</x:f>
        <x:v>5</x:v>
      </x:c>
      <x:c r="F47" s="73">
        <x:f ca="1">IF(C47="","",IF(B47="","",IF(SUM(C47-B47)&lt;0,"0",SUM(C47-B47))))</x:f>
        <x:v>6</x:v>
      </x:c>
      <x:c r="G47" s="73" t="n">
        <x:v>0</x:v>
      </x:c>
      <x:c r="H47" s="75">
        <x:f ca="1">IF(SUM(F47 - G47) &lt;0,"$0.00",SUM(F47 - G47)*D47)</x:f>
        <x:v>7</x:v>
      </x:c>
      <x:c r="I47" s="75">
        <x:v>0.00</x:v>
      </x:c>
      <x:c r="J47" s="75">
        <x:f ca="1">SUM(F47* 0.018000)</x:f>
        <x:v>8</x:v>
      </x:c>
      <x:c r="K47" s="61">
        <x:f ca="1">SUM((J47-H47)+ I47)</x:f>
        <x:v>9</x:v>
      </x:c>
    </x:row>
    <x:row r="48" spans="1:11" ht="14.25" x14ac:dyDescent="0.3">
      <x:c r="A48" s="58" t="str">
        <x:v>Color Copier (Color Pages)</x:v>
      </x:c>
      <x:c r="B48" s="6">
        <x:v>96,000</x:v>
      </x:c>
      <x:c r="C48" s="6">
        <x:v>86,010</x:v>
      </x:c>
      <x:c r="D48" s="6">
        <x:v>$0.09</x:v>
      </x:c>
      <x:c r="E48" s="185">
        <x:f ca="1">IF(B48=0,"",IF(C48="","",IF(C48&lt;B48,SUM((C48-B48)/B48),SUM((C48-B48)/B48))))</x:f>
        <x:v>5</x:v>
      </x:c>
      <x:c r="F48" s="6">
        <x:f ca="1">IF(C48="","",IF(B48="","",IF(SUM(C48-B48)&lt;0,"0",SUM(C48-B48))))</x:f>
        <x:v>6</x:v>
      </x:c>
      <x:c r="G48" s="6">
        <x:v>38612</x:v>
      </x:c>
      <x:c r="H48" s="17">
        <x:f ca="1">IF(SUM(F48 - G48) &lt;0,"$0.00",SUM(F48 - G48)*D48)</x:f>
        <x:v>7</x:v>
      </x:c>
      <x:c r="I48" s="17">
        <x:v>0.00</x:v>
      </x:c>
      <x:c r="J48" s="17">
        <x:f ca="1">SUM(F48* 0.090000)</x:f>
        <x:v>8</x:v>
      </x:c>
      <x:c r="K48" s="59">
        <x:f ca="1">SUM((J48-H48)+ I48)</x:f>
        <x:v>9</x:v>
      </x:c>
    </x:row>
    <x:row r="49" spans="1:11" ht="14.25" x14ac:dyDescent="0.3">
      <x:c r="A49" s="169" t="str">
        <x:v>Color Laser Prints </x:v>
      </x:c>
      <x:c r="B49" s="73">
        <x:v>9,300</x:v>
      </x:c>
      <x:c r="C49" s="73">
        <x:v>4,940</x:v>
      </x:c>
      <x:c r="D49" s="165" t="str">
        <x:v>$0.2</x:v>
      </x:c>
      <x:c r="E49" s="181">
        <x:f ca="1">IF(B49=0,"",IF(C49="","",IF(C49&lt;B49,SUM((C49-B49)/B49),SUM((C49-B49)/B49))))</x:f>
        <x:v>5</x:v>
      </x:c>
      <x:c r="F49" s="73">
        <x:f ca="1">IF(C49="","",IF(B49="","",IF(SUM(C49-B49)&lt;0,"0",SUM(C49-B49))))</x:f>
        <x:v>6</x:v>
      </x:c>
      <x:c r="G49" s="73" t="n">
        <x:v>6596</x:v>
      </x:c>
      <x:c r="H49" s="75">
        <x:f ca="1">IF(SUM(F49 - G49) &lt;0,"$0.00",SUM(F49 - G49)*D49)</x:f>
        <x:v>7</x:v>
      </x:c>
      <x:c r="I49" s="75">
        <x:v>0.00</x:v>
      </x:c>
      <x:c r="J49" s="75">
        <x:f ca="1">SUM(F49* 0.200000)</x:f>
        <x:v>8</x:v>
      </x:c>
      <x:c r="K49" s="61">
        <x:f ca="1">SUM((J49-H49)+ I49)</x:f>
        <x:v>9</x:v>
      </x:c>
    </x:row>
    <x:row r="50" spans="1:11" ht="14.25" x14ac:dyDescent="0.3">
      <x:c r="A50" s="58" t="str">
        <x:v>Color Laser Prints (Ricoh)</x:v>
      </x:c>
      <x:c r="B50" s="6">
        <x:v>75,000</x:v>
      </x:c>
      <x:c r="C50" s="6">
        <x:v>18,422</x:v>
      </x:c>
      <x:c r="D50" s="6">
        <x:v>$0.13</x:v>
      </x:c>
      <x:c r="E50" s="185">
        <x:f ca="1">IF(B50=0,"",IF(C50="","",IF(C50&lt;B50,SUM((C50-B50)/B50),SUM((C50-B50)/B50))))</x:f>
        <x:v>5</x:v>
      </x:c>
      <x:c r="F50" s="6">
        <x:f ca="1">IF(C50="","",IF(B50="","",IF(SUM(C50-B50)&lt;0,"0",SUM(C50-B50))))</x:f>
        <x:v>6</x:v>
      </x:c>
      <x:c r="G50" s="6">
        <x:v>318503</x:v>
      </x:c>
      <x:c r="H50" s="17">
        <x:f ca="1">IF(SUM(F50 - G50) &lt;0,"$0.00",SUM(F50 - G50)*D50)</x:f>
        <x:v>7</x:v>
      </x:c>
      <x:c r="I50" s="17">
        <x:v>0.00</x:v>
      </x:c>
      <x:c r="J50" s="17">
        <x:f ca="1">SUM(F50* 0.130000)</x:f>
        <x:v>8</x:v>
      </x:c>
      <x:c r="K50" s="59">
        <x:f ca="1">SUM((J50-H50)+ I50)</x:f>
        <x:v>9</x:v>
      </x:c>
    </x:row>
    <x:row r="51" spans="1:10" x14ac:dyDescent="0.25">
      <x:c r="A51" s="174"/>
      <x:c r="B51" s="174"/>
      <x:c r="C51" s="174"/>
      <x:c r="D51" s="174"/>
      <x:c r="E51" s="174"/>
      <x:c r="F51" s="174"/>
      <x:c r="G51" s="174"/>
      <x:c r="H51" s="174"/>
      <x:c r="I51" s="174"/>
      <x:c r="J51" s="174">
        <x:v>Revision Savings: </x:v>
      </x:c>
      <x:c r="K51" s="174">
        <x:f ca="1">SUM(K46:K50)</x:f>
      </x:c>
    </x:row>
    <x:row r="52" spans="1:11" ht="15" x14ac:dyDescent="0.3">
      <x:c r="A52" s="194" t="str">
        <x:v>3/31/2017</x:v>
      </x:c>
      <x:c r="B52" s="194"/>
      <x:c r="C52" s="194"/>
      <x:c r="D52" s="194"/>
      <x:c r="E52" s="194"/>
      <x:c r="F52" s="194"/>
      <x:c r="G52" s="194"/>
      <x:c r="H52" s="194"/>
      <x:c r="I52" s="194"/>
      <x:c r="J52" s="194"/>
      <x:c r="K52" s="194"/>
    </x:row>
    <x:row r="53">
      <x:c r="A53" s="47" t="str">
        <x:v>Meter Type Description</x:v>
      </x:c>
      <x:c r="B53" s="45" t="str">
        <x:v>Quarterly Contracted Volume</x:v>
      </x:c>
      <x:c r="C53" s="45" t="str">
        <x:v>Actual Quarterly Volume</x:v>
      </x:c>
      <x:c r="D53" s="45" t="str">
        <x:v>FPR Overage Rate</x:v>
      </x:c>
      <x:c r="E53" s="45" t="str">
        <x:v>% Volume Increase / Decrease</x:v>
      </x:c>
      <x:c r="F53" s="45" t="str">
        <x:v>Overage Volumes</x:v>
      </x:c>
      <x:c r="G53" s="45" t="str">
        <x:v>Rollover Volume</x:v>
      </x:c>
      <x:c r="H53" s="45" t="str">
        <x:v>Current Overage Expense</x:v>
      </x:c>
      <x:c r="I53" s="45" t="str">
        <x:v>Credits</x:v>
      </x:c>
      <x:c r="J53" s="45" t="str">
        <x:v>Overage Cost W/O FPR</x:v>
      </x:c>
      <x:c r="K53" s="46" t="str">
        <x:v>Net Overage Savings / Cost Increase</x:v>
      </x:c>
    </x:row>
    <x:row r="54" spans="1:11" ht="14.25" x14ac:dyDescent="0.3">
      <x:c r="A54" s="169" t="str">
        <x:v>B/W Copies</x:v>
      </x:c>
      <x:c r="B54" s="73">
        <x:v>30,000</x:v>
      </x:c>
      <x:c r="C54" s="73">
        <x:v>48,378</x:v>
      </x:c>
      <x:c r="D54" s="165" t="str">
        <x:v>$0.011</x:v>
      </x:c>
      <x:c r="E54" s="181">
        <x:f ca="1">IF(B54=0,"",IF(C54="","",IF(C54&lt;B54,SUM((C54-B54)/B54),SUM((C54-B54)/B54))))</x:f>
        <x:v>5</x:v>
      </x:c>
      <x:c r="F54" s="73">
        <x:f ca="1">IF(C54="","",IF(B54="","",IF(SUM(C54-B54)&lt;0,"0",SUM(C54-B54))))</x:f>
        <x:v>6</x:v>
      </x:c>
      <x:c r="G54" s="73" t="n">
        <x:v>261645</x:v>
      </x:c>
      <x:c r="H54" s="75">
        <x:f ca="1">IF(SUM(F54 - G54) &lt;0,"$0.00",SUM(F54 - G54)*D54)</x:f>
        <x:v>7</x:v>
      </x:c>
      <x:c r="I54" s="75">
        <x:v>0.00</x:v>
      </x:c>
      <x:c r="J54" s="75">
        <x:f ca="1">SUM(F54* 0.011000)</x:f>
        <x:v>8</x:v>
      </x:c>
      <x:c r="K54" s="61">
        <x:f ca="1">SUM((J54-H54)+ I54)</x:f>
        <x:v>9</x:v>
      </x:c>
    </x:row>
    <x:row r="55" spans="1:11" ht="14.25" x14ac:dyDescent="0.3">
      <x:c r="A55" s="58" t="str">
        <x:v>B/W Laser Prints </x:v>
      </x:c>
      <x:c r="B55" s="6">
        <x:v>121,200</x:v>
      </x:c>
      <x:c r="C55" s="6">
        <x:v>131,808</x:v>
      </x:c>
      <x:c r="D55" s="6">
        <x:v>$0.018</x:v>
      </x:c>
      <x:c r="E55" s="185">
        <x:f ca="1">IF(B55=0,"",IF(C55="","",IF(C55&lt;B55,SUM((C55-B55)/B55),SUM((C55-B55)/B55))))</x:f>
        <x:v>5</x:v>
      </x:c>
      <x:c r="F55" s="6">
        <x:f ca="1">IF(C55="","",IF(B55="","",IF(SUM(C55-B55)&lt;0,"0",SUM(C55-B55))))</x:f>
        <x:v>6</x:v>
      </x:c>
      <x:c r="G55" s="6">
        <x:v>0</x:v>
      </x:c>
      <x:c r="H55" s="17">
        <x:f ca="1">IF(SUM(F55 - G55) &lt;0,"$0.00",SUM(F55 - G55)*D55)</x:f>
        <x:v>7</x:v>
      </x:c>
      <x:c r="I55" s="17">
        <x:v>0.00</x:v>
      </x:c>
      <x:c r="J55" s="17">
        <x:f ca="1">SUM(F55* 0.018000)</x:f>
        <x:v>8</x:v>
      </x:c>
      <x:c r="K55" s="59">
        <x:f ca="1">SUM((J55-H55)+ I55)</x:f>
        <x:v>9</x:v>
      </x:c>
    </x:row>
    <x:row r="56" spans="1:11" ht="14.25" x14ac:dyDescent="0.3">
      <x:c r="A56" s="169" t="str">
        <x:v>Color Copier (Color Pages)</x:v>
      </x:c>
      <x:c r="B56" s="73">
        <x:v>96,000</x:v>
      </x:c>
      <x:c r="C56" s="73">
        <x:v>70,462</x:v>
      </x:c>
      <x:c r="D56" s="165" t="str">
        <x:v>$0.09</x:v>
      </x:c>
      <x:c r="E56" s="181">
        <x:f ca="1">IF(B56=0,"",IF(C56="","",IF(C56&lt;B56,SUM((C56-B56)/B56),SUM((C56-B56)/B56))))</x:f>
        <x:v>5</x:v>
      </x:c>
      <x:c r="F56" s="73">
        <x:f ca="1">IF(C56="","",IF(B56="","",IF(SUM(C56-B56)&lt;0,"0",SUM(C56-B56))))</x:f>
        <x:v>6</x:v>
      </x:c>
      <x:c r="G56" s="73" t="n">
        <x:v>13074</x:v>
      </x:c>
      <x:c r="H56" s="75">
        <x:f ca="1">IF(SUM(F56 - G56) &lt;0,"$0.00",SUM(F56 - G56)*D56)</x:f>
        <x:v>7</x:v>
      </x:c>
      <x:c r="I56" s="75">
        <x:v>0.00</x:v>
      </x:c>
      <x:c r="J56" s="75">
        <x:f ca="1">SUM(F56* 0.090000)</x:f>
        <x:v>8</x:v>
      </x:c>
      <x:c r="K56" s="61">
        <x:f ca="1">SUM((J56-H56)+ I56)</x:f>
        <x:v>9</x:v>
      </x:c>
    </x:row>
    <x:row r="57" spans="1:11" ht="14.25" x14ac:dyDescent="0.3">
      <x:c r="A57" s="58" t="str">
        <x:v>Color Laser Prints </x:v>
      </x:c>
      <x:c r="B57" s="6">
        <x:v>9,300</x:v>
      </x:c>
      <x:c r="C57" s="6">
        <x:v>8,537</x:v>
      </x:c>
      <x:c r="D57" s="6">
        <x:v>$0.2</x:v>
      </x:c>
      <x:c r="E57" s="185">
        <x:f ca="1">IF(B57=0,"",IF(C57="","",IF(C57&lt;B57,SUM((C57-B57)/B57),SUM((C57-B57)/B57))))</x:f>
        <x:v>5</x:v>
      </x:c>
      <x:c r="F57" s="6">
        <x:f ca="1">IF(C57="","",IF(B57="","",IF(SUM(C57-B57)&lt;0,"0",SUM(C57-B57))))</x:f>
        <x:v>6</x:v>
      </x:c>
      <x:c r="G57" s="6">
        <x:v>5833</x:v>
      </x:c>
      <x:c r="H57" s="17">
        <x:f ca="1">IF(SUM(F57 - G57) &lt;0,"$0.00",SUM(F57 - G57)*D57)</x:f>
        <x:v>7</x:v>
      </x:c>
      <x:c r="I57" s="17">
        <x:v>0.00</x:v>
      </x:c>
      <x:c r="J57" s="17">
        <x:f ca="1">SUM(F57* 0.200000)</x:f>
        <x:v>8</x:v>
      </x:c>
      <x:c r="K57" s="59">
        <x:f ca="1">SUM((J57-H57)+ I57)</x:f>
        <x:v>9</x:v>
      </x:c>
    </x:row>
    <x:row r="58" spans="1:11" ht="14.25" x14ac:dyDescent="0.3">
      <x:c r="A58" s="169" t="str">
        <x:v>Color Laser Prints (Ricoh)</x:v>
      </x:c>
      <x:c r="B58" s="73">
        <x:v>75,000</x:v>
      </x:c>
      <x:c r="C58" s="73">
        <x:v>17,055</x:v>
      </x:c>
      <x:c r="D58" s="165" t="str">
        <x:v>$0.13</x:v>
      </x:c>
      <x:c r="E58" s="181">
        <x:f ca="1">IF(B58=0,"",IF(C58="","",IF(C58&lt;B58,SUM((C58-B58)/B58),SUM((C58-B58)/B58))))</x:f>
        <x:v>5</x:v>
      </x:c>
      <x:c r="F58" s="73">
        <x:f ca="1">IF(C58="","",IF(B58="","",IF(SUM(C58-B58)&lt;0,"0",SUM(C58-B58))))</x:f>
        <x:v>6</x:v>
      </x:c>
      <x:c r="G58" s="73" t="n">
        <x:v>260558</x:v>
      </x:c>
      <x:c r="H58" s="75">
        <x:f ca="1">IF(SUM(F58 - G58) &lt;0,"$0.00",SUM(F58 - G58)*D58)</x:f>
        <x:v>7</x:v>
      </x:c>
      <x:c r="I58" s="75">
        <x:v>0.00</x:v>
      </x:c>
      <x:c r="J58" s="75">
        <x:f ca="1">SUM(F58* 0.130000)</x:f>
        <x:v>8</x:v>
      </x:c>
      <x:c r="K58" s="61">
        <x:f ca="1">SUM((J58-H58)+ I58)</x:f>
        <x:v>9</x:v>
      </x:c>
    </x:row>
    <x:row r="59" spans="1:10" x14ac:dyDescent="0.25">
      <x:c r="A59" s="174"/>
      <x:c r="B59" s="174"/>
      <x:c r="C59" s="174"/>
      <x:c r="D59" s="174"/>
      <x:c r="E59" s="174"/>
      <x:c r="F59" s="174"/>
      <x:c r="G59" s="174"/>
      <x:c r="H59" s="174"/>
      <x:c r="I59" s="174"/>
      <x:c r="J59" s="174">
        <x:v>Revision Savings: </x:v>
      </x:c>
      <x:c r="K59" s="174">
        <x:f ca="1">SUM(K54:K58)</x:f>
      </x:c>
    </x:row>
    <x:row r="60" spans="1:11" ht="15" x14ac:dyDescent="0.3">
      <x:c r="A60" s="194" t="str">
        <x:v>12/31/2016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58" t="str">
        <x:v>B/W Copies</x:v>
      </x:c>
      <x:c r="B62" s="6">
        <x:v>30,000</x:v>
      </x:c>
      <x:c r="C62" s="6">
        <x:v>47,623</x:v>
      </x:c>
      <x:c r="D62" s="6">
        <x:v>$0.011</x:v>
      </x:c>
      <x:c r="E62" s="185">
        <x:f ca="1">IF(B62=0,"",IF(C62="","",IF(C62&lt;B62,SUM((C62-B62)/B62),SUM((C62-B62)/B62))))</x:f>
        <x:v>5</x:v>
      </x:c>
      <x:c r="F62" s="6">
        <x:f ca="1">IF(C62="","",IF(B62="","",IF(SUM(C62-B62)&lt;0,"0",SUM(C62-B62))))</x:f>
        <x:v>6</x:v>
      </x:c>
      <x:c r="G62" s="6">
        <x:v>279268</x:v>
      </x:c>
      <x:c r="H62" s="17">
        <x:f ca="1">IF(SUM(F62 - G62) &lt;0,"$0.00",SUM(F62 - G62)*D62)</x:f>
        <x:v>7</x:v>
      </x:c>
      <x:c r="I62" s="17">
        <x:v>0.00</x:v>
      </x:c>
      <x:c r="J62" s="17">
        <x:f ca="1">SUM(F62* 0.011000)</x:f>
        <x:v>8</x:v>
      </x:c>
      <x:c r="K62" s="59">
        <x:f ca="1">SUM((J62-H62)+ I62)</x:f>
        <x:v>9</x:v>
      </x:c>
    </x:row>
    <x:row r="63" spans="1:11" ht="14.25" x14ac:dyDescent="0.3">
      <x:c r="A63" s="169" t="str">
        <x:v>B/W Laser Prints </x:v>
      </x:c>
      <x:c r="B63" s="73">
        <x:v>121,200</x:v>
      </x:c>
      <x:c r="C63" s="73">
        <x:v>156,640</x:v>
      </x:c>
      <x:c r="D63" s="165" t="str">
        <x:v>$0.018</x:v>
      </x:c>
      <x:c r="E63" s="181">
        <x:f ca="1">IF(B63=0,"",IF(C63="","",IF(C63&lt;B63,SUM((C63-B63)/B63),SUM((C63-B63)/B63))))</x:f>
        <x:v>5</x:v>
      </x:c>
      <x:c r="F63" s="73">
        <x:f ca="1">IF(C63="","",IF(B63="","",IF(SUM(C63-B63)&lt;0,"0",SUM(C63-B63))))</x:f>
        <x:v>6</x:v>
      </x:c>
      <x:c r="G63" s="73" t="n">
        <x:v>0</x:v>
      </x:c>
      <x:c r="H63" s="75">
        <x:f ca="1">IF(SUM(F63 - G63) &lt;0,"$0.00",SUM(F63 - G63)*D63)</x:f>
        <x:v>7</x:v>
      </x:c>
      <x:c r="I63" s="75">
        <x:v>0.00</x:v>
      </x:c>
      <x:c r="J63" s="75">
        <x:f ca="1">SUM(F63* 0.018000)</x:f>
        <x:v>8</x:v>
      </x:c>
      <x:c r="K63" s="61">
        <x:f ca="1">SUM((J63-H63)+ I63)</x:f>
        <x:v>9</x:v>
      </x:c>
    </x:row>
    <x:row r="64" spans="1:11" ht="14.25" x14ac:dyDescent="0.3">
      <x:c r="A64" s="58" t="str">
        <x:v>Color Copier (Color Pages)</x:v>
      </x:c>
      <x:c r="B64" s="6">
        <x:v>96,000</x:v>
      </x:c>
      <x:c r="C64" s="6">
        <x:v>84,147</x:v>
      </x:c>
      <x:c r="D64" s="6">
        <x:v>$0.09</x:v>
      </x:c>
      <x:c r="E64" s="185">
        <x:f ca="1">IF(B64=0,"",IF(C64="","",IF(C64&lt;B64,SUM((C64-B64)/B64),SUM((C64-B64)/B64))))</x:f>
        <x:v>5</x:v>
      </x:c>
      <x:c r="F64" s="6">
        <x:f ca="1">IF(C64="","",IF(B64="","",IF(SUM(C64-B64)&lt;0,"0",SUM(C64-B64))))</x:f>
        <x:v>6</x:v>
      </x:c>
      <x:c r="G64" s="6">
        <x:v>1221</x:v>
      </x:c>
      <x:c r="H64" s="17">
        <x:f ca="1">IF(SUM(F64 - G64) &lt;0,"$0.00",SUM(F64 - G64)*D64)</x:f>
        <x:v>7</x:v>
      </x:c>
      <x:c r="I64" s="17">
        <x:v>0.00</x:v>
      </x:c>
      <x:c r="J64" s="17">
        <x:f ca="1">SUM(F64* 0.090000)</x:f>
        <x:v>8</x:v>
      </x:c>
      <x:c r="K64" s="59">
        <x:f ca="1">SUM((J64-H64)+ I64)</x:f>
        <x:v>9</x:v>
      </x:c>
    </x:row>
    <x:row r="65" spans="1:11" ht="14.25" x14ac:dyDescent="0.3">
      <x:c r="A65" s="169" t="str">
        <x:v>Color Laser Prints </x:v>
      </x:c>
      <x:c r="B65" s="73">
        <x:v>9,300</x:v>
      </x:c>
      <x:c r="C65" s="73">
        <x:v>9,191</x:v>
      </x:c>
      <x:c r="D65" s="165" t="str">
        <x:v>$0.2</x:v>
      </x:c>
      <x:c r="E65" s="181">
        <x:f ca="1">IF(B65=0,"",IF(C65="","",IF(C65&lt;B65,SUM((C65-B65)/B65),SUM((C65-B65)/B65))))</x:f>
        <x:v>5</x:v>
      </x:c>
      <x:c r="F65" s="73">
        <x:f ca="1">IF(C65="","",IF(B65="","",IF(SUM(C65-B65)&lt;0,"0",SUM(C65-B65))))</x:f>
        <x:v>6</x:v>
      </x:c>
      <x:c r="G65" s="73" t="n">
        <x:v>5724</x:v>
      </x:c>
      <x:c r="H65" s="75">
        <x:f ca="1">IF(SUM(F65 - G65) &lt;0,"$0.00",SUM(F65 - G65)*D65)</x:f>
        <x:v>7</x:v>
      </x:c>
      <x:c r="I65" s="75">
        <x:v>0.00</x:v>
      </x:c>
      <x:c r="J65" s="75">
        <x:f ca="1">SUM(F65* 0.200000)</x:f>
        <x:v>8</x:v>
      </x:c>
      <x:c r="K65" s="61">
        <x:f ca="1">SUM((J65-H65)+ I65)</x:f>
        <x:v>9</x:v>
      </x:c>
    </x:row>
    <x:row r="66" spans="1:11" ht="14.25" x14ac:dyDescent="0.3">
      <x:c r="A66" s="58" t="str">
        <x:v>Color Laser Prints (Ricoh)</x:v>
      </x:c>
      <x:c r="B66" s="6">
        <x:v>75,000</x:v>
      </x:c>
      <x:c r="C66" s="6">
        <x:v>20,696</x:v>
      </x:c>
      <x:c r="D66" s="6">
        <x:v>$0.13</x:v>
      </x:c>
      <x:c r="E66" s="185">
        <x:f ca="1">IF(B66=0,"",IF(C66="","",IF(C66&lt;B66,SUM((C66-B66)/B66),SUM((C66-B66)/B66))))</x:f>
        <x:v>5</x:v>
      </x:c>
      <x:c r="F66" s="6">
        <x:f ca="1">IF(C66="","",IF(B66="","",IF(SUM(C66-B66)&lt;0,"0",SUM(C66-B66))))</x:f>
        <x:v>6</x:v>
      </x:c>
      <x:c r="G66" s="6">
        <x:v>206254</x:v>
      </x:c>
      <x:c r="H66" s="17">
        <x:f ca="1">IF(SUM(F66 - G66) &lt;0,"$0.00",SUM(F66 - G66)*D66)</x:f>
        <x:v>7</x:v>
      </x:c>
      <x:c r="I66" s="17">
        <x:v>0.00</x:v>
      </x:c>
      <x:c r="J66" s="17">
        <x:f ca="1">SUM(F66* 0.130000)</x:f>
        <x:v>8</x:v>
      </x:c>
      <x:c r="K66" s="59">
        <x:f ca="1">SUM((J66-H66)+ I66)</x:f>
        <x:v>9</x:v>
      </x:c>
    </x:row>
    <x:row r="67" spans="1:10" x14ac:dyDescent="0.25">
      <x:c r="A67" s="174"/>
      <x:c r="B67" s="174"/>
      <x:c r="C67" s="174"/>
      <x:c r="D67" s="174"/>
      <x:c r="E67" s="174"/>
      <x:c r="F67" s="174"/>
      <x:c r="G67" s="174"/>
      <x:c r="H67" s="174"/>
      <x:c r="I67" s="174"/>
      <x:c r="J67" s="174">
        <x:v>Revision Savings: </x:v>
      </x:c>
      <x:c r="K67" s="174">
        <x:f ca="1">SUM(K62:K66)</x:f>
      </x:c>
    </x:row>
    <x:row r="68" spans="1:11" ht="15" x14ac:dyDescent="0.3">
      <x:c r="A68" s="194" t="str">
        <x:v>9/30/2016</x:v>
      </x:c>
      <x:c r="B68" s="194"/>
      <x:c r="C68" s="194"/>
      <x:c r="D68" s="194"/>
      <x:c r="E68" s="194"/>
      <x:c r="F68" s="194"/>
      <x:c r="G68" s="194"/>
      <x:c r="H68" s="194"/>
      <x:c r="I68" s="194"/>
      <x:c r="J68" s="194"/>
      <x:c r="K68" s="194"/>
    </x:row>
    <x:row r="69">
      <x:c r="A69" s="47" t="str">
        <x:v>Meter Type Description</x:v>
      </x:c>
      <x:c r="B69" s="45" t="str">
        <x:v>Quarterly Contracted Volume</x:v>
      </x:c>
      <x:c r="C69" s="45" t="str">
        <x:v>Actual Quarterly Volume</x:v>
      </x:c>
      <x:c r="D69" s="45" t="str">
        <x:v>FPR Overage Rate</x:v>
      </x:c>
      <x:c r="E69" s="45" t="str">
        <x:v>% Volume Increase / Decrease</x:v>
      </x:c>
      <x:c r="F69" s="45" t="str">
        <x:v>Overage Volumes</x:v>
      </x:c>
      <x:c r="G69" s="45" t="str">
        <x:v>Rollover Volume</x:v>
      </x:c>
      <x:c r="H69" s="45" t="str">
        <x:v>Current Overage Expense</x:v>
      </x:c>
      <x:c r="I69" s="45" t="str">
        <x:v>Credits</x:v>
      </x:c>
      <x:c r="J69" s="45" t="str">
        <x:v>Overage Cost W/O FPR</x:v>
      </x:c>
      <x:c r="K69" s="46" t="str">
        <x:v>Net Overage Savings / Cost Increase</x:v>
      </x:c>
    </x:row>
    <x:row r="70" spans="1:11" ht="14.25" x14ac:dyDescent="0.3">
      <x:c r="A70" s="169" t="str">
        <x:v>B/W Copies</x:v>
      </x:c>
      <x:c r="B70" s="73">
        <x:v>89,700</x:v>
      </x:c>
      <x:c r="C70" s="73">
        <x:v>48,028</x:v>
      </x:c>
      <x:c r="D70" s="165" t="str">
        <x:v>$0.011</x:v>
      </x:c>
      <x:c r="E70" s="181">
        <x:f ca="1">IF(B70=0,"",IF(C70="","",IF(C70&lt;B70,SUM((C70-B70)/B70),SUM((C70-B70)/B70))))</x:f>
        <x:v>5</x:v>
      </x:c>
      <x:c r="F70" s="73">
        <x:f ca="1">IF(C70="","",IF(B70="","",IF(SUM(C70-B70)&lt;0,"0",SUM(C70-B70))))</x:f>
        <x:v>6</x:v>
      </x:c>
      <x:c r="G70" s="73" t="n">
        <x:v>237596</x:v>
      </x:c>
      <x:c r="H70" s="75">
        <x:f ca="1">IF(SUM(F70 - G70) &lt;0,"$0.00",SUM(F70 - G70)*D70)</x:f>
        <x:v>7</x:v>
      </x:c>
      <x:c r="I70" s="75">
        <x:v>0.00</x:v>
      </x:c>
      <x:c r="J70" s="75">
        <x:f ca="1">SUM(F70* 0.011000)</x:f>
        <x:v>8</x:v>
      </x:c>
      <x:c r="K70" s="61">
        <x:f ca="1">SUM((J70-H70)+ I70)</x:f>
        <x:v>9</x:v>
      </x:c>
    </x:row>
    <x:row r="71" spans="1:11" ht="14.25" x14ac:dyDescent="0.3">
      <x:c r="A71" s="58" t="str">
        <x:v>B/W Laser Prints </x:v>
      </x:c>
      <x:c r="B71" s="6">
        <x:v>121,200</x:v>
      </x:c>
      <x:c r="C71" s="6">
        <x:v>240,848</x:v>
      </x:c>
      <x:c r="D71" s="6">
        <x:v>$0.018</x:v>
      </x:c>
      <x:c r="E71" s="185">
        <x:f ca="1">IF(B71=0,"",IF(C71="","",IF(C71&lt;B71,SUM((C71-B71)/B71),SUM((C71-B71)/B71))))</x:f>
        <x:v>5</x:v>
      </x:c>
      <x:c r="F71" s="6">
        <x:f ca="1">IF(C71="","",IF(B71="","",IF(SUM(C71-B71)&lt;0,"0",SUM(C71-B71))))</x:f>
        <x:v>6</x:v>
      </x:c>
      <x:c r="G71" s="6">
        <x:v>49882</x:v>
      </x:c>
      <x:c r="H71" s="17">
        <x:f ca="1">IF(SUM(F71 - G71) &lt;0,"$0.00",SUM(F71 - G71)*D71)</x:f>
        <x:v>7</x:v>
      </x:c>
      <x:c r="I71" s="17">
        <x:v>0.00</x:v>
      </x:c>
      <x:c r="J71" s="17">
        <x:f ca="1">SUM(F71* 0.018000)</x:f>
        <x:v>8</x:v>
      </x:c>
      <x:c r="K71" s="59">
        <x:f ca="1">SUM((J71-H71)+ I71)</x:f>
        <x:v>9</x:v>
      </x:c>
    </x:row>
    <x:row r="72" spans="1:11" ht="14.25" x14ac:dyDescent="0.3">
      <x:c r="A72" s="169" t="str">
        <x:v>Color Copier (Color Pages)</x:v>
      </x:c>
      <x:c r="B72" s="73">
        <x:v>75,600</x:v>
      </x:c>
      <x:c r="C72" s="73">
        <x:v>74,379</x:v>
      </x:c>
      <x:c r="D72" s="165" t="str">
        <x:v>$0.09</x:v>
      </x:c>
      <x:c r="E72" s="181">
        <x:f ca="1">IF(B72=0,"",IF(C72="","",IF(C72&lt;B72,SUM((C72-B72)/B72),SUM((C72-B72)/B72))))</x:f>
        <x:v>5</x:v>
      </x:c>
      <x:c r="F72" s="73">
        <x:f ca="1">IF(C72="","",IF(B72="","",IF(SUM(C72-B72)&lt;0,"0",SUM(C72-B72))))</x:f>
        <x:v>6</x:v>
      </x:c>
      <x:c r="G72" s="73" t="n">
        <x:v>0</x:v>
      </x:c>
      <x:c r="H72" s="75">
        <x:f ca="1">IF(SUM(F72 - G72) &lt;0,"$0.00",SUM(F72 - G72)*D72)</x:f>
        <x:v>7</x:v>
      </x:c>
      <x:c r="I72" s="75">
        <x:v>0.00</x:v>
      </x:c>
      <x:c r="J72" s="75">
        <x:f ca="1">SUM(F72* 0.090000)</x:f>
        <x:v>8</x:v>
      </x:c>
      <x:c r="K72" s="61">
        <x:f ca="1">SUM((J72-H72)+ I72)</x:f>
        <x:v>9</x:v>
      </x:c>
    </x:row>
    <x:row r="73" spans="1:11" ht="14.25" x14ac:dyDescent="0.3">
      <x:c r="A73" s="58" t="str">
        <x:v>Color Laser Prints </x:v>
      </x:c>
      <x:c r="B73" s="6">
        <x:v>9,300</x:v>
      </x:c>
      <x:c r="C73" s="6">
        <x:v>7,624</x:v>
      </x:c>
      <x:c r="D73" s="6">
        <x:v>$0.2</x:v>
      </x:c>
      <x:c r="E73" s="185">
        <x:f ca="1">IF(B73=0,"",IF(C73="","",IF(C73&lt;B73,SUM((C73-B73)/B73),SUM((C73-B73)/B73))))</x:f>
        <x:v>5</x:v>
      </x:c>
      <x:c r="F73" s="6">
        <x:f ca="1">IF(C73="","",IF(B73="","",IF(SUM(C73-B73)&lt;0,"0",SUM(C73-B73))))</x:f>
        <x:v>6</x:v>
      </x:c>
      <x:c r="G73" s="6">
        <x:v>4048</x:v>
      </x:c>
      <x:c r="H73" s="17">
        <x:f ca="1">IF(SUM(F73 - G73) &lt;0,"$0.00",SUM(F73 - G73)*D73)</x:f>
        <x:v>7</x:v>
      </x:c>
      <x:c r="I73" s="17">
        <x:v>0.00</x:v>
      </x:c>
      <x:c r="J73" s="17">
        <x:f ca="1">SUM(F73* 0.200000)</x:f>
        <x:v>8</x:v>
      </x:c>
      <x:c r="K73" s="59">
        <x:f ca="1">SUM((J73-H73)+ I73)</x:f>
        <x:v>9</x:v>
      </x:c>
    </x:row>
    <x:row r="74" spans="1:11" ht="14.25" x14ac:dyDescent="0.3">
      <x:c r="A74" s="169" t="str">
        <x:v>Color Laser Prints (Ricoh)</x:v>
      </x:c>
      <x:c r="B74" s="73">
        <x:v>89,400</x:v>
      </x:c>
      <x:c r="C74" s="73">
        <x:v>23,630</x:v>
      </x:c>
      <x:c r="D74" s="165" t="str">
        <x:v>$0.13</x:v>
      </x:c>
      <x:c r="E74" s="181">
        <x:f ca="1">IF(B74=0,"",IF(C74="","",IF(C74&lt;B74,SUM((C74-B74)/B74),SUM((C74-B74)/B74))))</x:f>
        <x:v>5</x:v>
      </x:c>
      <x:c r="F74" s="73">
        <x:f ca="1">IF(C74="","",IF(B74="","",IF(SUM(C74-B74)&lt;0,"0",SUM(C74-B74))))</x:f>
        <x:v>6</x:v>
      </x:c>
      <x:c r="G74" s="73" t="n">
        <x:v>140848</x:v>
      </x:c>
      <x:c r="H74" s="75">
        <x:f ca="1">IF(SUM(F74 - G74) &lt;0,"$0.00",SUM(F74 - G74)*D74)</x:f>
        <x:v>7</x:v>
      </x:c>
      <x:c r="I74" s="75">
        <x:v>0.00</x:v>
      </x:c>
      <x:c r="J74" s="75">
        <x:f ca="1">SUM(F74* 0.130000)</x:f>
        <x:v>8</x:v>
      </x:c>
      <x:c r="K74" s="61">
        <x:f ca="1">SUM((J74-H74)+ I74)</x:f>
        <x:v>9</x:v>
      </x:c>
    </x:row>
    <x:row r="75" spans="1:10" x14ac:dyDescent="0.25">
      <x:c r="A75" s="174"/>
      <x:c r="B75" s="174"/>
      <x:c r="C75" s="174"/>
      <x:c r="D75" s="174"/>
      <x:c r="E75" s="174"/>
      <x:c r="F75" s="174"/>
      <x:c r="G75" s="174"/>
      <x:c r="H75" s="174"/>
      <x:c r="I75" s="174"/>
      <x:c r="J75" s="174">
        <x:v>Revision Savings: </x:v>
      </x:c>
      <x:c r="K75" s="174">
        <x:f ca="1">SUM(K70:K74)</x:f>
      </x:c>
    </x:row>
    <x:row r="76" spans="1:11" ht="15" x14ac:dyDescent="0.3">
      <x:c r="A76" s="194" t="str">
        <x:v>6/30/2016</x:v>
      </x:c>
      <x:c r="B76" s="194"/>
      <x:c r="C76" s="194"/>
      <x:c r="D76" s="194"/>
      <x:c r="E76" s="194"/>
      <x:c r="F76" s="194"/>
      <x:c r="G76" s="194"/>
      <x:c r="H76" s="194"/>
      <x:c r="I76" s="194"/>
      <x:c r="J76" s="194"/>
      <x:c r="K76" s="194"/>
    </x:row>
    <x:row r="77">
      <x:c r="A77" s="47" t="str">
        <x:v>Meter Type Description</x:v>
      </x:c>
      <x:c r="B77" s="45" t="str">
        <x:v>Quarterly Contracted Volume</x:v>
      </x:c>
      <x:c r="C77" s="45" t="str">
        <x:v>Actual Quarterly Volume</x:v>
      </x:c>
      <x:c r="D77" s="45" t="str">
        <x:v>FPR Overage Rate</x:v>
      </x:c>
      <x:c r="E77" s="45" t="str">
        <x:v>% Volume Increase / Decrease</x:v>
      </x:c>
      <x:c r="F77" s="45" t="str">
        <x:v>Overage Volumes</x:v>
      </x:c>
      <x:c r="G77" s="45" t="str">
        <x:v>Rollover Volume</x:v>
      </x:c>
      <x:c r="H77" s="45" t="str">
        <x:v>Current Overage Expense</x:v>
      </x:c>
      <x:c r="I77" s="45" t="str">
        <x:v>Credits</x:v>
      </x:c>
      <x:c r="J77" s="45" t="str">
        <x:v>Overage Cost W/O FPR</x:v>
      </x:c>
      <x:c r="K77" s="46" t="str">
        <x:v>Net Overage Savings / Cost Increase</x:v>
      </x:c>
    </x:row>
    <x:row r="78" spans="1:11" ht="14.25" x14ac:dyDescent="0.3">
      <x:c r="A78" s="58" t="str">
        <x:v>B/W Copies</x:v>
      </x:c>
      <x:c r="B78" s="6">
        <x:v>89,700</x:v>
      </x:c>
      <x:c r="C78" s="6">
        <x:v>69,688</x:v>
      </x:c>
      <x:c r="D78" s="6">
        <x:v>$0.011</x:v>
      </x:c>
      <x:c r="E78" s="185">
        <x:f ca="1">IF(B78=0,"",IF(C78="","",IF(C78&lt;B78,SUM((C78-B78)/B78),SUM((C78-B78)/B78))))</x:f>
        <x:v>5</x:v>
      </x:c>
      <x:c r="F78" s="6">
        <x:f ca="1">IF(C78="","",IF(B78="","",IF(SUM(C78-B78)&lt;0,"0",SUM(C78-B78))))</x:f>
        <x:v>6</x:v>
      </x:c>
      <x:c r="G78" s="6">
        <x:v>217584</x:v>
      </x:c>
      <x:c r="H78" s="17">
        <x:f ca="1">IF(SUM(F78 - G78) &lt;0,"$0.00",SUM(F78 - G78)*D78)</x:f>
        <x:v>7</x:v>
      </x:c>
      <x:c r="I78" s="17">
        <x:v>0.00</x:v>
      </x:c>
      <x:c r="J78" s="17">
        <x:f ca="1">SUM(F78* 0.011000)</x:f>
        <x:v>8</x:v>
      </x:c>
      <x:c r="K78" s="59">
        <x:f ca="1">SUM((J78-H78)+ I78)</x:f>
        <x:v>9</x:v>
      </x:c>
    </x:row>
    <x:row r="79" spans="1:11" ht="14.25" x14ac:dyDescent="0.3">
      <x:c r="A79" s="169" t="str">
        <x:v>B/W Laser Prints </x:v>
      </x:c>
      <x:c r="B79" s="73">
        <x:v>121,200</x:v>
      </x:c>
      <x:c r="C79" s="73">
        <x:v>134,905</x:v>
      </x:c>
      <x:c r="D79" s="165" t="str">
        <x:v>$0.018</x:v>
      </x:c>
      <x:c r="E79" s="181">
        <x:f ca="1">IF(B79=0,"",IF(C79="","",IF(C79&lt;B79,SUM((C79-B79)/B79),SUM((C79-B79)/B79))))</x:f>
        <x:v>5</x:v>
      </x:c>
      <x:c r="F79" s="73">
        <x:f ca="1">IF(C79="","",IF(B79="","",IF(SUM(C79-B79)&lt;0,"0",SUM(C79-B79))))</x:f>
        <x:v>6</x:v>
      </x:c>
      <x:c r="G79" s="73" t="n">
        <x:v>63587</x:v>
      </x:c>
      <x:c r="H79" s="75">
        <x:f ca="1">IF(SUM(F79 - G79) &lt;0,"$0.00",SUM(F79 - G79)*D79)</x:f>
        <x:v>7</x:v>
      </x:c>
      <x:c r="I79" s="75">
        <x:v>0.00</x:v>
      </x:c>
      <x:c r="J79" s="75">
        <x:f ca="1">SUM(F79* 0.018000)</x:f>
        <x:v>8</x:v>
      </x:c>
      <x:c r="K79" s="61">
        <x:f ca="1">SUM((J79-H79)+ I79)</x:f>
        <x:v>9</x:v>
      </x:c>
    </x:row>
    <x:row r="80" spans="1:11" ht="14.25" x14ac:dyDescent="0.3">
      <x:c r="A80" s="58" t="str">
        <x:v>Color Copier (Color Pages)</x:v>
      </x:c>
      <x:c r="B80" s="6">
        <x:v>75,600</x:v>
      </x:c>
      <x:c r="C80" s="6">
        <x:v>91,023</x:v>
      </x:c>
      <x:c r="D80" s="6">
        <x:v>$0.09</x:v>
      </x:c>
      <x:c r="E80" s="185">
        <x:f ca="1">IF(B80=0,"",IF(C80="","",IF(C80&lt;B80,SUM((C80-B80)/B80),SUM((C80-B80)/B80))))</x:f>
        <x:v>5</x:v>
      </x:c>
      <x:c r="F80" s="6">
        <x:f ca="1">IF(C80="","",IF(B80="","",IF(SUM(C80-B80)&lt;0,"0",SUM(C80-B80))))</x:f>
        <x:v>6</x:v>
      </x:c>
      <x:c r="G80" s="6">
        <x:v>0</x:v>
      </x:c>
      <x:c r="H80" s="17">
        <x:f ca="1">IF(SUM(F80 - G80) &lt;0,"$0.00",SUM(F80 - G80)*D80)</x:f>
        <x:v>7</x:v>
      </x:c>
      <x:c r="I80" s="17">
        <x:v>0.00</x:v>
      </x:c>
      <x:c r="J80" s="17">
        <x:f ca="1">SUM(F80* 0.090000)</x:f>
        <x:v>8</x:v>
      </x:c>
      <x:c r="K80" s="59">
        <x:f ca="1">SUM((J80-H80)+ I80)</x:f>
        <x:v>9</x:v>
      </x:c>
    </x:row>
    <x:row r="81" spans="1:11" ht="14.25" x14ac:dyDescent="0.3">
      <x:c r="A81" s="169" t="str">
        <x:v>Color Laser Prints </x:v>
      </x:c>
      <x:c r="B81" s="73">
        <x:v>9,300</x:v>
      </x:c>
      <x:c r="C81" s="73">
        <x:v>9,113</x:v>
      </x:c>
      <x:c r="D81" s="165" t="str">
        <x:v>$0.2</x:v>
      </x:c>
      <x:c r="E81" s="181">
        <x:f ca="1">IF(B81=0,"",IF(C81="","",IF(C81&lt;B81,SUM((C81-B81)/B81),SUM((C81-B81)/B81))))</x:f>
        <x:v>5</x:v>
      </x:c>
      <x:c r="F81" s="73">
        <x:f ca="1">IF(C81="","",IF(B81="","",IF(SUM(C81-B81)&lt;0,"0",SUM(C81-B81))))</x:f>
        <x:v>6</x:v>
      </x:c>
      <x:c r="G81" s="73" t="n">
        <x:v>3861</x:v>
      </x:c>
      <x:c r="H81" s="75">
        <x:f ca="1">IF(SUM(F81 - G81) &lt;0,"$0.00",SUM(F81 - G81)*D81)</x:f>
        <x:v>7</x:v>
      </x:c>
      <x:c r="I81" s="75">
        <x:v>0.00</x:v>
      </x:c>
      <x:c r="J81" s="75">
        <x:f ca="1">SUM(F81* 0.200000)</x:f>
        <x:v>8</x:v>
      </x:c>
      <x:c r="K81" s="61">
        <x:f ca="1">SUM((J81-H81)+ I81)</x:f>
        <x:v>9</x:v>
      </x:c>
    </x:row>
    <x:row r="82" spans="1:11" ht="14.25" x14ac:dyDescent="0.3">
      <x:c r="A82" s="58" t="str">
        <x:v>Color Laser Prints (Ricoh)</x:v>
      </x:c>
      <x:c r="B82" s="6">
        <x:v>89,400</x:v>
      </x:c>
      <x:c r="C82" s="6">
        <x:v>55,222</x:v>
      </x:c>
      <x:c r="D82" s="6">
        <x:v>$0.13</x:v>
      </x:c>
      <x:c r="E82" s="185">
        <x:f ca="1">IF(B82=0,"",IF(C82="","",IF(C82&lt;B82,SUM((C82-B82)/B82),SUM((C82-B82)/B82))))</x:f>
        <x:v>5</x:v>
      </x:c>
      <x:c r="F82" s="6">
        <x:f ca="1">IF(C82="","",IF(B82="","",IF(SUM(C82-B82)&lt;0,"0",SUM(C82-B82))))</x:f>
        <x:v>6</x:v>
      </x:c>
      <x:c r="G82" s="6">
        <x:v>106306</x:v>
      </x:c>
      <x:c r="H82" s="17">
        <x:f ca="1">IF(SUM(F82 - G82) &lt;0,"$0.00",SUM(F82 - G82)*D82)</x:f>
        <x:v>7</x:v>
      </x:c>
      <x:c r="I82" s="17">
        <x:v>0.00</x:v>
      </x:c>
      <x:c r="J82" s="17">
        <x:f ca="1">SUM(F82* 0.130000)</x:f>
        <x:v>8</x:v>
      </x:c>
      <x:c r="K82" s="59">
        <x:f ca="1">SUM((J82-H82)+ I82)</x:f>
        <x:v>9</x:v>
      </x:c>
    </x:row>
    <x:row r="83" spans="1:10" x14ac:dyDescent="0.25">
      <x:c r="A83" s="174"/>
      <x:c r="B83" s="174"/>
      <x:c r="C83" s="174"/>
      <x:c r="D83" s="174"/>
      <x:c r="E83" s="174"/>
      <x:c r="F83" s="174"/>
      <x:c r="G83" s="174"/>
      <x:c r="H83" s="174"/>
      <x:c r="I83" s="174"/>
      <x:c r="J83" s="174">
        <x:v>Revision Savings: </x:v>
      </x:c>
      <x:c r="K83" s="174">
        <x:f ca="1">SUM(K78:K82)</x:f>
      </x:c>
    </x:row>
    <x:row r="84" spans="1:11" ht="15" x14ac:dyDescent="0.3">
      <x:c r="A84" s="194" t="str">
        <x:v>3/31/2016</x:v>
      </x:c>
      <x:c r="B84" s="194"/>
      <x:c r="C84" s="194"/>
      <x:c r="D84" s="194"/>
      <x:c r="E84" s="194"/>
      <x:c r="F84" s="194"/>
      <x:c r="G84" s="194"/>
      <x:c r="H84" s="194"/>
      <x:c r="I84" s="194"/>
      <x:c r="J84" s="194"/>
      <x:c r="K84" s="194"/>
    </x:row>
    <x:row r="85">
      <x:c r="A85" s="47" t="str">
        <x:v>Meter Type Description</x:v>
      </x:c>
      <x:c r="B85" s="45" t="str">
        <x:v>Quarterly Contracted Volume</x:v>
      </x:c>
      <x:c r="C85" s="45" t="str">
        <x:v>Actual Quarterly Volume</x:v>
      </x:c>
      <x:c r="D85" s="45" t="str">
        <x:v>FPR Overage Rate</x:v>
      </x:c>
      <x:c r="E85" s="45" t="str">
        <x:v>% Volume Increase / Decrease</x:v>
      </x:c>
      <x:c r="F85" s="45" t="str">
        <x:v>Overage Volumes</x:v>
      </x:c>
      <x:c r="G85" s="45" t="str">
        <x:v>Rollover Volume</x:v>
      </x:c>
      <x:c r="H85" s="45" t="str">
        <x:v>Current Overage Expense</x:v>
      </x:c>
      <x:c r="I85" s="45" t="str">
        <x:v>Credits</x:v>
      </x:c>
      <x:c r="J85" s="45" t="str">
        <x:v>Overage Cost W/O FPR</x:v>
      </x:c>
      <x:c r="K85" s="46" t="str">
        <x:v>Net Overage Savings / Cost Increase</x:v>
      </x:c>
    </x:row>
    <x:row r="86" spans="1:11" ht="14.25" x14ac:dyDescent="0.3">
      <x:c r="A86" s="169" t="str">
        <x:v>B/W Copies</x:v>
      </x:c>
      <x:c r="B86" s="73">
        <x:v>89,700</x:v>
      </x:c>
      <x:c r="C86" s="73">
        <x:v>71,741</x:v>
      </x:c>
      <x:c r="D86" s="165" t="str">
        <x:v>$0.011</x:v>
      </x:c>
      <x:c r="E86" s="181">
        <x:f ca="1">IF(B86=0,"",IF(C86="","",IF(C86&lt;B86,SUM((C86-B86)/B86),SUM((C86-B86)/B86))))</x:f>
        <x:v>5</x:v>
      </x:c>
      <x:c r="F86" s="73">
        <x:f ca="1">IF(C86="","",IF(B86="","",IF(SUM(C86-B86)&lt;0,"0",SUM(C86-B86))))</x:f>
        <x:v>6</x:v>
      </x:c>
      <x:c r="G86" s="73" t="n">
        <x:v>199625</x:v>
      </x:c>
      <x:c r="H86" s="75">
        <x:f ca="1">IF(SUM(F86 - G86) &lt;0,"$0.00",SUM(F86 - G86)*D86)</x:f>
        <x:v>7</x:v>
      </x:c>
      <x:c r="I86" s="75">
        <x:v>0.00</x:v>
      </x:c>
      <x:c r="J86" s="75">
        <x:f ca="1">SUM(F86* 0.011000)</x:f>
        <x:v>8</x:v>
      </x:c>
      <x:c r="K86" s="61">
        <x:f ca="1">SUM((J86-H86)+ I86)</x:f>
        <x:v>9</x:v>
      </x:c>
    </x:row>
    <x:row r="87" spans="1:11" ht="14.25" x14ac:dyDescent="0.3">
      <x:c r="A87" s="58" t="str">
        <x:v>B/W Laser Prints </x:v>
      </x:c>
      <x:c r="B87" s="6">
        <x:v>121,200</x:v>
      </x:c>
      <x:c r="C87" s="6">
        <x:v>137,858</x:v>
      </x:c>
      <x:c r="D87" s="6">
        <x:v>$0.018</x:v>
      </x:c>
      <x:c r="E87" s="185">
        <x:f ca="1">IF(B87=0,"",IF(C87="","",IF(C87&lt;B87,SUM((C87-B87)/B87),SUM((C87-B87)/B87))))</x:f>
        <x:v>5</x:v>
      </x:c>
      <x:c r="F87" s="6">
        <x:f ca="1">IF(C87="","",IF(B87="","",IF(SUM(C87-B87)&lt;0,"0",SUM(C87-B87))))</x:f>
        <x:v>6</x:v>
      </x:c>
      <x:c r="G87" s="6">
        <x:v>45058</x:v>
      </x:c>
      <x:c r="H87" s="17">
        <x:f ca="1">IF(SUM(F87 - G87) &lt;0,"$0.00",SUM(F87 - G87)*D87)</x:f>
        <x:v>7</x:v>
      </x:c>
      <x:c r="I87" s="17">
        <x:v>0.00</x:v>
      </x:c>
      <x:c r="J87" s="17">
        <x:f ca="1">SUM(F87* 0.018000)</x:f>
        <x:v>8</x:v>
      </x:c>
      <x:c r="K87" s="59">
        <x:f ca="1">SUM((J87-H87)+ I87)</x:f>
        <x:v>9</x:v>
      </x:c>
    </x:row>
    <x:row r="88" spans="1:11" ht="14.25" x14ac:dyDescent="0.3">
      <x:c r="A88" s="169" t="str">
        <x:v>Color Copier (Color Pages)</x:v>
      </x:c>
      <x:c r="B88" s="73">
        <x:v>75,600</x:v>
      </x:c>
      <x:c r="C88" s="73">
        <x:v>117,000</x:v>
      </x:c>
      <x:c r="D88" s="165" t="str">
        <x:v>$0.09</x:v>
      </x:c>
      <x:c r="E88" s="181">
        <x:f ca="1">IF(B88=0,"",IF(C88="","",IF(C88&lt;B88,SUM((C88-B88)/B88),SUM((C88-B88)/B88))))</x:f>
        <x:v>5</x:v>
      </x:c>
      <x:c r="F88" s="73">
        <x:f ca="1">IF(C88="","",IF(B88="","",IF(SUM(C88-B88)&lt;0,"0",SUM(C88-B88))))</x:f>
        <x:v>6</x:v>
      </x:c>
      <x:c r="G88" s="73" t="n">
        <x:v>0</x:v>
      </x:c>
      <x:c r="H88" s="75">
        <x:f ca="1">IF(SUM(F88 - G88) &lt;0,"$0.00",SUM(F88 - G88)*D88)</x:f>
        <x:v>7</x:v>
      </x:c>
      <x:c r="I88" s="75">
        <x:v>0.00</x:v>
      </x:c>
      <x:c r="J88" s="75">
        <x:f ca="1">SUM(F88* 0.090000)</x:f>
        <x:v>8</x:v>
      </x:c>
      <x:c r="K88" s="61">
        <x:f ca="1">SUM((J88-H88)+ I88)</x:f>
        <x:v>9</x:v>
      </x:c>
    </x:row>
    <x:row r="89" spans="1:11" ht="14.25" x14ac:dyDescent="0.3">
      <x:c r="A89" s="58" t="str">
        <x:v>Color Laser Prints </x:v>
      </x:c>
      <x:c r="B89" s="6">
        <x:v>9,300</x:v>
      </x:c>
      <x:c r="C89" s="6">
        <x:v>7,732</x:v>
      </x:c>
      <x:c r="D89" s="6">
        <x:v>$0.2</x:v>
      </x:c>
      <x:c r="E89" s="185">
        <x:f ca="1">IF(B89=0,"",IF(C89="","",IF(C89&lt;B89,SUM((C89-B89)/B89),SUM((C89-B89)/B89))))</x:f>
        <x:v>5</x:v>
      </x:c>
      <x:c r="F89" s="6">
        <x:f ca="1">IF(C89="","",IF(B89="","",IF(SUM(C89-B89)&lt;0,"0",SUM(C89-B89))))</x:f>
        <x:v>6</x:v>
      </x:c>
      <x:c r="G89" s="6">
        <x:v>2293</x:v>
      </x:c>
      <x:c r="H89" s="17">
        <x:f ca="1">IF(SUM(F89 - G89) &lt;0,"$0.00",SUM(F89 - G89)*D89)</x:f>
        <x:v>7</x:v>
      </x:c>
      <x:c r="I89" s="17">
        <x:v>0.00</x:v>
      </x:c>
      <x:c r="J89" s="17">
        <x:f ca="1">SUM(F89* 0.200000)</x:f>
        <x:v>8</x:v>
      </x:c>
      <x:c r="K89" s="59">
        <x:f ca="1">SUM((J89-H89)+ I89)</x:f>
        <x:v>9</x:v>
      </x:c>
    </x:row>
    <x:row r="90" spans="1:11" ht="14.25" x14ac:dyDescent="0.3">
      <x:c r="A90" s="169" t="str">
        <x:v>Color Laser Prints (Ricoh)</x:v>
      </x:c>
      <x:c r="B90" s="73">
        <x:v>89,400</x:v>
      </x:c>
      <x:c r="C90" s="73">
        <x:v>76,831</x:v>
      </x:c>
      <x:c r="D90" s="165" t="str">
        <x:v>$0.13</x:v>
      </x:c>
      <x:c r="E90" s="181">
        <x:f ca="1">IF(B90=0,"",IF(C90="","",IF(C90&lt;B90,SUM((C90-B90)/B90),SUM((C90-B90)/B90))))</x:f>
        <x:v>5</x:v>
      </x:c>
      <x:c r="F90" s="73">
        <x:f ca="1">IF(C90="","",IF(B90="","",IF(SUM(C90-B90)&lt;0,"0",SUM(C90-B90))))</x:f>
        <x:v>6</x:v>
      </x:c>
      <x:c r="G90" s="73" t="n">
        <x:v>58414</x:v>
      </x:c>
      <x:c r="H90" s="75">
        <x:f ca="1">IF(SUM(F90 - G90) &lt;0,"$0.00",SUM(F90 - G90)*D90)</x:f>
        <x:v>7</x:v>
      </x:c>
      <x:c r="I90" s="75">
        <x:v>0.00</x:v>
      </x:c>
      <x:c r="J90" s="75">
        <x:f ca="1">SUM(F90* 0.130000)</x:f>
        <x:v>8</x:v>
      </x:c>
      <x:c r="K90" s="61">
        <x:f ca="1">SUM((J90-H90)+ I90)</x:f>
        <x:v>9</x:v>
      </x:c>
    </x:row>
    <x:row r="91" spans="1:10" x14ac:dyDescent="0.25">
      <x:c r="A91" s="174"/>
      <x:c r="B91" s="174"/>
      <x:c r="C91" s="174"/>
      <x:c r="D91" s="174"/>
      <x:c r="E91" s="174"/>
      <x:c r="F91" s="174"/>
      <x:c r="G91" s="174"/>
      <x:c r="H91" s="174"/>
      <x:c r="I91" s="174"/>
      <x:c r="J91" s="174">
        <x:v>Revision Savings: </x:v>
      </x:c>
      <x:c r="K91" s="174">
        <x:f ca="1">SUM(K86:K90)</x:f>
      </x:c>
    </x:row>
    <x:row r="92" spans="1:11" ht="15" x14ac:dyDescent="0.3">
      <x:c r="A92" s="194" t="str">
        <x:v>12/31/2015</x:v>
      </x:c>
      <x:c r="B92" s="194"/>
      <x:c r="C92" s="194"/>
      <x:c r="D92" s="194"/>
      <x:c r="E92" s="194"/>
      <x:c r="F92" s="194"/>
      <x:c r="G92" s="194"/>
      <x:c r="H92" s="194"/>
      <x:c r="I92" s="194"/>
      <x:c r="J92" s="194"/>
      <x:c r="K92" s="194"/>
    </x:row>
    <x:row r="93">
      <x:c r="A93" s="47" t="str">
        <x:v>Meter Type Description</x:v>
      </x:c>
      <x:c r="B93" s="45" t="str">
        <x:v>Quarterly Contracted Volume</x:v>
      </x:c>
      <x:c r="C93" s="45" t="str">
        <x:v>Actual Quarterly Volume</x:v>
      </x:c>
      <x:c r="D93" s="45" t="str">
        <x:v>FPR Overage Rate</x:v>
      </x:c>
      <x:c r="E93" s="45" t="str">
        <x:v>% Volume Increase / Decrease</x:v>
      </x:c>
      <x:c r="F93" s="45" t="str">
        <x:v>Overage Volumes</x:v>
      </x:c>
      <x:c r="G93" s="45" t="str">
        <x:v>Rollover Volume</x:v>
      </x:c>
      <x:c r="H93" s="45" t="str">
        <x:v>Current Overage Expense</x:v>
      </x:c>
      <x:c r="I93" s="45" t="str">
        <x:v>Credits</x:v>
      </x:c>
      <x:c r="J93" s="45" t="str">
        <x:v>Overage Cost W/O FPR</x:v>
      </x:c>
      <x:c r="K93" s="46" t="str">
        <x:v>Net Overage Savings / Cost Increase</x:v>
      </x:c>
    </x:row>
    <x:row r="94" spans="1:11" ht="14.25" x14ac:dyDescent="0.3">
      <x:c r="A94" s="58" t="str">
        <x:v>B/W Copies</x:v>
      </x:c>
      <x:c r="B94" s="6">
        <x:v>89,700</x:v>
      </x:c>
      <x:c r="C94" s="6">
        <x:v>50,279</x:v>
      </x:c>
      <x:c r="D94" s="6">
        <x:v>$0.011</x:v>
      </x:c>
      <x:c r="E94" s="185">
        <x:f ca="1">IF(B94=0,"",IF(C94="","",IF(C94&lt;B94,SUM((C94-B94)/B94),SUM((C94-B94)/B94))))</x:f>
        <x:v>5</x:v>
      </x:c>
      <x:c r="F94" s="6">
        <x:f ca="1">IF(C94="","",IF(B94="","",IF(SUM(C94-B94)&lt;0,"0",SUM(C94-B94))))</x:f>
        <x:v>6</x:v>
      </x:c>
      <x:c r="G94" s="6">
        <x:v>160204</x:v>
      </x:c>
      <x:c r="H94" s="17">
        <x:f ca="1">IF(SUM(F94 - G94) &lt;0,"$0.00",SUM(F94 - G94)*D94)</x:f>
        <x:v>7</x:v>
      </x:c>
      <x:c r="I94" s="17">
        <x:v>0.00</x:v>
      </x:c>
      <x:c r="J94" s="17">
        <x:f ca="1">SUM(F94* 0.011000)</x:f>
        <x:v>8</x:v>
      </x:c>
      <x:c r="K94" s="59">
        <x:f ca="1">SUM((J94-H94)+ I94)</x:f>
        <x:v>9</x:v>
      </x:c>
    </x:row>
    <x:row r="95" spans="1:11" ht="14.25" x14ac:dyDescent="0.3">
      <x:c r="A95" s="169" t="str">
        <x:v>B/W Laser Prints </x:v>
      </x:c>
      <x:c r="B95" s="73">
        <x:v>121,200</x:v>
      </x:c>
      <x:c r="C95" s="73">
        <x:v>113,992</x:v>
      </x:c>
      <x:c r="D95" s="165" t="str">
        <x:v>$0.018</x:v>
      </x:c>
      <x:c r="E95" s="181">
        <x:f ca="1">IF(B95=0,"",IF(C95="","",IF(C95&lt;B95,SUM((C95-B95)/B95),SUM((C95-B95)/B95))))</x:f>
        <x:v>5</x:v>
      </x:c>
      <x:c r="F95" s="73">
        <x:f ca="1">IF(C95="","",IF(B95="","",IF(SUM(C95-B95)&lt;0,"0",SUM(C95-B95))))</x:f>
        <x:v>6</x:v>
      </x:c>
      <x:c r="G95" s="73" t="n">
        <x:v>37850</x:v>
      </x:c>
      <x:c r="H95" s="75">
        <x:f ca="1">IF(SUM(F95 - G95) &lt;0,"$0.00",SUM(F95 - G95)*D95)</x:f>
        <x:v>7</x:v>
      </x:c>
      <x:c r="I95" s="75">
        <x:v>0.00</x:v>
      </x:c>
      <x:c r="J95" s="75">
        <x:f ca="1">SUM(F95* 0.018000)</x:f>
        <x:v>8</x:v>
      </x:c>
      <x:c r="K95" s="61">
        <x:f ca="1">SUM((J95-H95)+ I95)</x:f>
        <x:v>9</x:v>
      </x:c>
    </x:row>
    <x:row r="96" spans="1:11" ht="14.25" x14ac:dyDescent="0.3">
      <x:c r="A96" s="58" t="str">
        <x:v>Color Copier (Color Pages)</x:v>
      </x:c>
      <x:c r="B96" s="6">
        <x:v>75,600</x:v>
      </x:c>
      <x:c r="C96" s="6">
        <x:v>91,365</x:v>
      </x:c>
      <x:c r="D96" s="6">
        <x:v>$0.09</x:v>
      </x:c>
      <x:c r="E96" s="185">
        <x:f ca="1">IF(B96=0,"",IF(C96="","",IF(C96&lt;B96,SUM((C96-B96)/B96),SUM((C96-B96)/B96))))</x:f>
        <x:v>5</x:v>
      </x:c>
      <x:c r="F96" s="6">
        <x:f ca="1">IF(C96="","",IF(B96="","",IF(SUM(C96-B96)&lt;0,"0",SUM(C96-B96))))</x:f>
        <x:v>6</x:v>
      </x:c>
      <x:c r="G96" s="6">
        <x:v>0</x:v>
      </x:c>
      <x:c r="H96" s="17">
        <x:f ca="1">IF(SUM(F96 - G96) &lt;0,"$0.00",SUM(F96 - G96)*D96)</x:f>
        <x:v>7</x:v>
      </x:c>
      <x:c r="I96" s="17">
        <x:v>0.00</x:v>
      </x:c>
      <x:c r="J96" s="17">
        <x:f ca="1">SUM(F96* 0.090000)</x:f>
        <x:v>8</x:v>
      </x:c>
      <x:c r="K96" s="59">
        <x:f ca="1">SUM((J96-H96)+ I96)</x:f>
        <x:v>9</x:v>
      </x:c>
    </x:row>
    <x:row r="97" spans="1:11" ht="14.25" x14ac:dyDescent="0.3">
      <x:c r="A97" s="169" t="str">
        <x:v>Color Laser Prints </x:v>
      </x:c>
      <x:c r="B97" s="73">
        <x:v>9,300</x:v>
      </x:c>
      <x:c r="C97" s="73">
        <x:v>8,018</x:v>
      </x:c>
      <x:c r="D97" s="165" t="str">
        <x:v>$0.2</x:v>
      </x:c>
      <x:c r="E97" s="181">
        <x:f ca="1">IF(B97=0,"",IF(C97="","",IF(C97&lt;B97,SUM((C97-B97)/B97),SUM((C97-B97)/B97))))</x:f>
        <x:v>5</x:v>
      </x:c>
      <x:c r="F97" s="73">
        <x:f ca="1">IF(C97="","",IF(B97="","",IF(SUM(C97-B97)&lt;0,"0",SUM(C97-B97))))</x:f>
        <x:v>6</x:v>
      </x:c>
      <x:c r="G97" s="73" t="n">
        <x:v>1011</x:v>
      </x:c>
      <x:c r="H97" s="75">
        <x:f ca="1">IF(SUM(F97 - G97) &lt;0,"$0.00",SUM(F97 - G97)*D97)</x:f>
        <x:v>7</x:v>
      </x:c>
      <x:c r="I97" s="75">
        <x:v>0.00</x:v>
      </x:c>
      <x:c r="J97" s="75">
        <x:f ca="1">SUM(F97* 0.200000)</x:f>
        <x:v>8</x:v>
      </x:c>
      <x:c r="K97" s="61">
        <x:f ca="1">SUM((J97-H97)+ I97)</x:f>
        <x:v>9</x:v>
      </x:c>
    </x:row>
    <x:row r="98" spans="1:11" ht="14.25" x14ac:dyDescent="0.3">
      <x:c r="A98" s="58" t="str">
        <x:v>Color Laser Prints (Ricoh)</x:v>
      </x:c>
      <x:c r="B98" s="6">
        <x:v>89,400</x:v>
      </x:c>
      <x:c r="C98" s="6">
        <x:v>92,688</x:v>
      </x:c>
      <x:c r="D98" s="6">
        <x:v>$0.13</x:v>
      </x:c>
      <x:c r="E98" s="185">
        <x:f ca="1">IF(B98=0,"",IF(C98="","",IF(C98&lt;B98,SUM((C98-B98)/B98),SUM((C98-B98)/B98))))</x:f>
        <x:v>5</x:v>
      </x:c>
      <x:c r="F98" s="6">
        <x:f ca="1">IF(C98="","",IF(B98="","",IF(SUM(C98-B98)&lt;0,"0",SUM(C98-B98))))</x:f>
        <x:v>6</x:v>
      </x:c>
      <x:c r="G98" s="6">
        <x:v>61702</x:v>
      </x:c>
      <x:c r="H98" s="17">
        <x:f ca="1">IF(SUM(F98 - G98) &lt;0,"$0.00",SUM(F98 - G98)*D98)</x:f>
        <x:v>7</x:v>
      </x:c>
      <x:c r="I98" s="17">
        <x:v>0.00</x:v>
      </x:c>
      <x:c r="J98" s="17">
        <x:f ca="1">SUM(F98* 0.130000)</x:f>
        <x:v>8</x:v>
      </x:c>
      <x:c r="K98" s="59">
        <x:f ca="1">SUM((J98-H98)+ I98)</x:f>
        <x:v>9</x:v>
      </x:c>
    </x:row>
    <x:row r="99" spans="1:10" x14ac:dyDescent="0.25">
      <x:c r="A99" s="174"/>
      <x:c r="B99" s="174"/>
      <x:c r="C99" s="174"/>
      <x:c r="D99" s="174"/>
      <x:c r="E99" s="174"/>
      <x:c r="F99" s="174"/>
      <x:c r="G99" s="174"/>
      <x:c r="H99" s="174"/>
      <x:c r="I99" s="174"/>
      <x:c r="J99" s="174">
        <x:v>Revision Savings: </x:v>
      </x:c>
      <x:c r="K99" s="174">
        <x:f ca="1">SUM(K94:K98)</x:f>
      </x:c>
    </x:row>
    <x:row r="100" spans="1:11" ht="15" x14ac:dyDescent="0.3">
      <x:c r="A100" s="194" t="str">
        <x:v>9/30/2015</x:v>
      </x:c>
      <x:c r="B100" s="194"/>
      <x:c r="C100" s="194"/>
      <x:c r="D100" s="194"/>
      <x:c r="E100" s="194"/>
      <x:c r="F100" s="194"/>
      <x:c r="G100" s="194"/>
      <x:c r="H100" s="194"/>
      <x:c r="I100" s="194"/>
      <x:c r="J100" s="194"/>
      <x:c r="K100" s="194"/>
    </x:row>
    <x:row r="101">
      <x:c r="A101" s="47" t="str">
        <x:v>Meter Type Description</x:v>
      </x:c>
      <x:c r="B101" s="45" t="str">
        <x:v>Quarterly Contracted Volume</x:v>
      </x:c>
      <x:c r="C101" s="45" t="str">
        <x:v>Actual Quarterly Volume</x:v>
      </x:c>
      <x:c r="D101" s="45" t="str">
        <x:v>FPR Overage Rate</x:v>
      </x:c>
      <x:c r="E101" s="45" t="str">
        <x:v>% Volume Increase / Decrease</x:v>
      </x:c>
      <x:c r="F101" s="45" t="str">
        <x:v>Overage Volumes</x:v>
      </x:c>
      <x:c r="G101" s="45" t="str">
        <x:v>Rollover Volume</x:v>
      </x:c>
      <x:c r="H101" s="45" t="str">
        <x:v>Current Overage Expense</x:v>
      </x:c>
      <x:c r="I101" s="45" t="str">
        <x:v>Credits</x:v>
      </x:c>
      <x:c r="J101" s="45" t="str">
        <x:v>Overage Cost W/O FPR</x:v>
      </x:c>
      <x:c r="K101" s="46" t="str">
        <x:v>Net Overage Savings / Cost Increase</x:v>
      </x:c>
    </x:row>
    <x:row r="102" spans="1:11" ht="14.25" x14ac:dyDescent="0.3">
      <x:c r="A102" s="169" t="str">
        <x:v>B/W Copies</x:v>
      </x:c>
      <x:c r="B102" s="73">
        <x:v>89,700</x:v>
      </x:c>
      <x:c r="C102" s="73">
        <x:v>48,075</x:v>
      </x:c>
      <x:c r="D102" s="165" t="str">
        <x:v>$0.011</x:v>
      </x:c>
      <x:c r="E102" s="181">
        <x:f ca="1">IF(B102=0,"",IF(C102="","",IF(C102&lt;B102,SUM((C102-B102)/B102),SUM((C102-B102)/B102))))</x:f>
        <x:v>5</x:v>
      </x:c>
      <x:c r="F102" s="73">
        <x:f ca="1">IF(C102="","",IF(B102="","",IF(SUM(C102-B102)&lt;0,"0",SUM(C102-B102))))</x:f>
        <x:v>6</x:v>
      </x:c>
      <x:c r="G102" s="73" t="n">
        <x:v>118579</x:v>
      </x:c>
      <x:c r="H102" s="75">
        <x:f ca="1">IF(SUM(F102 - G102) &lt;0,"$0.00",SUM(F102 - G102)*D102)</x:f>
        <x:v>7</x:v>
      </x:c>
      <x:c r="I102" s="75">
        <x:v>0.00</x:v>
      </x:c>
      <x:c r="J102" s="75">
        <x:f ca="1">SUM(F102* 0.011000)</x:f>
        <x:v>8</x:v>
      </x:c>
      <x:c r="K102" s="61">
        <x:f ca="1">SUM((J102-H102)+ I102)</x:f>
        <x:v>9</x:v>
      </x:c>
    </x:row>
    <x:row r="103" spans="1:11" ht="14.25" x14ac:dyDescent="0.3">
      <x:c r="A103" s="58" t="str">
        <x:v>B/W Laser Prints </x:v>
      </x:c>
      <x:c r="B103" s="6">
        <x:v>121,200</x:v>
      </x:c>
      <x:c r="C103" s="6">
        <x:v>107,755</x:v>
      </x:c>
      <x:c r="D103" s="6">
        <x:v>$0.018</x:v>
      </x:c>
      <x:c r="E103" s="185">
        <x:f ca="1">IF(B103=0,"",IF(C103="","",IF(C103&lt;B103,SUM((C103-B103)/B103),SUM((C103-B103)/B103))))</x:f>
        <x:v>5</x:v>
      </x:c>
      <x:c r="F103" s="6">
        <x:f ca="1">IF(C103="","",IF(B103="","",IF(SUM(C103-B103)&lt;0,"0",SUM(C103-B103))))</x:f>
        <x:v>6</x:v>
      </x:c>
      <x:c r="G103" s="6">
        <x:v>24405</x:v>
      </x:c>
      <x:c r="H103" s="17">
        <x:f ca="1">IF(SUM(F103 - G103) &lt;0,"$0.00",SUM(F103 - G103)*D103)</x:f>
        <x:v>7</x:v>
      </x:c>
      <x:c r="I103" s="17">
        <x:v>0.00</x:v>
      </x:c>
      <x:c r="J103" s="17">
        <x:f ca="1">SUM(F103* 0.018000)</x:f>
        <x:v>8</x:v>
      </x:c>
      <x:c r="K103" s="59">
        <x:f ca="1">SUM((J103-H103)+ I103)</x:f>
        <x:v>9</x:v>
      </x:c>
    </x:row>
    <x:row r="104" spans="1:11" ht="14.25" x14ac:dyDescent="0.3">
      <x:c r="A104" s="169" t="str">
        <x:v>Color Copier (Color Pages)</x:v>
      </x:c>
      <x:c r="B104" s="73">
        <x:v>75,600</x:v>
      </x:c>
      <x:c r="C104" s="73">
        <x:v>80,923</x:v>
      </x:c>
      <x:c r="D104" s="165" t="str">
        <x:v>$0.09</x:v>
      </x:c>
      <x:c r="E104" s="181">
        <x:f ca="1">IF(B104=0,"",IF(C104="","",IF(C104&lt;B104,SUM((C104-B104)/B104),SUM((C104-B104)/B104))))</x:f>
        <x:v>5</x:v>
      </x:c>
      <x:c r="F104" s="73">
        <x:f ca="1">IF(C104="","",IF(B104="","",IF(SUM(C104-B104)&lt;0,"0",SUM(C104-B104))))</x:f>
        <x:v>6</x:v>
      </x:c>
      <x:c r="G104" s="73" t="n">
        <x:v>1056</x:v>
      </x:c>
      <x:c r="H104" s="75">
        <x:f ca="1">IF(SUM(F104 - G104) &lt;0,"$0.00",SUM(F104 - G104)*D104)</x:f>
        <x:v>7</x:v>
      </x:c>
      <x:c r="I104" s="75">
        <x:v>0.00</x:v>
      </x:c>
      <x:c r="J104" s="75">
        <x:f ca="1">SUM(F104* 0.090000)</x:f>
        <x:v>8</x:v>
      </x:c>
      <x:c r="K104" s="61">
        <x:f ca="1">SUM((J104-H104)+ I104)</x:f>
        <x:v>9</x:v>
      </x:c>
    </x:row>
    <x:row r="105" spans="1:11" ht="14.25" x14ac:dyDescent="0.3">
      <x:c r="A105" s="58" t="str">
        <x:v>Color Laser Prints </x:v>
      </x:c>
      <x:c r="B105" s="6">
        <x:v>9,300</x:v>
      </x:c>
      <x:c r="C105" s="6">
        <x:v>8,289</x:v>
      </x:c>
      <x:c r="D105" s="6">
        <x:v>$0.2</x:v>
      </x:c>
      <x:c r="E105" s="185">
        <x:f ca="1">IF(B105=0,"",IF(C105="","",IF(C105&lt;B105,SUM((C105-B105)/B105),SUM((C105-B105)/B105))))</x:f>
        <x:v>5</x:v>
      </x:c>
      <x:c r="F105" s="6">
        <x:f ca="1">IF(C105="","",IF(B105="","",IF(SUM(C105-B105)&lt;0,"0",SUM(C105-B105))))</x:f>
        <x:v>6</x:v>
      </x:c>
      <x:c r="G105" s="6">
        <x:v>0</x:v>
      </x:c>
      <x:c r="H105" s="17">
        <x:f ca="1">IF(SUM(F105 - G105) &lt;0,"$0.00",SUM(F105 - G105)*D105)</x:f>
        <x:v>7</x:v>
      </x:c>
      <x:c r="I105" s="17">
        <x:v>0.00</x:v>
      </x:c>
      <x:c r="J105" s="17">
        <x:f ca="1">SUM(F105* 0.200000)</x:f>
        <x:v>8</x:v>
      </x:c>
      <x:c r="K105" s="59">
        <x:f ca="1">SUM((J105-H105)+ I105)</x:f>
        <x:v>9</x:v>
      </x:c>
    </x:row>
    <x:row r="106" spans="1:11" ht="14.25" x14ac:dyDescent="0.3">
      <x:c r="A106" s="169" t="str">
        <x:v>Color Laser Prints (Ricoh)</x:v>
      </x:c>
      <x:c r="B106" s="73">
        <x:v>89,400</x:v>
      </x:c>
      <x:c r="C106" s="73">
        <x:v>78,439</x:v>
      </x:c>
      <x:c r="D106" s="165" t="str">
        <x:v>$0.13</x:v>
      </x:c>
      <x:c r="E106" s="181">
        <x:f ca="1">IF(B106=0,"",IF(C106="","",IF(C106&lt;B106,SUM((C106-B106)/B106),SUM((C106-B106)/B106))))</x:f>
        <x:v>5</x:v>
      </x:c>
      <x:c r="F106" s="73">
        <x:f ca="1">IF(C106="","",IF(B106="","",IF(SUM(C106-B106)&lt;0,"0",SUM(C106-B106))))</x:f>
        <x:v>6</x:v>
      </x:c>
      <x:c r="G106" s="73" t="n">
        <x:v>50741</x:v>
      </x:c>
      <x:c r="H106" s="75">
        <x:f ca="1">IF(SUM(F106 - G106) &lt;0,"$0.00",SUM(F106 - G106)*D106)</x:f>
        <x:v>7</x:v>
      </x:c>
      <x:c r="I106" s="75">
        <x:v>0.00</x:v>
      </x:c>
      <x:c r="J106" s="75">
        <x:f ca="1">SUM(F106* 0.130000)</x:f>
        <x:v>8</x:v>
      </x:c>
      <x:c r="K106" s="61">
        <x:f ca="1">SUM((J106-H106)+ I106)</x:f>
        <x:v>9</x:v>
      </x:c>
    </x:row>
    <x:row r="107" spans="1:10" x14ac:dyDescent="0.25">
      <x:c r="A107" s="174"/>
      <x:c r="B107" s="174"/>
      <x:c r="C107" s="174"/>
      <x:c r="D107" s="174"/>
      <x:c r="E107" s="174"/>
      <x:c r="F107" s="174"/>
      <x:c r="G107" s="174"/>
      <x:c r="H107" s="174"/>
      <x:c r="I107" s="174"/>
      <x:c r="J107" s="174">
        <x:v>Revision Savings: </x:v>
      </x:c>
      <x:c r="K107" s="174">
        <x:f ca="1">SUM(K102:K106)</x:f>
      </x:c>
    </x:row>
    <x:row r="108" spans="1:11" ht="15" x14ac:dyDescent="0.3">
      <x:c r="A108" s="194" t="str">
        <x:v>6/30/2015</x:v>
      </x:c>
      <x:c r="B108" s="194"/>
      <x:c r="C108" s="194"/>
      <x:c r="D108" s="194"/>
      <x:c r="E108" s="194"/>
      <x:c r="F108" s="194"/>
      <x:c r="G108" s="194"/>
      <x:c r="H108" s="194"/>
      <x:c r="I108" s="194"/>
      <x:c r="J108" s="194"/>
      <x:c r="K108" s="194"/>
    </x:row>
    <x:row r="109">
      <x:c r="A109" s="47" t="str">
        <x:v>Meter Type Description</x:v>
      </x:c>
      <x:c r="B109" s="45" t="str">
        <x:v>Quarterly Contracted Volume</x:v>
      </x:c>
      <x:c r="C109" s="45" t="str">
        <x:v>Actual Quarterly Volume</x:v>
      </x:c>
      <x:c r="D109" s="45" t="str">
        <x:v>FPR Overage Rate</x:v>
      </x:c>
      <x:c r="E109" s="45" t="str">
        <x:v>% Volume Increase / Decrease</x:v>
      </x:c>
      <x:c r="F109" s="45" t="str">
        <x:v>Overage Volumes</x:v>
      </x:c>
      <x:c r="G109" s="45" t="str">
        <x:v>Rollover Volume</x:v>
      </x:c>
      <x:c r="H109" s="45" t="str">
        <x:v>Current Overage Expense</x:v>
      </x:c>
      <x:c r="I109" s="45" t="str">
        <x:v>Credits</x:v>
      </x:c>
      <x:c r="J109" s="45" t="str">
        <x:v>Overage Cost W/O FPR</x:v>
      </x:c>
      <x:c r="K109" s="46" t="str">
        <x:v>Net Overage Savings / Cost Increase</x:v>
      </x:c>
    </x:row>
    <x:row r="110" spans="1:11" ht="14.25" x14ac:dyDescent="0.3">
      <x:c r="A110" s="58" t="str">
        <x:v>B/W Copies</x:v>
      </x:c>
      <x:c r="B110" s="6">
        <x:v>89,700</x:v>
      </x:c>
      <x:c r="C110" s="6">
        <x:v>55,948</x:v>
      </x:c>
      <x:c r="D110" s="6">
        <x:v>$0.011</x:v>
      </x:c>
      <x:c r="E110" s="185">
        <x:f ca="1">IF(B110=0,"",IF(C110="","",IF(C110&lt;B110,SUM((C110-B110)/B110),SUM((C110-B110)/B110))))</x:f>
        <x:v>5</x:v>
      </x:c>
      <x:c r="F110" s="6">
        <x:f ca="1">IF(C110="","",IF(B110="","",IF(SUM(C110-B110)&lt;0,"0",SUM(C110-B110))))</x:f>
        <x:v>6</x:v>
      </x:c>
      <x:c r="G110" s="6">
        <x:v>84827</x:v>
      </x:c>
      <x:c r="H110" s="17">
        <x:f ca="1">IF(SUM(F110 - G110) &lt;0,"$0.00",SUM(F110 - G110)*D110)</x:f>
        <x:v>7</x:v>
      </x:c>
      <x:c r="I110" s="17">
        <x:v>0.00</x:v>
      </x:c>
      <x:c r="J110" s="17">
        <x:f ca="1">SUM(F110* 0.011000)</x:f>
        <x:v>8</x:v>
      </x:c>
      <x:c r="K110" s="59">
        <x:f ca="1">SUM((J110-H110)+ I110)</x:f>
        <x:v>9</x:v>
      </x:c>
    </x:row>
    <x:row r="111" spans="1:11" ht="14.25" x14ac:dyDescent="0.3">
      <x:c r="A111" s="169" t="str">
        <x:v>B/W Laser Prints </x:v>
      </x:c>
      <x:c r="B111" s="73">
        <x:v>121,200</x:v>
      </x:c>
      <x:c r="C111" s="73">
        <x:v>105,880</x:v>
      </x:c>
      <x:c r="D111" s="165" t="str">
        <x:v>$0.018</x:v>
      </x:c>
      <x:c r="E111" s="181">
        <x:f ca="1">IF(B111=0,"",IF(C111="","",IF(C111&lt;B111,SUM((C111-B111)/B111),SUM((C111-B111)/B111))))</x:f>
        <x:v>5</x:v>
      </x:c>
      <x:c r="F111" s="73">
        <x:f ca="1">IF(C111="","",IF(B111="","",IF(SUM(C111-B111)&lt;0,"0",SUM(C111-B111))))</x:f>
        <x:v>6</x:v>
      </x:c>
      <x:c r="G111" s="73" t="n">
        <x:v>9085</x:v>
      </x:c>
      <x:c r="H111" s="75">
        <x:f ca="1">IF(SUM(F111 - G111) &lt;0,"$0.00",SUM(F111 - G111)*D111)</x:f>
        <x:v>7</x:v>
      </x:c>
      <x:c r="I111" s="75">
        <x:v>0.00</x:v>
      </x:c>
      <x:c r="J111" s="75">
        <x:f ca="1">SUM(F111* 0.018000)</x:f>
        <x:v>8</x:v>
      </x:c>
      <x:c r="K111" s="61">
        <x:f ca="1">SUM((J111-H111)+ I111)</x:f>
        <x:v>9</x:v>
      </x:c>
    </x:row>
    <x:row r="112" spans="1:11" ht="14.25" x14ac:dyDescent="0.3">
      <x:c r="A112" s="58" t="str">
        <x:v>Color Copier (Color Pages)</x:v>
      </x:c>
      <x:c r="B112" s="6">
        <x:v>75,600</x:v>
      </x:c>
      <x:c r="C112" s="6">
        <x:v>74,544</x:v>
      </x:c>
      <x:c r="D112" s="6">
        <x:v>$0.09</x:v>
      </x:c>
      <x:c r="E112" s="185">
        <x:f ca="1">IF(B112=0,"",IF(C112="","",IF(C112&lt;B112,SUM((C112-B112)/B112),SUM((C112-B112)/B112))))</x:f>
        <x:v>5</x:v>
      </x:c>
      <x:c r="F112" s="6">
        <x:f ca="1">IF(C112="","",IF(B112="","",IF(SUM(C112-B112)&lt;0,"0",SUM(C112-B112))))</x:f>
        <x:v>6</x:v>
      </x:c>
      <x:c r="G112" s="6">
        <x:v>0</x:v>
      </x:c>
      <x:c r="H112" s="17">
        <x:f ca="1">IF(SUM(F112 - G112) &lt;0,"$0.00",SUM(F112 - G112)*D112)</x:f>
        <x:v>7</x:v>
      </x:c>
      <x:c r="I112" s="17">
        <x:v>0.00</x:v>
      </x:c>
      <x:c r="J112" s="17">
        <x:f ca="1">SUM(F112* 0.090000)</x:f>
        <x:v>8</x:v>
      </x:c>
      <x:c r="K112" s="59">
        <x:f ca="1">SUM((J112-H112)+ I112)</x:f>
        <x:v>9</x:v>
      </x:c>
    </x:row>
    <x:row r="113" spans="1:11" ht="14.25" x14ac:dyDescent="0.3">
      <x:c r="A113" s="169" t="str">
        <x:v>Color Laser Prints </x:v>
      </x:c>
      <x:c r="B113" s="73">
        <x:v>9,300</x:v>
      </x:c>
      <x:c r="C113" s="73">
        <x:v>11,073</x:v>
      </x:c>
      <x:c r="D113" s="165" t="str">
        <x:v>$0.2</x:v>
      </x:c>
      <x:c r="E113" s="181">
        <x:f ca="1">IF(B113=0,"",IF(C113="","",IF(C113&lt;B113,SUM((C113-B113)/B113),SUM((C113-B113)/B113))))</x:f>
        <x:v>5</x:v>
      </x:c>
      <x:c r="F113" s="73">
        <x:f ca="1">IF(C113="","",IF(B113="","",IF(SUM(C113-B113)&lt;0,"0",SUM(C113-B113))))</x:f>
        <x:v>6</x:v>
      </x:c>
      <x:c r="G113" s="73" t="n">
        <x:v>574</x:v>
      </x:c>
      <x:c r="H113" s="75">
        <x:f ca="1">IF(SUM(F113 - G113) &lt;0,"$0.00",SUM(F113 - G113)*D113)</x:f>
        <x:v>7</x:v>
      </x:c>
      <x:c r="I113" s="75">
        <x:v>0.00</x:v>
      </x:c>
      <x:c r="J113" s="75">
        <x:f ca="1">SUM(F113* 0.200000)</x:f>
        <x:v>8</x:v>
      </x:c>
      <x:c r="K113" s="61">
        <x:f ca="1">SUM((J113-H113)+ I113)</x:f>
        <x:v>9</x:v>
      </x:c>
    </x:row>
    <x:row r="114" spans="1:11" ht="14.25" x14ac:dyDescent="0.3">
      <x:c r="A114" s="58" t="str">
        <x:v>Color Laser Prints (Ricoh)</x:v>
      </x:c>
      <x:c r="B114" s="6">
        <x:v>89,400</x:v>
      </x:c>
      <x:c r="C114" s="6">
        <x:v>65,822</x:v>
      </x:c>
      <x:c r="D114" s="6">
        <x:v>$0.13</x:v>
      </x:c>
      <x:c r="E114" s="185">
        <x:f ca="1">IF(B114=0,"",IF(C114="","",IF(C114&lt;B114,SUM((C114-B114)/B114),SUM((C114-B114)/B114))))</x:f>
        <x:v>5</x:v>
      </x:c>
      <x:c r="F114" s="6">
        <x:f ca="1">IF(C114="","",IF(B114="","",IF(SUM(C114-B114)&lt;0,"0",SUM(C114-B114))))</x:f>
        <x:v>6</x:v>
      </x:c>
      <x:c r="G114" s="6">
        <x:v>27163</x:v>
      </x:c>
      <x:c r="H114" s="17">
        <x:f ca="1">IF(SUM(F114 - G114) &lt;0,"$0.00",SUM(F114 - G114)*D114)</x:f>
        <x:v>7</x:v>
      </x:c>
      <x:c r="I114" s="17">
        <x:v>0.00</x:v>
      </x:c>
      <x:c r="J114" s="17">
        <x:f ca="1">SUM(F114* 0.130000)</x:f>
        <x:v>8</x:v>
      </x:c>
      <x:c r="K114" s="59">
        <x:f ca="1">SUM((J114-H114)+ I114)</x:f>
        <x:v>9</x:v>
      </x:c>
    </x:row>
    <x:row r="115" spans="1:10" x14ac:dyDescent="0.25">
      <x:c r="A115" s="174"/>
      <x:c r="B115" s="174"/>
      <x:c r="C115" s="174"/>
      <x:c r="D115" s="174"/>
      <x:c r="E115" s="174"/>
      <x:c r="F115" s="174"/>
      <x:c r="G115" s="174"/>
      <x:c r="H115" s="174"/>
      <x:c r="I115" s="174"/>
      <x:c r="J115" s="174">
        <x:v>Revision Savings: </x:v>
      </x:c>
      <x:c r="K115" s="174">
        <x:f ca="1">SUM(K110:K114)</x:f>
      </x:c>
    </x:row>
    <x:row r="116" spans="1:11" ht="15" x14ac:dyDescent="0.3">
      <x:c r="A116" s="194" t="str">
        <x:v>3/31/2015</x:v>
      </x:c>
      <x:c r="B116" s="194"/>
      <x:c r="C116" s="194"/>
      <x:c r="D116" s="194"/>
      <x:c r="E116" s="194"/>
      <x:c r="F116" s="194"/>
      <x:c r="G116" s="194"/>
      <x:c r="H116" s="194"/>
      <x:c r="I116" s="194"/>
      <x:c r="J116" s="194"/>
      <x:c r="K116" s="194"/>
    </x:row>
    <x:row r="117">
      <x:c r="A117" s="47" t="str">
        <x:v>Meter Type Description</x:v>
      </x:c>
      <x:c r="B117" s="45" t="str">
        <x:v>Quarterly Contracted Volume</x:v>
      </x:c>
      <x:c r="C117" s="45" t="str">
        <x:v>Actual Quarterly Volume</x:v>
      </x:c>
      <x:c r="D117" s="45" t="str">
        <x:v>FPR Overage Rate</x:v>
      </x:c>
      <x:c r="E117" s="45" t="str">
        <x:v>% Volume Increase / Decrease</x:v>
      </x:c>
      <x:c r="F117" s="45" t="str">
        <x:v>Overage Volumes</x:v>
      </x:c>
      <x:c r="G117" s="45" t="str">
        <x:v>Rollover Volume</x:v>
      </x:c>
      <x:c r="H117" s="45" t="str">
        <x:v>Current Overage Expense</x:v>
      </x:c>
      <x:c r="I117" s="45" t="str">
        <x:v>Credits</x:v>
      </x:c>
      <x:c r="J117" s="45" t="str">
        <x:v>Overage Cost W/O FPR</x:v>
      </x:c>
      <x:c r="K117" s="46" t="str">
        <x:v>Net Overage Savings / Cost Increase</x:v>
      </x:c>
    </x:row>
    <x:row r="118" spans="1:11" ht="14.25" x14ac:dyDescent="0.3">
      <x:c r="A118" s="169" t="str">
        <x:v>B/W Copies</x:v>
      </x:c>
      <x:c r="B118" s="73">
        <x:v>179,400</x:v>
      </x:c>
      <x:c r="C118" s="73">
        <x:v>154,610</x:v>
      </x:c>
      <x:c r="D118" s="165" t="str">
        <x:v>$0.011</x:v>
      </x:c>
      <x:c r="E118" s="181">
        <x:f ca="1">IF(B118=0,"",IF(C118="","",IF(C118&lt;B118,SUM((C118-B118)/B118),SUM((C118-B118)/B118))))</x:f>
        <x:v>5</x:v>
      </x:c>
      <x:c r="F118" s="73">
        <x:f ca="1">IF(C118="","",IF(B118="","",IF(SUM(C118-B118)&lt;0,"0",SUM(C118-B118))))</x:f>
        <x:v>6</x:v>
      </x:c>
      <x:c r="G118" s="73" t="n">
        <x:v>60037</x:v>
      </x:c>
      <x:c r="H118" s="75">
        <x:f ca="1">IF(SUM(F118 - G118) &lt;0,"$0.00",SUM(F118 - G118)*D118)</x:f>
        <x:v>7</x:v>
      </x:c>
      <x:c r="I118" s="75">
        <x:v>0.00</x:v>
      </x:c>
      <x:c r="J118" s="75">
        <x:f ca="1">SUM(F118* 0.011000)</x:f>
        <x:v>8</x:v>
      </x:c>
      <x:c r="K118" s="61">
        <x:f ca="1">SUM((J118-H118)+ I118)</x:f>
        <x:v>9</x:v>
      </x:c>
    </x:row>
    <x:row r="119" spans="1:11" ht="14.25" x14ac:dyDescent="0.3">
      <x:c r="A119" s="58" t="str">
        <x:v>B/W Laser Prints </x:v>
      </x:c>
      <x:c r="B119" s="6">
        <x:v>242,400</x:v>
      </x:c>
      <x:c r="C119" s="6">
        <x:v>248,410</x:v>
      </x:c>
      <x:c r="D119" s="6">
        <x:v>$0.018</x:v>
      </x:c>
      <x:c r="E119" s="185">
        <x:f ca="1">IF(B119=0,"",IF(C119="","",IF(C119&lt;B119,SUM((C119-B119)/B119),SUM((C119-B119)/B119))))</x:f>
        <x:v>5</x:v>
      </x:c>
      <x:c r="F119" s="6">
        <x:f ca="1">IF(C119="","",IF(B119="","",IF(SUM(C119-B119)&lt;0,"0",SUM(C119-B119))))</x:f>
        <x:v>6</x:v>
      </x:c>
      <x:c r="G119" s="6">
        <x:v>15095</x:v>
      </x:c>
      <x:c r="H119" s="17">
        <x:f ca="1">IF(SUM(F119 - G119) &lt;0,"$0.00",SUM(F119 - G119)*D119)</x:f>
        <x:v>7</x:v>
      </x:c>
      <x:c r="I119" s="17">
        <x:v>0.00</x:v>
      </x:c>
      <x:c r="J119" s="17">
        <x:f ca="1">SUM(F119* 0.018000)</x:f>
        <x:v>8</x:v>
      </x:c>
      <x:c r="K119" s="59">
        <x:f ca="1">SUM((J119-H119)+ I119)</x:f>
        <x:v>9</x:v>
      </x:c>
    </x:row>
    <x:row r="120" spans="1:11" ht="14.25" x14ac:dyDescent="0.3">
      <x:c r="A120" s="169" t="str">
        <x:v>Color Copier (Color Pages)</x:v>
      </x:c>
      <x:c r="B120" s="73">
        <x:v>151,200</x:v>
      </x:c>
      <x:c r="C120" s="73">
        <x:v>165,603</x:v>
      </x:c>
      <x:c r="D120" s="165" t="str">
        <x:v>$0.09</x:v>
      </x:c>
      <x:c r="E120" s="181">
        <x:f ca="1">IF(B120=0,"",IF(C120="","",IF(C120&lt;B120,SUM((C120-B120)/B120),SUM((C120-B120)/B120))))</x:f>
        <x:v>5</x:v>
      </x:c>
      <x:c r="F120" s="73">
        <x:f ca="1">IF(C120="","",IF(B120="","",IF(SUM(C120-B120)&lt;0,"0",SUM(C120-B120))))</x:f>
        <x:v>6</x:v>
      </x:c>
      <x:c r="G120" s="73" t="n">
        <x:v>5473</x:v>
      </x:c>
      <x:c r="H120" s="75">
        <x:f ca="1">IF(SUM(F120 - G120) &lt;0,"$0.00",SUM(F120 - G120)*D120)</x:f>
        <x:v>7</x:v>
      </x:c>
      <x:c r="I120" s="75">
        <x:v>0.00</x:v>
      </x:c>
      <x:c r="J120" s="75">
        <x:f ca="1">SUM(F120* 0.090000)</x:f>
        <x:v>8</x:v>
      </x:c>
      <x:c r="K120" s="61">
        <x:f ca="1">SUM((J120-H120)+ I120)</x:f>
        <x:v>9</x:v>
      </x:c>
    </x:row>
    <x:row r="121" spans="1:11" ht="14.25" x14ac:dyDescent="0.3">
      <x:c r="A121" s="58" t="str">
        <x:v>Color Laser Prints </x:v>
      </x:c>
      <x:c r="B121" s="6">
        <x:v>18,600</x:v>
      </x:c>
      <x:c r="C121" s="6">
        <x:v>20,914</x:v>
      </x:c>
      <x:c r="D121" s="6">
        <x:v>$0.2</x:v>
      </x:c>
      <x:c r="E121" s="185">
        <x:f ca="1">IF(B121=0,"",IF(C121="","",IF(C121&lt;B121,SUM((C121-B121)/B121),SUM((C121-B121)/B121))))</x:f>
        <x:v>5</x:v>
      </x:c>
      <x:c r="F121" s="6">
        <x:f ca="1">IF(C121="","",IF(B121="","",IF(SUM(C121-B121)&lt;0,"0",SUM(C121-B121))))</x:f>
        <x:v>6</x:v>
      </x:c>
      <x:c r="G121" s="6">
        <x:v>2888</x:v>
      </x:c>
      <x:c r="H121" s="17">
        <x:f ca="1">IF(SUM(F121 - G121) &lt;0,"$0.00",SUM(F121 - G121)*D121)</x:f>
        <x:v>7</x:v>
      </x:c>
      <x:c r="I121" s="17">
        <x:v>0.00</x:v>
      </x:c>
      <x:c r="J121" s="17">
        <x:f ca="1">SUM(F121* 0.200000)</x:f>
        <x:v>8</x:v>
      </x:c>
      <x:c r="K121" s="59">
        <x:f ca="1">SUM((J121-H121)+ I121)</x:f>
        <x:v>9</x:v>
      </x:c>
    </x:row>
    <x:row r="122" spans="1:11" ht="14.25" x14ac:dyDescent="0.3">
      <x:c r="A122" s="169" t="str">
        <x:v>Color Laser Prints (Ricoh)</x:v>
      </x:c>
      <x:c r="B122" s="73">
        <x:v>178,800</x:v>
      </x:c>
      <x:c r="C122" s="73">
        <x:v>176,396</x:v>
      </x:c>
      <x:c r="D122" s="165" t="str">
        <x:v>$0.13</x:v>
      </x:c>
      <x:c r="E122" s="181">
        <x:f ca="1">IF(B122=0,"",IF(C122="","",IF(C122&lt;B122,SUM((C122-B122)/B122),SUM((C122-B122)/B122))))</x:f>
        <x:v>5</x:v>
      </x:c>
      <x:c r="F122" s="73">
        <x:f ca="1">IF(C122="","",IF(B122="","",IF(SUM(C122-B122)&lt;0,"0",SUM(C122-B122))))</x:f>
        <x:v>6</x:v>
      </x:c>
      <x:c r="G122" s="73" t="n">
        <x:v>24759</x:v>
      </x:c>
      <x:c r="H122" s="75">
        <x:f ca="1">IF(SUM(F122 - G122) &lt;0,"$0.00",SUM(F122 - G122)*D122)</x:f>
        <x:v>7</x:v>
      </x:c>
      <x:c r="I122" s="75">
        <x:v>0.00</x:v>
      </x:c>
      <x:c r="J122" s="75">
        <x:f ca="1">SUM(F122* 0.130000)</x:f>
        <x:v>8</x:v>
      </x:c>
      <x:c r="K122" s="61">
        <x:f ca="1">SUM((J122-H122)+ I122)</x:f>
        <x:v>9</x:v>
      </x:c>
    </x:row>
    <x:row r="123" spans="1:10" x14ac:dyDescent="0.25">
      <x:c r="A123" s="174"/>
      <x:c r="B123" s="174"/>
      <x:c r="C123" s="174"/>
      <x:c r="D123" s="174"/>
      <x:c r="E123" s="174"/>
      <x:c r="F123" s="174"/>
      <x:c r="G123" s="174"/>
      <x:c r="H123" s="174"/>
      <x:c r="I123" s="174"/>
      <x:c r="J123" s="174">
        <x:v>Revision Savings: </x:v>
      </x:c>
      <x:c r="K123" s="174">
        <x:f ca="1">SUM(K118:K122)</x:f>
      </x:c>
    </x:row>
    <x:row r="124" spans="1:11" ht="15" x14ac:dyDescent="0.3">
      <x:c r="A124" s="194" t="str">
        <x:v>9/30/2014</x:v>
      </x:c>
      <x:c r="B124" s="194"/>
      <x:c r="C124" s="194"/>
      <x:c r="D124" s="194"/>
      <x:c r="E124" s="194"/>
      <x:c r="F124" s="194"/>
      <x:c r="G124" s="194"/>
      <x:c r="H124" s="194"/>
      <x:c r="I124" s="194"/>
      <x:c r="J124" s="194"/>
      <x:c r="K124" s="194"/>
    </x:row>
    <x:row r="125">
      <x:c r="A125" s="47" t="str">
        <x:v>Meter Type Description</x:v>
      </x:c>
      <x:c r="B125" s="45" t="str">
        <x:v>Quarterly Contracted Volume</x:v>
      </x:c>
      <x:c r="C125" s="45" t="str">
        <x:v>Actual Quarterly Volume</x:v>
      </x:c>
      <x:c r="D125" s="45" t="str">
        <x:v>FPR Overage Rate</x:v>
      </x:c>
      <x:c r="E125" s="45" t="str">
        <x:v>% Volume Increase / Decrease</x:v>
      </x:c>
      <x:c r="F125" s="45" t="str">
        <x:v>Overage Volumes</x:v>
      </x:c>
      <x:c r="G125" s="45" t="str">
        <x:v>Rollover Volume</x:v>
      </x:c>
      <x:c r="H125" s="45" t="str">
        <x:v>Current Overage Expense</x:v>
      </x:c>
      <x:c r="I125" s="45" t="str">
        <x:v>Credits</x:v>
      </x:c>
      <x:c r="J125" s="45" t="str">
        <x:v>Overage Cost W/O FPR</x:v>
      </x:c>
      <x:c r="K125" s="46" t="str">
        <x:v>Net Overage Savings / Cost Increase</x:v>
      </x:c>
    </x:row>
    <x:row r="126" spans="1:11" ht="14.25" x14ac:dyDescent="0.3">
      <x:c r="A126" s="58" t="str">
        <x:v>B/W Copies</x:v>
      </x:c>
      <x:c r="B126" s="6">
        <x:v>89,700</x:v>
      </x:c>
      <x:c r="C126" s="6">
        <x:v>72,339</x:v>
      </x:c>
      <x:c r="D126" s="6">
        <x:v>$0.011</x:v>
      </x:c>
      <x:c r="E126" s="185">
        <x:f ca="1">IF(B126=0,"",IF(C126="","",IF(C126&lt;B126,SUM((C126-B126)/B126),SUM((C126-B126)/B126))))</x:f>
        <x:v>5</x:v>
      </x:c>
      <x:c r="F126" s="6">
        <x:f ca="1">IF(C126="","",IF(B126="","",IF(SUM(C126-B126)&lt;0,"0",SUM(C126-B126))))</x:f>
        <x:v>6</x:v>
      </x:c>
      <x:c r="G126" s="6">
        <x:v>42676</x:v>
      </x:c>
      <x:c r="H126" s="17">
        <x:f ca="1">IF(SUM(F126 - G126) &lt;0,"$0.00",SUM(F126 - G126)*D126)</x:f>
        <x:v>7</x:v>
      </x:c>
      <x:c r="I126" s="17">
        <x:v>0.00</x:v>
      </x:c>
      <x:c r="J126" s="17">
        <x:f ca="1">SUM(F126* 0.011000)</x:f>
        <x:v>8</x:v>
      </x:c>
      <x:c r="K126" s="59">
        <x:f ca="1">SUM((J126-H126)+ I126)</x:f>
        <x:v>9</x:v>
      </x:c>
    </x:row>
    <x:row r="127" spans="1:11" ht="14.25" x14ac:dyDescent="0.3">
      <x:c r="A127" s="169" t="str">
        <x:v>B/W Laser Prints </x:v>
      </x:c>
      <x:c r="B127" s="73">
        <x:v>121,200</x:v>
      </x:c>
      <x:c r="C127" s="73">
        <x:v>147,656</x:v>
      </x:c>
      <x:c r="D127" s="165" t="str">
        <x:v>$0.018</x:v>
      </x:c>
      <x:c r="E127" s="181">
        <x:f ca="1">IF(B127=0,"",IF(C127="","",IF(C127&lt;B127,SUM((C127-B127)/B127),SUM((C127-B127)/B127))))</x:f>
        <x:v>5</x:v>
      </x:c>
      <x:c r="F127" s="73">
        <x:f ca="1">IF(C127="","",IF(B127="","",IF(SUM(C127-B127)&lt;0,"0",SUM(C127-B127))))</x:f>
        <x:v>6</x:v>
      </x:c>
      <x:c r="G127" s="73" t="n">
        <x:v>41551</x:v>
      </x:c>
      <x:c r="H127" s="75">
        <x:f ca="1">IF(SUM(F127 - G127) &lt;0,"$0.00",SUM(F127 - G127)*D127)</x:f>
        <x:v>7</x:v>
      </x:c>
      <x:c r="I127" s="75">
        <x:v>0.00</x:v>
      </x:c>
      <x:c r="J127" s="75">
        <x:f ca="1">SUM(F127* 0.018000)</x:f>
        <x:v>8</x:v>
      </x:c>
      <x:c r="K127" s="61">
        <x:f ca="1">SUM((J127-H127)+ I127)</x:f>
        <x:v>9</x:v>
      </x:c>
    </x:row>
    <x:row r="128" spans="1:11" ht="14.25" x14ac:dyDescent="0.3">
      <x:c r="A128" s="58" t="str">
        <x:v>Color Copier (Color Pages)</x:v>
      </x:c>
      <x:c r="B128" s="6">
        <x:v>75,600</x:v>
      </x:c>
      <x:c r="C128" s="6">
        <x:v>70,127</x:v>
      </x:c>
      <x:c r="D128" s="6">
        <x:v>$0.09</x:v>
      </x:c>
      <x:c r="E128" s="185">
        <x:f ca="1">IF(B128=0,"",IF(C128="","",IF(C128&lt;B128,SUM((C128-B128)/B128),SUM((C128-B128)/B128))))</x:f>
        <x:v>5</x:v>
      </x:c>
      <x:c r="F128" s="6">
        <x:f ca="1">IF(C128="","",IF(B128="","",IF(SUM(C128-B128)&lt;0,"0",SUM(C128-B128))))</x:f>
        <x:v>6</x:v>
      </x:c>
      <x:c r="G128" s="6">
        <x:v>0</x:v>
      </x:c>
      <x:c r="H128" s="17">
        <x:f ca="1">IF(SUM(F128 - G128) &lt;0,"$0.00",SUM(F128 - G128)*D128)</x:f>
        <x:v>7</x:v>
      </x:c>
      <x:c r="I128" s="17">
        <x:v>0.00</x:v>
      </x:c>
      <x:c r="J128" s="17">
        <x:f ca="1">SUM(F128* 0.090000)</x:f>
        <x:v>8</x:v>
      </x:c>
      <x:c r="K128" s="59">
        <x:f ca="1">SUM((J128-H128)+ I128)</x:f>
        <x:v>9</x:v>
      </x:c>
    </x:row>
    <x:row r="129" spans="1:11" ht="14.25" x14ac:dyDescent="0.3">
      <x:c r="A129" s="169" t="str">
        <x:v>Color Laser Prints </x:v>
      </x:c>
      <x:c r="B129" s="73">
        <x:v>9,300</x:v>
      </x:c>
      <x:c r="C129" s="73">
        <x:v>7,446</x:v>
      </x:c>
      <x:c r="D129" s="165" t="str">
        <x:v>$0.2</x:v>
      </x:c>
      <x:c r="E129" s="181">
        <x:f ca="1">IF(B129=0,"",IF(C129="","",IF(C129&lt;B129,SUM((C129-B129)/B129),SUM((C129-B129)/B129))))</x:f>
        <x:v>5</x:v>
      </x:c>
      <x:c r="F129" s="73">
        <x:f ca="1">IF(C129="","",IF(B129="","",IF(SUM(C129-B129)&lt;0,"0",SUM(C129-B129))))</x:f>
        <x:v>6</x:v>
      </x:c>
      <x:c r="G129" s="73" t="n">
        <x:v>1034</x:v>
      </x:c>
      <x:c r="H129" s="75">
        <x:f ca="1">IF(SUM(F129 - G129) &lt;0,"$0.00",SUM(F129 - G129)*D129)</x:f>
        <x:v>7</x:v>
      </x:c>
      <x:c r="I129" s="75">
        <x:v>0.00</x:v>
      </x:c>
      <x:c r="J129" s="75">
        <x:f ca="1">SUM(F129* 0.200000)</x:f>
        <x:v>8</x:v>
      </x:c>
      <x:c r="K129" s="61">
        <x:f ca="1">SUM((J129-H129)+ I129)</x:f>
        <x:v>9</x:v>
      </x:c>
    </x:row>
    <x:row r="130" spans="1:11" ht="14.25" x14ac:dyDescent="0.3">
      <x:c r="A130" s="58" t="str">
        <x:v>Color Laser Prints (Ricoh)</x:v>
      </x:c>
      <x:c r="B130" s="6">
        <x:v>89,400</x:v>
      </x:c>
      <x:c r="C130" s="6">
        <x:v>80,253</x:v>
      </x:c>
      <x:c r="D130" s="6">
        <x:v>$0.13</x:v>
      </x:c>
      <x:c r="E130" s="185">
        <x:f ca="1">IF(B130=0,"",IF(C130="","",IF(C130&lt;B130,SUM((C130-B130)/B130),SUM((C130-B130)/B130))))</x:f>
        <x:v>5</x:v>
      </x:c>
      <x:c r="F130" s="6">
        <x:f ca="1">IF(C130="","",IF(B130="","",IF(SUM(C130-B130)&lt;0,"0",SUM(C130-B130))))</x:f>
        <x:v>6</x:v>
      </x:c>
      <x:c r="G130" s="6">
        <x:v>15612</x:v>
      </x:c>
      <x:c r="H130" s="17">
        <x:f ca="1">IF(SUM(F130 - G130) &lt;0,"$0.00",SUM(F130 - G130)*D130)</x:f>
        <x:v>7</x:v>
      </x:c>
      <x:c r="I130" s="17">
        <x:v>0.00</x:v>
      </x:c>
      <x:c r="J130" s="17">
        <x:f ca="1">SUM(F130* 0.130000)</x:f>
        <x:v>8</x:v>
      </x:c>
      <x:c r="K130" s="59">
        <x:f ca="1">SUM((J130-H130)+ I130)</x:f>
        <x:v>9</x:v>
      </x:c>
    </x:row>
    <x:row r="131" spans="1:10" x14ac:dyDescent="0.25">
      <x:c r="A131" s="174"/>
      <x:c r="B131" s="174"/>
      <x:c r="C131" s="174"/>
      <x:c r="D131" s="174"/>
      <x:c r="E131" s="174"/>
      <x:c r="F131" s="174"/>
      <x:c r="G131" s="174"/>
      <x:c r="H131" s="174"/>
      <x:c r="I131" s="174"/>
      <x:c r="J131" s="174">
        <x:v>Revision Savings: </x:v>
      </x:c>
      <x:c r="K131" s="174">
        <x:f ca="1">SUM(K126:K130)</x:f>
      </x:c>
    </x:row>
    <x:row r="132" spans="1:11" ht="15" x14ac:dyDescent="0.3">
      <x:c r="A132" s="194" t="str">
        <x:v>6/30/2014</x:v>
      </x:c>
      <x:c r="B132" s="194"/>
      <x:c r="C132" s="194"/>
      <x:c r="D132" s="194"/>
      <x:c r="E132" s="194"/>
      <x:c r="F132" s="194"/>
      <x:c r="G132" s="194"/>
      <x:c r="H132" s="194"/>
      <x:c r="I132" s="194"/>
      <x:c r="J132" s="194"/>
      <x:c r="K132" s="194"/>
    </x:row>
    <x:row r="133">
      <x:c r="A133" s="47" t="str">
        <x:v>Meter Type Description</x:v>
      </x:c>
      <x:c r="B133" s="45" t="str">
        <x:v>Quarterly Contracted Volume</x:v>
      </x:c>
      <x:c r="C133" s="45" t="str">
        <x:v>Actual Quarterly Volume</x:v>
      </x:c>
      <x:c r="D133" s="45" t="str">
        <x:v>FPR Overage Rate</x:v>
      </x:c>
      <x:c r="E133" s="45" t="str">
        <x:v>% Volume Increase / Decrease</x:v>
      </x:c>
      <x:c r="F133" s="45" t="str">
        <x:v>Overage Volumes</x:v>
      </x:c>
      <x:c r="G133" s="45" t="str">
        <x:v>Rollover Volume</x:v>
      </x:c>
      <x:c r="H133" s="45" t="str">
        <x:v>Current Overage Expense</x:v>
      </x:c>
      <x:c r="I133" s="45" t="str">
        <x:v>Credits</x:v>
      </x:c>
      <x:c r="J133" s="45" t="str">
        <x:v>Overage Cost W/O FPR</x:v>
      </x:c>
      <x:c r="K133" s="46" t="str">
        <x:v>Net Overage Savings / Cost Increase</x:v>
      </x:c>
    </x:row>
    <x:row r="134" spans="1:11" ht="14.25" x14ac:dyDescent="0.3">
      <x:c r="A134" s="169" t="str">
        <x:v>B/W Copies</x:v>
      </x:c>
      <x:c r="B134" s="73">
        <x:v>89,700</x:v>
      </x:c>
      <x:c r="C134" s="73">
        <x:v>64,878</x:v>
      </x:c>
      <x:c r="D134" s="165" t="str">
        <x:v>$0.011</x:v>
      </x:c>
      <x:c r="E134" s="181">
        <x:f ca="1">IF(B134=0,"",IF(C134="","",IF(C134&lt;B134,SUM((C134-B134)/B134),SUM((C134-B134)/B134))))</x:f>
        <x:v>5</x:v>
      </x:c>
      <x:c r="F134" s="73">
        <x:f ca="1">IF(C134="","",IF(B134="","",IF(SUM(C134-B134)&lt;0,"0",SUM(C134-B134))))</x:f>
        <x:v>6</x:v>
      </x:c>
      <x:c r="G134" s="73" t="n">
        <x:v>17854</x:v>
      </x:c>
      <x:c r="H134" s="75">
        <x:f ca="1">IF(SUM(F134 - G134) &lt;0,"$0.00",SUM(F134 - G134)*D134)</x:f>
        <x:v>7</x:v>
      </x:c>
      <x:c r="I134" s="75">
        <x:v>0.00</x:v>
      </x:c>
      <x:c r="J134" s="75">
        <x:f ca="1">SUM(F134* 0.011000)</x:f>
        <x:v>8</x:v>
      </x:c>
      <x:c r="K134" s="61">
        <x:f ca="1">SUM((J134-H134)+ I134)</x:f>
        <x:v>9</x:v>
      </x:c>
    </x:row>
    <x:row r="135" spans="1:11" ht="14.25" x14ac:dyDescent="0.3">
      <x:c r="A135" s="58" t="str">
        <x:v>B/W Laser Prints </x:v>
      </x:c>
      <x:c r="B135" s="6">
        <x:v>121,200</x:v>
      </x:c>
      <x:c r="C135" s="6">
        <x:v>96,111</x:v>
      </x:c>
      <x:c r="D135" s="6">
        <x:v>$0.018</x:v>
      </x:c>
      <x:c r="E135" s="185">
        <x:f ca="1">IF(B135=0,"",IF(C135="","",IF(C135&lt;B135,SUM((C135-B135)/B135),SUM((C135-B135)/B135))))</x:f>
        <x:v>5</x:v>
      </x:c>
      <x:c r="F135" s="6">
        <x:f ca="1">IF(C135="","",IF(B135="","",IF(SUM(C135-B135)&lt;0,"0",SUM(C135-B135))))</x:f>
        <x:v>6</x:v>
      </x:c>
      <x:c r="G135" s="6">
        <x:v>16462</x:v>
      </x:c>
      <x:c r="H135" s="17">
        <x:f ca="1">IF(SUM(F135 - G135) &lt;0,"$0.00",SUM(F135 - G135)*D135)</x:f>
        <x:v>7</x:v>
      </x:c>
      <x:c r="I135" s="17">
        <x:v>0.00</x:v>
      </x:c>
      <x:c r="J135" s="17">
        <x:f ca="1">SUM(F135* 0.018000)</x:f>
        <x:v>8</x:v>
      </x:c>
      <x:c r="K135" s="59">
        <x:f ca="1">SUM((J135-H135)+ I135)</x:f>
        <x:v>9</x:v>
      </x:c>
    </x:row>
    <x:row r="136" spans="1:11" ht="14.25" x14ac:dyDescent="0.3">
      <x:c r="A136" s="169" t="str">
        <x:v>Color Copier (Color Pages)</x:v>
      </x:c>
      <x:c r="B136" s="73">
        <x:v>75,600</x:v>
      </x:c>
      <x:c r="C136" s="73">
        <x:v>83,408</x:v>
      </x:c>
      <x:c r="D136" s="165" t="str">
        <x:v>$0.09</x:v>
      </x:c>
      <x:c r="E136" s="181">
        <x:f ca="1">IF(B136=0,"",IF(C136="","",IF(C136&lt;B136,SUM((C136-B136)/B136),SUM((C136-B136)/B136))))</x:f>
        <x:v>5</x:v>
      </x:c>
      <x:c r="F136" s="73">
        <x:f ca="1">IF(C136="","",IF(B136="","",IF(SUM(C136-B136)&lt;0,"0",SUM(C136-B136))))</x:f>
        <x:v>6</x:v>
      </x:c>
      <x:c r="G136" s="73" t="n">
        <x:v>0</x:v>
      </x:c>
      <x:c r="H136" s="75">
        <x:f ca="1">IF(SUM(F136 - G136) &lt;0,"$0.00",SUM(F136 - G136)*D136)</x:f>
        <x:v>7</x:v>
      </x:c>
      <x:c r="I136" s="75">
        <x:v>0.00</x:v>
      </x:c>
      <x:c r="J136" s="75">
        <x:f ca="1">SUM(F136* 0.090000)</x:f>
        <x:v>8</x:v>
      </x:c>
      <x:c r="K136" s="61">
        <x:f ca="1">SUM((J136-H136)+ I136)</x:f>
        <x:v>9</x:v>
      </x:c>
    </x:row>
    <x:row r="137" spans="1:11" ht="14.25" x14ac:dyDescent="0.3">
      <x:c r="A137" s="58" t="str">
        <x:v>Color Laser Prints </x:v>
      </x:c>
      <x:c r="B137" s="6">
        <x:v>9,300</x:v>
      </x:c>
      <x:c r="C137" s="6">
        <x:v>10,567</x:v>
      </x:c>
      <x:c r="D137" s="6">
        <x:v>$0.2</x:v>
      </x:c>
      <x:c r="E137" s="185">
        <x:f ca="1">IF(B137=0,"",IF(C137="","",IF(C137&lt;B137,SUM((C137-B137)/B137),SUM((C137-B137)/B137))))</x:f>
        <x:v>5</x:v>
      </x:c>
      <x:c r="F137" s="6">
        <x:f ca="1">IF(C137="","",IF(B137="","",IF(SUM(C137-B137)&lt;0,"0",SUM(C137-B137))))</x:f>
        <x:v>6</x:v>
      </x:c>
      <x:c r="G137" s="6">
        <x:v>2301</x:v>
      </x:c>
      <x:c r="H137" s="17">
        <x:f ca="1">IF(SUM(F137 - G137) &lt;0,"$0.00",SUM(F137 - G137)*D137)</x:f>
        <x:v>7</x:v>
      </x:c>
      <x:c r="I137" s="17">
        <x:v>0.00</x:v>
      </x:c>
      <x:c r="J137" s="17">
        <x:f ca="1">SUM(F137* 0.200000)</x:f>
        <x:v>8</x:v>
      </x:c>
      <x:c r="K137" s="59">
        <x:f ca="1">SUM((J137-H137)+ I137)</x:f>
        <x:v>9</x:v>
      </x:c>
    </x:row>
    <x:row r="138" spans="1:11" ht="14.25" x14ac:dyDescent="0.3">
      <x:c r="A138" s="169" t="str">
        <x:v>Color Laser Prints (Ricoh)</x:v>
      </x:c>
      <x:c r="B138" s="73">
        <x:v>89,400</x:v>
      </x:c>
      <x:c r="C138" s="73">
        <x:v>73,788</x:v>
      </x:c>
      <x:c r="D138" s="165" t="str">
        <x:v>$0.13</x:v>
      </x:c>
      <x:c r="E138" s="181">
        <x:f ca="1">IF(B138=0,"",IF(C138="","",IF(C138&lt;B138,SUM((C138-B138)/B138),SUM((C138-B138)/B138))))</x:f>
        <x:v>5</x:v>
      </x:c>
      <x:c r="F138" s="73">
        <x:f ca="1">IF(C138="","",IF(B138="","",IF(SUM(C138-B138)&lt;0,"0",SUM(C138-B138))))</x:f>
        <x:v>6</x:v>
      </x:c>
      <x:c r="G138" s="73" t="n">
        <x:v>0</x:v>
      </x:c>
      <x:c r="H138" s="75">
        <x:f ca="1">IF(SUM(F138 - G138) &lt;0,"$0.00",SUM(F138 - G138)*D138)</x:f>
        <x:v>7</x:v>
      </x:c>
      <x:c r="I138" s="75">
        <x:v>0.00</x:v>
      </x:c>
      <x:c r="J138" s="75">
        <x:f ca="1">SUM(F138* 0.130000)</x:f>
        <x:v>8</x:v>
      </x:c>
      <x:c r="K138" s="61">
        <x:f ca="1">SUM((J138-H138)+ I138)</x:f>
        <x:v>9</x:v>
      </x:c>
    </x:row>
    <x:row r="139" spans="1:10" x14ac:dyDescent="0.25">
      <x:c r="A139" s="174"/>
      <x:c r="B139" s="174"/>
      <x:c r="C139" s="174"/>
      <x:c r="D139" s="174"/>
      <x:c r="E139" s="174"/>
      <x:c r="F139" s="174"/>
      <x:c r="G139" s="174"/>
      <x:c r="H139" s="174"/>
      <x:c r="I139" s="174"/>
      <x:c r="J139" s="174">
        <x:v>Revision Savings: </x:v>
      </x:c>
      <x:c r="K139" s="174">
        <x:f ca="1">SUM(K134:K138)</x:f>
      </x:c>
    </x:row>
    <x:row r="140" spans="1:11" ht="15" x14ac:dyDescent="0.3">
      <x:c r="A140" s="194" t="str">
        <x:v>3/31/2014</x:v>
      </x:c>
      <x:c r="B140" s="194"/>
      <x:c r="C140" s="194"/>
      <x:c r="D140" s="194"/>
      <x:c r="E140" s="194"/>
      <x:c r="F140" s="194"/>
      <x:c r="G140" s="194"/>
      <x:c r="H140" s="194"/>
      <x:c r="I140" s="194"/>
      <x:c r="J140" s="194"/>
      <x:c r="K140" s="194"/>
    </x:row>
    <x:row r="141">
      <x:c r="A141" s="47" t="str">
        <x:v>Meter Type Description</x:v>
      </x:c>
      <x:c r="B141" s="45" t="str">
        <x:v>Quarterly Contracted Volume</x:v>
      </x:c>
      <x:c r="C141" s="45" t="str">
        <x:v>Actual Quarterly Volume</x:v>
      </x:c>
      <x:c r="D141" s="45" t="str">
        <x:v>FPR Overage Rate</x:v>
      </x:c>
      <x:c r="E141" s="45" t="str">
        <x:v>% Volume Increase / Decrease</x:v>
      </x:c>
      <x:c r="F141" s="45" t="str">
        <x:v>Overage Volumes</x:v>
      </x:c>
      <x:c r="G141" s="45" t="str">
        <x:v>Rollover Volume</x:v>
      </x:c>
      <x:c r="H141" s="45" t="str">
        <x:v>Current Overage Expense</x:v>
      </x:c>
      <x:c r="I141" s="45" t="str">
        <x:v>Credits</x:v>
      </x:c>
      <x:c r="J141" s="45" t="str">
        <x:v>Overage Cost W/O FPR</x:v>
      </x:c>
      <x:c r="K141" s="46" t="str">
        <x:v>Net Overage Savings / Cost Increase</x:v>
      </x:c>
    </x:row>
    <x:row r="142" spans="1:11" ht="14.25" x14ac:dyDescent="0.3">
      <x:c r="A142" s="58" t="str">
        <x:v>B/W Copies</x:v>
      </x:c>
      <x:c r="B142" s="6">
        <x:v>89,700</x:v>
      </x:c>
      <x:c r="C142" s="6">
        <x:v>71,846</x:v>
      </x:c>
      <x:c r="D142" s="6">
        <x:v>$0.011</x:v>
      </x:c>
      <x:c r="E142" s="185">
        <x:f ca="1">IF(B142=0,"",IF(C142="","",IF(C142&lt;B142,SUM((C142-B142)/B142),SUM((C142-B142)/B142))))</x:f>
        <x:v>5</x:v>
      </x:c>
      <x:c r="F142" s="6">
        <x:f ca="1">IF(C142="","",IF(B142="","",IF(SUM(C142-B142)&lt;0,"0",SUM(C142-B142))))</x:f>
        <x:v>6</x:v>
      </x:c>
      <x:c r="G142" s="6">
        <x:v>0</x:v>
      </x:c>
      <x:c r="H142" s="17">
        <x:f ca="1">IF(SUM(F142 - G142) &lt;0,"$0.00",SUM(F142 - G142)*D142)</x:f>
        <x:v>7</x:v>
      </x:c>
      <x:c r="I142" s="17">
        <x:v>0.00</x:v>
      </x:c>
      <x:c r="J142" s="17">
        <x:f ca="1">SUM(F142* 0.011000)</x:f>
        <x:v>8</x:v>
      </x:c>
      <x:c r="K142" s="59">
        <x:f ca="1">SUM((J142-H142)+ I142)</x:f>
        <x:v>9</x:v>
      </x:c>
    </x:row>
    <x:row r="143" spans="1:11" ht="14.25" x14ac:dyDescent="0.3">
      <x:c r="A143" s="169" t="str">
        <x:v>B/W Laser Prints </x:v>
      </x:c>
      <x:c r="B143" s="73">
        <x:v>121,200</x:v>
      </x:c>
      <x:c r="C143" s="73">
        <x:v>104,738</x:v>
      </x:c>
      <x:c r="D143" s="165" t="str">
        <x:v>$0.018</x:v>
      </x:c>
      <x:c r="E143" s="181">
        <x:f ca="1">IF(B143=0,"",IF(C143="","",IF(C143&lt;B143,SUM((C143-B143)/B143),SUM((C143-B143)/B143))))</x:f>
        <x:v>5</x:v>
      </x:c>
      <x:c r="F143" s="73">
        <x:f ca="1">IF(C143="","",IF(B143="","",IF(SUM(C143-B143)&lt;0,"0",SUM(C143-B143))))</x:f>
        <x:v>6</x:v>
      </x:c>
      <x:c r="G143" s="73" t="n">
        <x:v>0</x:v>
      </x:c>
      <x:c r="H143" s="75">
        <x:f ca="1">IF(SUM(F143 - G143) &lt;0,"$0.00",SUM(F143 - G143)*D143)</x:f>
        <x:v>7</x:v>
      </x:c>
      <x:c r="I143" s="75">
        <x:v>0.00</x:v>
      </x:c>
      <x:c r="J143" s="75">
        <x:f ca="1">SUM(F143* 0.018000)</x:f>
        <x:v>8</x:v>
      </x:c>
      <x:c r="K143" s="61">
        <x:f ca="1">SUM((J143-H143)+ I143)</x:f>
        <x:v>9</x:v>
      </x:c>
    </x:row>
    <x:row r="144" spans="1:11" ht="14.25" x14ac:dyDescent="0.3">
      <x:c r="A144" s="58" t="str">
        <x:v>Color Copier (Color Pages)</x:v>
      </x:c>
      <x:c r="B144" s="6">
        <x:v>75,600</x:v>
      </x:c>
      <x:c r="C144" s="6">
        <x:v>83,789</x:v>
      </x:c>
      <x:c r="D144" s="6">
        <x:v>$0.09</x:v>
      </x:c>
      <x:c r="E144" s="185">
        <x:f ca="1">IF(B144=0,"",IF(C144="","",IF(C144&lt;B144,SUM((C144-B144)/B144),SUM((C144-B144)/B144))))</x:f>
        <x:v>5</x:v>
      </x:c>
      <x:c r="F144" s="6">
        <x:f ca="1">IF(C144="","",IF(B144="","",IF(SUM(C144-B144)&lt;0,"0",SUM(C144-B144))))</x:f>
        <x:v>6</x:v>
      </x:c>
      <x:c r="G144" s="6">
        <x:v>0</x:v>
      </x:c>
      <x:c r="H144" s="17">
        <x:f ca="1">IF(SUM(F144 - G144) &lt;0,"$0.00",SUM(F144 - G144)*D144)</x:f>
        <x:v>7</x:v>
      </x:c>
      <x:c r="I144" s="17">
        <x:v>0.00</x:v>
      </x:c>
      <x:c r="J144" s="17">
        <x:f ca="1">SUM(F144* 0.090000)</x:f>
        <x:v>8</x:v>
      </x:c>
      <x:c r="K144" s="59">
        <x:f ca="1">SUM((J144-H144)+ I144)</x:f>
        <x:v>9</x:v>
      </x:c>
    </x:row>
    <x:row r="145" spans="1:11" ht="14.25" x14ac:dyDescent="0.3">
      <x:c r="A145" s="169" t="str">
        <x:v>Color Laser Prints </x:v>
      </x:c>
      <x:c r="B145" s="73">
        <x:v>9,300</x:v>
      </x:c>
      <x:c r="C145" s="73">
        <x:v>6,999</x:v>
      </x:c>
      <x:c r="D145" s="165" t="str">
        <x:v>$0.2</x:v>
      </x:c>
      <x:c r="E145" s="181">
        <x:f ca="1">IF(B145=0,"",IF(C145="","",IF(C145&lt;B145,SUM((C145-B145)/B145),SUM((C145-B145)/B145))))</x:f>
        <x:v>5</x:v>
      </x:c>
      <x:c r="F145" s="73">
        <x:f ca="1">IF(C145="","",IF(B145="","",IF(SUM(C145-B145)&lt;0,"0",SUM(C145-B145))))</x:f>
        <x:v>6</x:v>
      </x:c>
      <x:c r="G145" s="73" t="n">
        <x:v>0</x:v>
      </x:c>
      <x:c r="H145" s="75">
        <x:f ca="1">IF(SUM(F145 - G145) &lt;0,"$0.00",SUM(F145 - G145)*D145)</x:f>
        <x:v>7</x:v>
      </x:c>
      <x:c r="I145" s="75">
        <x:v>0.00</x:v>
      </x:c>
      <x:c r="J145" s="75">
        <x:f ca="1">SUM(F145* 0.200000)</x:f>
        <x:v>8</x:v>
      </x:c>
      <x:c r="K145" s="61">
        <x:f ca="1">SUM((J145-H145)+ I145)</x:f>
        <x:v>9</x:v>
      </x:c>
    </x:row>
    <x:row r="146" spans="1:11" ht="14.25" x14ac:dyDescent="0.3">
      <x:c r="A146" s="58" t="str">
        <x:v>Color Laser Prints (Ricoh)</x:v>
      </x:c>
      <x:c r="B146" s="6">
        <x:v>89,400</x:v>
      </x:c>
      <x:c r="C146" s="6">
        <x:v>93,138</x:v>
      </x:c>
      <x:c r="D146" s="6">
        <x:v>$0.13</x:v>
      </x:c>
      <x:c r="E146" s="185">
        <x:f ca="1">IF(B146=0,"",IF(C146="","",IF(C146&lt;B146,SUM((C146-B146)/B146),SUM((C146-B146)/B146))))</x:f>
        <x:v>5</x:v>
      </x:c>
      <x:c r="F146" s="6">
        <x:f ca="1">IF(C146="","",IF(B146="","",IF(SUM(C146-B146)&lt;0,"0",SUM(C146-B146))))</x:f>
        <x:v>6</x:v>
      </x:c>
      <x:c r="G146" s="6">
        <x:v>0</x:v>
      </x:c>
      <x:c r="H146" s="17">
        <x:f ca="1">IF(SUM(F146 - G146) &lt;0,"$0.00",SUM(F146 - G146)*D146)</x:f>
        <x:v>7</x:v>
      </x:c>
      <x:c r="I146" s="17">
        <x:v>0.00</x:v>
      </x:c>
      <x:c r="J146" s="17">
        <x:f ca="1">SUM(F146* 0.130000)</x:f>
        <x:v>8</x:v>
      </x:c>
      <x:c r="K146" s="59">
        <x:f ca="1">SUM((J146-H146)+ I146)</x:f>
        <x:v>9</x:v>
      </x:c>
    </x:row>
    <x:row r="147" spans="1:10" x14ac:dyDescent="0.25">
      <x:c r="A147" s="174"/>
      <x:c r="B147" s="174"/>
      <x:c r="C147" s="174"/>
      <x:c r="D147" s="174"/>
      <x:c r="E147" s="174"/>
      <x:c r="F147" s="174"/>
      <x:c r="G147" s="174"/>
      <x:c r="H147" s="174"/>
      <x:c r="I147" s="174"/>
      <x:c r="J147" s="174">
        <x:v>Revision Savings: </x:v>
      </x:c>
      <x:c r="K147" s="174">
        <x:f ca="1">SUM(K142:K146)</x:f>
      </x:c>
    </x:row>
    <x:row r="148" spans="1:11" ht="15" x14ac:dyDescent="0.3">
      <x:c r="A148" s="194" t="str">
        <x:v>12/31/2013</x:v>
      </x:c>
      <x:c r="B148" s="194"/>
      <x:c r="C148" s="194"/>
      <x:c r="D148" s="194"/>
      <x:c r="E148" s="194"/>
      <x:c r="F148" s="194"/>
      <x:c r="G148" s="194"/>
      <x:c r="H148" s="194"/>
      <x:c r="I148" s="194"/>
      <x:c r="J148" s="194"/>
      <x:c r="K148" s="194"/>
    </x:row>
    <x:row r="149">
      <x:c r="A149" s="47" t="str">
        <x:v>Meter Type Description</x:v>
      </x:c>
      <x:c r="B149" s="45" t="str">
        <x:v>Quarterly Contracted Volume</x:v>
      </x:c>
      <x:c r="C149" s="45" t="str">
        <x:v>Actual Quarterly Volume</x:v>
      </x:c>
      <x:c r="D149" s="45" t="str">
        <x:v>FPR Overage Rate</x:v>
      </x:c>
      <x:c r="E149" s="45" t="str">
        <x:v>% Volume Increase / Decrease</x:v>
      </x:c>
      <x:c r="F149" s="45" t="str">
        <x:v>Overage Volumes</x:v>
      </x:c>
      <x:c r="G149" s="45" t="str">
        <x:v>Rollover Volume</x:v>
      </x:c>
      <x:c r="H149" s="45" t="str">
        <x:v>Current Overage Expense</x:v>
      </x:c>
      <x:c r="I149" s="45" t="str">
        <x:v>Credits</x:v>
      </x:c>
      <x:c r="J149" s="45" t="str">
        <x:v>Overage Cost W/O FPR</x:v>
      </x:c>
      <x:c r="K149" s="46" t="str">
        <x:v>Net Overage Savings / Cost Increase</x:v>
      </x:c>
    </x:row>
    <x:row r="150" spans="1:11" ht="14.25" x14ac:dyDescent="0.3">
      <x:c r="A150" s="169" t="str">
        <x:v>B/W Copies</x:v>
      </x:c>
      <x:c r="B150" s="73">
        <x:v>20,000</x:v>
      </x:c>
      <x:c r="C150" s="73">
        <x:v>43,341</x:v>
      </x:c>
      <x:c r="D150" s="165" t="str">
        <x:v>$0.015</x:v>
      </x:c>
      <x:c r="E150" s="181">
        <x:f ca="1">IF(B150=0,"",IF(C150="","",IF(C150&lt;B150,SUM((C150-B150)/B150),SUM((C150-B150)/B150))))</x:f>
        <x:v>5</x:v>
      </x:c>
      <x:c r="F150" s="73">
        <x:f ca="1">IF(C150="","",IF(B150="","",IF(SUM(C150-B150)&lt;0,"0",SUM(C150-B150))))</x:f>
        <x:v>6</x:v>
      </x:c>
      <x:c r="G150" s="73" t="n">
        <x:v>0</x:v>
      </x:c>
      <x:c r="H150" s="75">
        <x:f ca="1">IF(SUM(F150 - G150) &lt;0,"$0.00",SUM(F150 - G150)*D150)</x:f>
        <x:v>7</x:v>
      </x:c>
      <x:c r="I150" s="75">
        <x:v>0.00</x:v>
      </x:c>
      <x:c r="J150" s="75">
        <x:f ca="1">SUM(F150* 0.015000)</x:f>
        <x:v>8</x:v>
      </x:c>
      <x:c r="K150" s="61">
        <x:f ca="1">SUM((J150-H150)+ I150)</x:f>
        <x:v>9</x:v>
      </x:c>
    </x:row>
    <x:row r="151" spans="1:11" ht="14.25" x14ac:dyDescent="0.3">
      <x:c r="A151" s="58" t="str">
        <x:v>B/W Laser Prints </x:v>
      </x:c>
      <x:c r="B151" s="6">
        <x:v>73,000</x:v>
      </x:c>
      <x:c r="C151" s="6">
        <x:v>46,572</x:v>
      </x:c>
      <x:c r="D151" s="6">
        <x:v>$0.02</x:v>
      </x:c>
      <x:c r="E151" s="185">
        <x:f ca="1">IF(B151=0,"",IF(C151="","",IF(C151&lt;B151,SUM((C151-B151)/B151),SUM((C151-B151)/B151))))</x:f>
        <x:v>5</x:v>
      </x:c>
      <x:c r="F151" s="6">
        <x:f ca="1">IF(C151="","",IF(B151="","",IF(SUM(C151-B151)&lt;0,"0",SUM(C151-B151))))</x:f>
        <x:v>6</x:v>
      </x:c>
      <x:c r="G151" s="6">
        <x:v>0</x:v>
      </x:c>
      <x:c r="H151" s="17">
        <x:f ca="1">IF(SUM(F151 - G151) &lt;0,"$0.00",SUM(F151 - G151)*D151)</x:f>
        <x:v>7</x:v>
      </x:c>
      <x:c r="I151" s="17">
        <x:v>0.00</x:v>
      </x:c>
      <x:c r="J151" s="17">
        <x:f ca="1">SUM(F151* 0.020000)</x:f>
        <x:v>8</x:v>
      </x:c>
      <x:c r="K151" s="59">
        <x:f ca="1">SUM((J151-H151)+ I151)</x:f>
        <x:v>9</x:v>
      </x:c>
    </x:row>
    <x:row r="152" spans="1:11" ht="14.25" x14ac:dyDescent="0.3">
      <x:c r="A152" s="169" t="str">
        <x:v>Canon 3245 B/W Copies </x:v>
      </x:c>
      <x:c r="B152" s="73">
        <x:v>4,700</x:v>
      </x:c>
      <x:c r="C152" s="73">
        <x:v>897</x:v>
      </x:c>
      <x:c r="D152" s="165" t="str">
        <x:v>$0.012</x:v>
      </x:c>
      <x:c r="E152" s="181">
        <x:f ca="1">IF(B152=0,"",IF(C152="","",IF(C152&lt;B152,SUM((C152-B152)/B152),SUM((C152-B152)/B152))))</x:f>
        <x:v>5</x:v>
      </x:c>
      <x:c r="F152" s="73">
        <x:f ca="1">IF(C152="","",IF(B152="","",IF(SUM(C152-B152)&lt;0,"0",SUM(C152-B152))))</x:f>
        <x:v>6</x:v>
      </x:c>
      <x:c r="G152" s="73" t="n">
        <x:v>0</x:v>
      </x:c>
      <x:c r="H152" s="75">
        <x:f ca="1">IF(SUM(F152 - G152) &lt;0,"$0.00",SUM(F152 - G152)*D152)</x:f>
        <x:v>7</x:v>
      </x:c>
      <x:c r="I152" s="75">
        <x:v>0.00</x:v>
      </x:c>
      <x:c r="J152" s="75">
        <x:f ca="1">SUM(F152* 0.012000)</x:f>
        <x:v>8</x:v>
      </x:c>
      <x:c r="K152" s="61">
        <x:f ca="1">SUM((J152-H152)+ I152)</x:f>
        <x:v>9</x:v>
      </x:c>
    </x:row>
    <x:row r="153" spans="1:11" ht="14.25" x14ac:dyDescent="0.3">
      <x:c r="A153" s="58" t="str">
        <x:v>Canon 5075 B/W Copies </x:v>
      </x:c>
      <x:c r="B153" s="6">
        <x:v>0</x:v>
      </x:c>
      <x:c r="C153" s="6">
        <x:v>1,789</x:v>
      </x:c>
      <x:c r="D153" s="6">
        <x:v>$0.01</x:v>
      </x:c>
      <x:c r="E153" s="185">
        <x:f ca="1">IF(B153=0,"",IF(C153="","",IF(C153&lt;B153,SUM((C153-B153)/B153),SUM((C153-B153)/B153))))</x:f>
        <x:v>5</x:v>
      </x:c>
      <x:c r="F153" s="6">
        <x:f ca="1">IF(C153="","",IF(B153="","",IF(SUM(C153-B153)&lt;0,"0",SUM(C153-B153))))</x:f>
        <x:v>6</x:v>
      </x:c>
      <x:c r="G153" s="6">
        <x:v>0</x:v>
      </x:c>
      <x:c r="H153" s="17">
        <x:f ca="1">IF(SUM(F153 - G153) &lt;0,"$0.00",SUM(F153 - G153)*D153)</x:f>
        <x:v>7</x:v>
      </x:c>
      <x:c r="I153" s="17">
        <x:v>0.00</x:v>
      </x:c>
      <x:c r="J153" s="17">
        <x:f ca="1">SUM(F153* 0.010000)</x:f>
        <x:v>8</x:v>
      </x:c>
      <x:c r="K153" s="59">
        <x:f ca="1">SUM((J153-H153)+ I153)</x:f>
        <x:v>9</x:v>
      </x:c>
    </x:row>
    <x:row r="154" spans="1:11" ht="14.25" x14ac:dyDescent="0.3">
      <x:c r="A154" s="169" t="str">
        <x:v>Color Copier (Color Pages)</x:v>
      </x:c>
      <x:c r="B154" s="73">
        <x:v>46,666</x:v>
      </x:c>
      <x:c r="C154" s="73">
        <x:v>67,427</x:v>
      </x:c>
      <x:c r="D154" s="165" t="str">
        <x:v>$0.085</x:v>
      </x:c>
      <x:c r="E154" s="181">
        <x:f ca="1">IF(B154=0,"",IF(C154="","",IF(C154&lt;B154,SUM((C154-B154)/B154),SUM((C154-B154)/B154))))</x:f>
        <x:v>5</x:v>
      </x:c>
      <x:c r="F154" s="73">
        <x:f ca="1">IF(C154="","",IF(B154="","",IF(SUM(C154-B154)&lt;0,"0",SUM(C154-B154))))</x:f>
        <x:v>6</x:v>
      </x:c>
      <x:c r="G154" s="73" t="n">
        <x:v>0</x:v>
      </x:c>
      <x:c r="H154" s="75">
        <x:f ca="1">IF(SUM(F154 - G154) &lt;0,"$0.00",SUM(F154 - G154)*D154)</x:f>
        <x:v>7</x:v>
      </x:c>
      <x:c r="I154" s="75">
        <x:v>0.00</x:v>
      </x:c>
      <x:c r="J154" s="75">
        <x:f ca="1">SUM(F154* 0.085000)</x:f>
        <x:v>8</x:v>
      </x:c>
      <x:c r="K154" s="61">
        <x:f ca="1">SUM((J154-H154)+ I154)</x:f>
        <x:v>9</x:v>
      </x:c>
    </x:row>
    <x:row r="155" spans="1:11" ht="14.25" x14ac:dyDescent="0.3">
      <x:c r="A155" s="58" t="str">
        <x:v>Color Laser Prints </x:v>
      </x:c>
      <x:c r="B155" s="6">
        <x:v>13,340</x:v>
      </x:c>
      <x:c r="C155" s="6">
        <x:v>10,957</x:v>
      </x:c>
      <x:c r="D155" s="6">
        <x:v>$0.19</x:v>
      </x:c>
      <x:c r="E155" s="185">
        <x:f ca="1">IF(B155=0,"",IF(C155="","",IF(C155&lt;B155,SUM((C155-B155)/B155),SUM((C155-B155)/B155))))</x:f>
        <x:v>5</x:v>
      </x:c>
      <x:c r="F155" s="6">
        <x:f ca="1">IF(C155="","",IF(B155="","",IF(SUM(C155-B155)&lt;0,"0",SUM(C155-B155))))</x:f>
        <x:v>6</x:v>
      </x:c>
      <x:c r="G155" s="6">
        <x:v>0</x:v>
      </x:c>
      <x:c r="H155" s="17">
        <x:f ca="1">IF(SUM(F155 - G155) &lt;0,"$0.00",SUM(F155 - G155)*D155)</x:f>
        <x:v>7</x:v>
      </x:c>
      <x:c r="I155" s="17">
        <x:v>0.00</x:v>
      </x:c>
      <x:c r="J155" s="17">
        <x:f ca="1">SUM(F155* 0.190000)</x:f>
        <x:v>8</x:v>
      </x:c>
      <x:c r="K155" s="59">
        <x:f ca="1">SUM((J155-H155)+ I155)</x:f>
        <x:v>9</x:v>
      </x:c>
    </x:row>
    <x:row r="156" spans="1:11" ht="14.25" x14ac:dyDescent="0.3">
      <x:c r="A156" s="169" t="str">
        <x:v>Ricoh SP C820 B/W Prints</x:v>
      </x:c>
      <x:c r="B156" s="73">
        <x:v>140</x:v>
      </x:c>
      <x:c r="C156" s="73">
        <x:v>159</x:v>
      </x:c>
      <x:c r="D156" s="165" t="str">
        <x:v>$0.025</x:v>
      </x:c>
      <x:c r="E156" s="181">
        <x:f ca="1">IF(B156=0,"",IF(C156="","",IF(C156&lt;B156,SUM((C156-B156)/B156),SUM((C156-B156)/B156))))</x:f>
        <x:v>5</x:v>
      </x:c>
      <x:c r="F156" s="73">
        <x:f ca="1">IF(C156="","",IF(B156="","",IF(SUM(C156-B156)&lt;0,"0",SUM(C156-B156))))</x:f>
        <x:v>6</x:v>
      </x:c>
      <x:c r="G156" s="73" t="n">
        <x:v>0</x:v>
      </x:c>
      <x:c r="H156" s="75">
        <x:f ca="1">IF(SUM(F156 - G156) &lt;0,"$0.00",SUM(F156 - G156)*D156)</x:f>
        <x:v>7</x:v>
      </x:c>
      <x:c r="I156" s="75">
        <x:v>0.00</x:v>
      </x:c>
      <x:c r="J156" s="75">
        <x:f ca="1">SUM(F156* 0.025000)</x:f>
        <x:v>8</x:v>
      </x:c>
      <x:c r="K156" s="61">
        <x:f ca="1">SUM((J156-H156)+ I156)</x:f>
        <x:v>9</x:v>
      </x:c>
    </x:row>
    <x:row r="157" spans="1:11" ht="14.25" x14ac:dyDescent="0.3">
      <x:c r="A157" s="58" t="str">
        <x:v>Ricoh SP C820 Color Prints</x:v>
      </x:c>
      <x:c r="B157" s="6">
        <x:v>21,330</x:v>
      </x:c>
      <x:c r="C157" s="6">
        <x:v>29,549</x:v>
      </x:c>
      <x:c r="D157" s="6">
        <x:v>$0.1</x:v>
      </x:c>
      <x:c r="E157" s="185">
        <x:f ca="1">IF(B157=0,"",IF(C157="","",IF(C157&lt;B157,SUM((C157-B157)/B157),SUM((C157-B157)/B157))))</x:f>
        <x:v>5</x:v>
      </x:c>
      <x:c r="F157" s="6">
        <x:f ca="1">IF(C157="","",IF(B157="","",IF(SUM(C157-B157)&lt;0,"0",SUM(C157-B157))))</x:f>
        <x:v>6</x:v>
      </x:c>
      <x:c r="G157" s="6">
        <x:v>0</x:v>
      </x:c>
      <x:c r="H157" s="17">
        <x:f ca="1">IF(SUM(F157 - G157) &lt;0,"$0.00",SUM(F157 - G157)*D157)</x:f>
        <x:v>7</x:v>
      </x:c>
      <x:c r="I157" s="17">
        <x:v>0.00</x:v>
      </x:c>
      <x:c r="J157" s="17">
        <x:f ca="1">SUM(F157* 0.100000)</x:f>
        <x:v>8</x:v>
      </x:c>
      <x:c r="K157" s="59">
        <x:f ca="1">SUM((J157-H157)+ I157)</x:f>
        <x:v>9</x:v>
      </x:c>
    </x:row>
    <x:row r="158" spans="1:10" x14ac:dyDescent="0.25">
      <x:c r="A158" s="174"/>
      <x:c r="B158" s="174"/>
      <x:c r="C158" s="174"/>
      <x:c r="D158" s="174"/>
      <x:c r="E158" s="174"/>
      <x:c r="F158" s="174"/>
      <x:c r="G158" s="174"/>
      <x:c r="H158" s="174"/>
      <x:c r="I158" s="174"/>
      <x:c r="J158" s="174">
        <x:v>Revision Savings: </x:v>
      </x:c>
      <x:c r="K158" s="174">
        <x:f ca="1">SUM(K150:K157)</x:f>
      </x:c>
    </x:row>
    <x:row r="159" spans="1:11" ht="15" x14ac:dyDescent="0.3">
      <x:c r="A159" s="194" t="str">
        <x:v>10/31/2013</x:v>
      </x:c>
      <x:c r="B159" s="194"/>
      <x:c r="C159" s="194"/>
      <x:c r="D159" s="194"/>
      <x:c r="E159" s="194"/>
      <x:c r="F159" s="194"/>
      <x:c r="G159" s="194"/>
      <x:c r="H159" s="194"/>
      <x:c r="I159" s="194"/>
      <x:c r="J159" s="194"/>
      <x:c r="K159" s="194"/>
    </x:row>
    <x:row r="160">
      <x:c r="A160" s="47" t="str">
        <x:v>Meter Type Description</x:v>
      </x:c>
      <x:c r="B160" s="45" t="str">
        <x:v>Quarterly Contracted Volume</x:v>
      </x:c>
      <x:c r="C160" s="45" t="str">
        <x:v>Actual Quarterly Volume</x:v>
      </x:c>
      <x:c r="D160" s="45" t="str">
        <x:v>FPR Overage Rate</x:v>
      </x:c>
      <x:c r="E160" s="45" t="str">
        <x:v>% Volume Increase / Decrease</x:v>
      </x:c>
      <x:c r="F160" s="45" t="str">
        <x:v>Overage Volumes</x:v>
      </x:c>
      <x:c r="G160" s="45" t="str">
        <x:v>Rollover Volume</x:v>
      </x:c>
      <x:c r="H160" s="45" t="str">
        <x:v>Current Overage Expense</x:v>
      </x:c>
      <x:c r="I160" s="45" t="str">
        <x:v>Credits</x:v>
      </x:c>
      <x:c r="J160" s="45" t="str">
        <x:v>Overage Cost W/O FPR</x:v>
      </x:c>
      <x:c r="K160" s="46" t="str">
        <x:v>Net Overage Savings / Cost Increase</x:v>
      </x:c>
    </x:row>
    <x:row r="161" spans="1:11" ht="14.25" x14ac:dyDescent="0.3">
      <x:c r="A161" s="169" t="str">
        <x:v>B/W Copies</x:v>
      </x:c>
      <x:c r="B161" s="73">
        <x:v>30,000</x:v>
      </x:c>
      <x:c r="C161" s="73">
        <x:v>49,185</x:v>
      </x:c>
      <x:c r="D161" s="165" t="str">
        <x:v>$0.015</x:v>
      </x:c>
      <x:c r="E161" s="181">
        <x:f ca="1">IF(B161=0,"",IF(C161="","",IF(C161&lt;B161,SUM((C161-B161)/B161),SUM((C161-B161)/B161))))</x:f>
        <x:v>5</x:v>
      </x:c>
      <x:c r="F161" s="73">
        <x:f ca="1">IF(C161="","",IF(B161="","",IF(SUM(C161-B161)&lt;0,"0",SUM(C161-B161))))</x:f>
        <x:v>6</x:v>
      </x:c>
      <x:c r="G161" s="73" t="n">
        <x:v>0</x:v>
      </x:c>
      <x:c r="H161" s="75">
        <x:f ca="1">IF(SUM(F161 - G161) &lt;0,"$0.00",SUM(F161 - G161)*D161)</x:f>
        <x:v>7</x:v>
      </x:c>
      <x:c r="I161" s="75">
        <x:v>0.00</x:v>
      </x:c>
      <x:c r="J161" s="75">
        <x:f ca="1">SUM(F161* 0.015000)</x:f>
        <x:v>8</x:v>
      </x:c>
      <x:c r="K161" s="61">
        <x:f ca="1">SUM((J161-H161)+ I161)</x:f>
        <x:v>9</x:v>
      </x:c>
    </x:row>
    <x:row r="162" spans="1:11" ht="14.25" x14ac:dyDescent="0.3">
      <x:c r="A162" s="58" t="str">
        <x:v>B/W Laser Prints </x:v>
      </x:c>
      <x:c r="B162" s="6">
        <x:v>109,500</x:v>
      </x:c>
      <x:c r="C162" s="6">
        <x:v>93,977</x:v>
      </x:c>
      <x:c r="D162" s="6">
        <x:v>$0.02</x:v>
      </x:c>
      <x:c r="E162" s="185">
        <x:f ca="1">IF(B162=0,"",IF(C162="","",IF(C162&lt;B162,SUM((C162-B162)/B162),SUM((C162-B162)/B162))))</x:f>
        <x:v>5</x:v>
      </x:c>
      <x:c r="F162" s="6">
        <x:f ca="1">IF(C162="","",IF(B162="","",IF(SUM(C162-B162)&lt;0,"0",SUM(C162-B162))))</x:f>
        <x:v>6</x:v>
      </x:c>
      <x:c r="G162" s="6">
        <x:v>0</x:v>
      </x:c>
      <x:c r="H162" s="17">
        <x:f ca="1">IF(SUM(F162 - G162) &lt;0,"$0.00",SUM(F162 - G162)*D162)</x:f>
        <x:v>7</x:v>
      </x:c>
      <x:c r="I162" s="17">
        <x:v>0.00</x:v>
      </x:c>
      <x:c r="J162" s="17">
        <x:f ca="1">SUM(F162* 0.020000)</x:f>
        <x:v>8</x:v>
      </x:c>
      <x:c r="K162" s="59">
        <x:f ca="1">SUM((J162-H162)+ I162)</x:f>
        <x:v>9</x:v>
      </x:c>
    </x:row>
    <x:row r="163" spans="1:11" ht="14.25" x14ac:dyDescent="0.3">
      <x:c r="A163" s="169" t="str">
        <x:v>Canon 3245 B/W Copies </x:v>
      </x:c>
      <x:c r="B163" s="73">
        <x:v>7,050</x:v>
      </x:c>
      <x:c r="C163" s="73">
        <x:v>1,513</x:v>
      </x:c>
      <x:c r="D163" s="165" t="str">
        <x:v>$0.012</x:v>
      </x:c>
      <x:c r="E163" s="181">
        <x:f ca="1">IF(B163=0,"",IF(C163="","",IF(C163&lt;B163,SUM((C163-B163)/B163),SUM((C163-B163)/B163))))</x:f>
        <x:v>5</x:v>
      </x:c>
      <x:c r="F163" s="73">
        <x:f ca="1">IF(C163="","",IF(B163="","",IF(SUM(C163-B163)&lt;0,"0",SUM(C163-B163))))</x:f>
        <x:v>6</x:v>
      </x:c>
      <x:c r="G163" s="73" t="n">
        <x:v>0</x:v>
      </x:c>
      <x:c r="H163" s="75">
        <x:f ca="1">IF(SUM(F163 - G163) &lt;0,"$0.00",SUM(F163 - G163)*D163)</x:f>
        <x:v>7</x:v>
      </x:c>
      <x:c r="I163" s="75">
        <x:v>0.00</x:v>
      </x:c>
      <x:c r="J163" s="75">
        <x:f ca="1">SUM(F163* 0.012000)</x:f>
        <x:v>8</x:v>
      </x:c>
      <x:c r="K163" s="61">
        <x:f ca="1">SUM((J163-H163)+ I163)</x:f>
        <x:v>9</x:v>
      </x:c>
    </x:row>
    <x:row r="164" spans="1:11" ht="14.25" x14ac:dyDescent="0.3">
      <x:c r="A164" s="58" t="str">
        <x:v>Canon 5075 B/W Copies </x:v>
      </x:c>
      <x:c r="B164" s="6">
        <x:v>0</x:v>
      </x:c>
      <x:c r="C164" s="6">
        <x:v>7,153</x:v>
      </x:c>
      <x:c r="D164" s="6">
        <x:v>$0.01</x:v>
      </x:c>
      <x:c r="E164" s="185">
        <x:f ca="1">IF(B164=0,"",IF(C164="","",IF(C164&lt;B164,SUM((C164-B164)/B164),SUM((C164-B164)/B164))))</x:f>
        <x:v>5</x:v>
      </x:c>
      <x:c r="F164" s="6">
        <x:f ca="1">IF(C164="","",IF(B164="","",IF(SUM(C164-B164)&lt;0,"0",SUM(C164-B164))))</x:f>
        <x:v>6</x:v>
      </x:c>
      <x:c r="G164" s="6">
        <x:v>0</x:v>
      </x:c>
      <x:c r="H164" s="17">
        <x:f ca="1">IF(SUM(F164 - G164) &lt;0,"$0.00",SUM(F164 - G164)*D164)</x:f>
        <x:v>7</x:v>
      </x:c>
      <x:c r="I164" s="17">
        <x:v>0.00</x:v>
      </x:c>
      <x:c r="J164" s="17">
        <x:f ca="1">SUM(F164* 0.010000)</x:f>
        <x:v>8</x:v>
      </x:c>
      <x:c r="K164" s="59">
        <x:f ca="1">SUM((J164-H164)+ I164)</x:f>
        <x:v>9</x:v>
      </x:c>
    </x:row>
    <x:row r="165" spans="1:11" ht="14.25" x14ac:dyDescent="0.3">
      <x:c r="A165" s="169" t="str">
        <x:v>Color Copier (Color Pages)</x:v>
      </x:c>
      <x:c r="B165" s="73">
        <x:v>69,999</x:v>
      </x:c>
      <x:c r="C165" s="73">
        <x:v>44,018</x:v>
      </x:c>
      <x:c r="D165" s="165" t="str">
        <x:v>$0.085</x:v>
      </x:c>
      <x:c r="E165" s="181">
        <x:f ca="1">IF(B165=0,"",IF(C165="","",IF(C165&lt;B165,SUM((C165-B165)/B165),SUM((C165-B165)/B165))))</x:f>
        <x:v>5</x:v>
      </x:c>
      <x:c r="F165" s="73">
        <x:f ca="1">IF(C165="","",IF(B165="","",IF(SUM(C165-B165)&lt;0,"0",SUM(C165-B165))))</x:f>
        <x:v>6</x:v>
      </x:c>
      <x:c r="G165" s="73" t="n">
        <x:v>0</x:v>
      </x:c>
      <x:c r="H165" s="75">
        <x:f ca="1">IF(SUM(F165 - G165) &lt;0,"$0.00",SUM(F165 - G165)*D165)</x:f>
        <x:v>7</x:v>
      </x:c>
      <x:c r="I165" s="75">
        <x:v>0.00</x:v>
      </x:c>
      <x:c r="J165" s="75">
        <x:f ca="1">SUM(F165* 0.085000)</x:f>
        <x:v>8</x:v>
      </x:c>
      <x:c r="K165" s="61">
        <x:f ca="1">SUM((J165-H165)+ I165)</x:f>
        <x:v>9</x:v>
      </x:c>
    </x:row>
    <x:row r="166" spans="1:11" ht="14.25" x14ac:dyDescent="0.3">
      <x:c r="A166" s="58" t="str">
        <x:v>Color Laser Prints </x:v>
      </x:c>
      <x:c r="B166" s="6">
        <x:v>20,010</x:v>
      </x:c>
      <x:c r="C166" s="6">
        <x:v>12,895</x:v>
      </x:c>
      <x:c r="D166" s="6">
        <x:v>$0.19</x:v>
      </x:c>
      <x:c r="E166" s="185">
        <x:f ca="1">IF(B166=0,"",IF(C166="","",IF(C166&lt;B166,SUM((C166-B166)/B166),SUM((C166-B166)/B166))))</x:f>
        <x:v>5</x:v>
      </x:c>
      <x:c r="F166" s="6">
        <x:f ca="1">IF(C166="","",IF(B166="","",IF(SUM(C166-B166)&lt;0,"0",SUM(C166-B166))))</x:f>
        <x:v>6</x:v>
      </x:c>
      <x:c r="G166" s="6">
        <x:v>0</x:v>
      </x:c>
      <x:c r="H166" s="17">
        <x:f ca="1">IF(SUM(F166 - G166) &lt;0,"$0.00",SUM(F166 - G166)*D166)</x:f>
        <x:v>7</x:v>
      </x:c>
      <x:c r="I166" s="17">
        <x:v>0.00</x:v>
      </x:c>
      <x:c r="J166" s="17">
        <x:f ca="1">SUM(F166* 0.190000)</x:f>
        <x:v>8</x:v>
      </x:c>
      <x:c r="K166" s="59">
        <x:f ca="1">SUM((J166-H166)+ I166)</x:f>
        <x:v>9</x:v>
      </x:c>
    </x:row>
    <x:row r="167" spans="1:11" ht="14.25" x14ac:dyDescent="0.3">
      <x:c r="A167" s="169" t="str">
        <x:v>Ricoh SP C820 B/W Prints</x:v>
      </x:c>
      <x:c r="B167" s="73">
        <x:v>210</x:v>
      </x:c>
      <x:c r="C167" s="73">
        <x:v>88</x:v>
      </x:c>
      <x:c r="D167" s="165" t="str">
        <x:v>$0.025</x:v>
      </x:c>
      <x:c r="E167" s="181">
        <x:f ca="1">IF(B167=0,"",IF(C167="","",IF(C167&lt;B167,SUM((C167-B167)/B167),SUM((C167-B167)/B167))))</x:f>
        <x:v>5</x:v>
      </x:c>
      <x:c r="F167" s="73">
        <x:f ca="1">IF(C167="","",IF(B167="","",IF(SUM(C167-B167)&lt;0,"0",SUM(C167-B167))))</x:f>
        <x:v>6</x:v>
      </x:c>
      <x:c r="G167" s="73" t="n">
        <x:v>0</x:v>
      </x:c>
      <x:c r="H167" s="75">
        <x:f ca="1">IF(SUM(F167 - G167) &lt;0,"$0.00",SUM(F167 - G167)*D167)</x:f>
        <x:v>7</x:v>
      </x:c>
      <x:c r="I167" s="75">
        <x:v>0.00</x:v>
      </x:c>
      <x:c r="J167" s="75">
        <x:f ca="1">SUM(F167* 0.025000)</x:f>
        <x:v>8</x:v>
      </x:c>
      <x:c r="K167" s="61">
        <x:f ca="1">SUM((J167-H167)+ I167)</x:f>
        <x:v>9</x:v>
      </x:c>
    </x:row>
    <x:row r="168" spans="1:11" ht="14.25" x14ac:dyDescent="0.3">
      <x:c r="A168" s="58" t="str">
        <x:v>Ricoh SP C820 Color Prints</x:v>
      </x:c>
      <x:c r="B168" s="6">
        <x:v>31,995</x:v>
      </x:c>
      <x:c r="C168" s="6">
        <x:v>47,138</x:v>
      </x:c>
      <x:c r="D168" s="6">
        <x:v>$0.1</x:v>
      </x:c>
      <x:c r="E168" s="185">
        <x:f ca="1">IF(B168=0,"",IF(C168="","",IF(C168&lt;B168,SUM((C168-B168)/B168),SUM((C168-B168)/B168))))</x:f>
        <x:v>5</x:v>
      </x:c>
      <x:c r="F168" s="6">
        <x:f ca="1">IF(C168="","",IF(B168="","",IF(SUM(C168-B168)&lt;0,"0",SUM(C168-B168))))</x:f>
        <x:v>6</x:v>
      </x:c>
      <x:c r="G168" s="6">
        <x:v>0</x:v>
      </x:c>
      <x:c r="H168" s="17">
        <x:f ca="1">IF(SUM(F168 - G168) &lt;0,"$0.00",SUM(F168 - G168)*D168)</x:f>
        <x:v>7</x:v>
      </x:c>
      <x:c r="I168" s="17">
        <x:v>0.00</x:v>
      </x:c>
      <x:c r="J168" s="17">
        <x:f ca="1">SUM(F168* 0.100000)</x:f>
        <x:v>8</x:v>
      </x:c>
      <x:c r="K168" s="59">
        <x:f ca="1">SUM((J168-H168)+ I168)</x:f>
        <x:v>9</x:v>
      </x:c>
    </x:row>
    <x:row r="169" spans="1:10" x14ac:dyDescent="0.25">
      <x:c r="A169" s="174"/>
      <x:c r="B169" s="174"/>
      <x:c r="C169" s="174"/>
      <x:c r="D169" s="174"/>
      <x:c r="E169" s="174"/>
      <x:c r="F169" s="174"/>
      <x:c r="G169" s="174"/>
      <x:c r="H169" s="174"/>
      <x:c r="I169" s="174"/>
      <x:c r="J169" s="174">
        <x:v>Revision Savings: </x:v>
      </x:c>
      <x:c r="K169" s="174">
        <x:f ca="1">SUM(K161:K168)</x:f>
      </x:c>
    </x:row>
    <x:row r="170" spans="1:11" ht="15" x14ac:dyDescent="0.3">
      <x:c r="A170" s="194" t="str">
        <x:v>7/31/2013</x:v>
      </x:c>
      <x:c r="B170" s="194"/>
      <x:c r="C170" s="194"/>
      <x:c r="D170" s="194"/>
      <x:c r="E170" s="194"/>
      <x:c r="F170" s="194"/>
      <x:c r="G170" s="194"/>
      <x:c r="H170" s="194"/>
      <x:c r="I170" s="194"/>
      <x:c r="J170" s="194"/>
      <x:c r="K170" s="194"/>
    </x:row>
    <x:row r="171">
      <x:c r="A171" s="47" t="str">
        <x:v>Meter Type Description</x:v>
      </x:c>
      <x:c r="B171" s="45" t="str">
        <x:v>Quarterly Contracted Volume</x:v>
      </x:c>
      <x:c r="C171" s="45" t="str">
        <x:v>Actual Quarterly Volume</x:v>
      </x:c>
      <x:c r="D171" s="45" t="str">
        <x:v>FPR Overage Rate</x:v>
      </x:c>
      <x:c r="E171" s="45" t="str">
        <x:v>% Volume Increase / Decrease</x:v>
      </x:c>
      <x:c r="F171" s="45" t="str">
        <x:v>Overage Volumes</x:v>
      </x:c>
      <x:c r="G171" s="45" t="str">
        <x:v>Rollover Volume</x:v>
      </x:c>
      <x:c r="H171" s="45" t="str">
        <x:v>Current Overage Expense</x:v>
      </x:c>
      <x:c r="I171" s="45" t="str">
        <x:v>Credits</x:v>
      </x:c>
      <x:c r="J171" s="45" t="str">
        <x:v>Overage Cost W/O FPR</x:v>
      </x:c>
      <x:c r="K171" s="46" t="str">
        <x:v>Net Overage Savings / Cost Increase</x:v>
      </x:c>
    </x:row>
    <x:row r="172" spans="1:11" ht="14.25" x14ac:dyDescent="0.3">
      <x:c r="A172" s="169" t="str">
        <x:v>B/W Copies</x:v>
      </x:c>
      <x:c r="B172" s="73">
        <x:v>30,000</x:v>
      </x:c>
      <x:c r="C172" s="73">
        <x:v>53,253</x:v>
      </x:c>
      <x:c r="D172" s="165" t="str">
        <x:v>$0.015</x:v>
      </x:c>
      <x:c r="E172" s="181">
        <x:f ca="1">IF(B172=0,"",IF(C172="","",IF(C172&lt;B172,SUM((C172-B172)/B172),SUM((C172-B172)/B172))))</x:f>
        <x:v>5</x:v>
      </x:c>
      <x:c r="F172" s="73">
        <x:f ca="1">IF(C172="","",IF(B172="","",IF(SUM(C172-B172)&lt;0,"0",SUM(C172-B172))))</x:f>
        <x:v>6</x:v>
      </x:c>
      <x:c r="G172" s="73" t="n">
        <x:v>0</x:v>
      </x:c>
      <x:c r="H172" s="75">
        <x:f ca="1">IF(SUM(F172 - G172) &lt;0,"$0.00",SUM(F172 - G172)*D172)</x:f>
        <x:v>7</x:v>
      </x:c>
      <x:c r="I172" s="75">
        <x:v>0.00</x:v>
      </x:c>
      <x:c r="J172" s="75">
        <x:f ca="1">SUM(F172* 0.015000)</x:f>
        <x:v>8</x:v>
      </x:c>
      <x:c r="K172" s="61">
        <x:f ca="1">SUM((J172-H172)+ I172)</x:f>
        <x:v>9</x:v>
      </x:c>
    </x:row>
    <x:row r="173" spans="1:11" ht="14.25" x14ac:dyDescent="0.3">
      <x:c r="A173" s="58" t="str">
        <x:v>B/W Laser Prints </x:v>
      </x:c>
      <x:c r="B173" s="6">
        <x:v>109,500</x:v>
      </x:c>
      <x:c r="C173" s="6">
        <x:v>104,730</x:v>
      </x:c>
      <x:c r="D173" s="6">
        <x:v>$0.02</x:v>
      </x:c>
      <x:c r="E173" s="185">
        <x:f ca="1">IF(B173=0,"",IF(C173="","",IF(C173&lt;B173,SUM((C173-B173)/B173),SUM((C173-B173)/B173))))</x:f>
        <x:v>5</x:v>
      </x:c>
      <x:c r="F173" s="6">
        <x:f ca="1">IF(C173="","",IF(B173="","",IF(SUM(C173-B173)&lt;0,"0",SUM(C173-B173))))</x:f>
        <x:v>6</x:v>
      </x:c>
      <x:c r="G173" s="6">
        <x:v>0</x:v>
      </x:c>
      <x:c r="H173" s="17">
        <x:f ca="1">IF(SUM(F173 - G173) &lt;0,"$0.00",SUM(F173 - G173)*D173)</x:f>
        <x:v>7</x:v>
      </x:c>
      <x:c r="I173" s="17">
        <x:v>0.00</x:v>
      </x:c>
      <x:c r="J173" s="17">
        <x:f ca="1">SUM(F173* 0.020000)</x:f>
        <x:v>8</x:v>
      </x:c>
      <x:c r="K173" s="59">
        <x:f ca="1">SUM((J173-H173)+ I173)</x:f>
        <x:v>9</x:v>
      </x:c>
    </x:row>
    <x:row r="174" spans="1:11" ht="14.25" x14ac:dyDescent="0.3">
      <x:c r="A174" s="169" t="str">
        <x:v>Canon 3245 B/W Copies </x:v>
      </x:c>
      <x:c r="B174" s="73">
        <x:v>7,050</x:v>
      </x:c>
      <x:c r="C174" s="73">
        <x:v>6,543</x:v>
      </x:c>
      <x:c r="D174" s="165" t="str">
        <x:v>$0.012</x:v>
      </x:c>
      <x:c r="E174" s="181">
        <x:f ca="1">IF(B174=0,"",IF(C174="","",IF(C174&lt;B174,SUM((C174-B174)/B174),SUM((C174-B174)/B174))))</x:f>
        <x:v>5</x:v>
      </x:c>
      <x:c r="F174" s="73">
        <x:f ca="1">IF(C174="","",IF(B174="","",IF(SUM(C174-B174)&lt;0,"0",SUM(C174-B174))))</x:f>
        <x:v>6</x:v>
      </x:c>
      <x:c r="G174" s="73" t="n">
        <x:v>0</x:v>
      </x:c>
      <x:c r="H174" s="75">
        <x:f ca="1">IF(SUM(F174 - G174) &lt;0,"$0.00",SUM(F174 - G174)*D174)</x:f>
        <x:v>7</x:v>
      </x:c>
      <x:c r="I174" s="75">
        <x:v>0.00</x:v>
      </x:c>
      <x:c r="J174" s="75">
        <x:f ca="1">SUM(F174* 0.012000)</x:f>
        <x:v>8</x:v>
      </x:c>
      <x:c r="K174" s="61">
        <x:f ca="1">SUM((J174-H174)+ I174)</x:f>
        <x:v>9</x:v>
      </x:c>
    </x:row>
    <x:row r="175" spans="1:11" ht="14.25" x14ac:dyDescent="0.3">
      <x:c r="A175" s="58" t="str">
        <x:v>Canon 5075 B/W Copies </x:v>
      </x:c>
      <x:c r="B175" s="6">
        <x:v>0</x:v>
      </x:c>
      <x:c r="C175" s="6">
        <x:v>6,435</x:v>
      </x:c>
      <x:c r="D175" s="6">
        <x:v>$0.01</x:v>
      </x:c>
      <x:c r="E175" s="185">
        <x:f ca="1">IF(B175=0,"",IF(C175="","",IF(C175&lt;B175,SUM((C175-B175)/B175),SUM((C175-B175)/B175))))</x:f>
        <x:v>5</x:v>
      </x:c>
      <x:c r="F175" s="6">
        <x:f ca="1">IF(C175="","",IF(B175="","",IF(SUM(C175-B175)&lt;0,"0",SUM(C175-B175))))</x:f>
        <x:v>6</x:v>
      </x:c>
      <x:c r="G175" s="6">
        <x:v>0</x:v>
      </x:c>
      <x:c r="H175" s="17">
        <x:f ca="1">IF(SUM(F175 - G175) &lt;0,"$0.00",SUM(F175 - G175)*D175)</x:f>
        <x:v>7</x:v>
      </x:c>
      <x:c r="I175" s="17">
        <x:v>0.00</x:v>
      </x:c>
      <x:c r="J175" s="17">
        <x:f ca="1">SUM(F175* 0.010000)</x:f>
        <x:v>8</x:v>
      </x:c>
      <x:c r="K175" s="59">
        <x:f ca="1">SUM((J175-H175)+ I175)</x:f>
        <x:v>9</x:v>
      </x:c>
    </x:row>
    <x:row r="176" spans="1:11" ht="14.25" x14ac:dyDescent="0.3">
      <x:c r="A176" s="169" t="str">
        <x:v>Color Copier (Color Pages)</x:v>
      </x:c>
      <x:c r="B176" s="73">
        <x:v>69,999</x:v>
      </x:c>
      <x:c r="C176" s="73">
        <x:v>77,062</x:v>
      </x:c>
      <x:c r="D176" s="165" t="str">
        <x:v>$0.085</x:v>
      </x:c>
      <x:c r="E176" s="181">
        <x:f ca="1">IF(B176=0,"",IF(C176="","",IF(C176&lt;B176,SUM((C176-B176)/B176),SUM((C176-B176)/B176))))</x:f>
        <x:v>5</x:v>
      </x:c>
      <x:c r="F176" s="73">
        <x:f ca="1">IF(C176="","",IF(B176="","",IF(SUM(C176-B176)&lt;0,"0",SUM(C176-B176))))</x:f>
        <x:v>6</x:v>
      </x:c>
      <x:c r="G176" s="73" t="n">
        <x:v>0</x:v>
      </x:c>
      <x:c r="H176" s="75">
        <x:f ca="1">IF(SUM(F176 - G176) &lt;0,"$0.00",SUM(F176 - G176)*D176)</x:f>
        <x:v>7</x:v>
      </x:c>
      <x:c r="I176" s="75">
        <x:v>0.00</x:v>
      </x:c>
      <x:c r="J176" s="75">
        <x:f ca="1">SUM(F176* 0.085000)</x:f>
        <x:v>8</x:v>
      </x:c>
      <x:c r="K176" s="61">
        <x:f ca="1">SUM((J176-H176)+ I176)</x:f>
        <x:v>9</x:v>
      </x:c>
    </x:row>
    <x:row r="177" spans="1:11" ht="14.25" x14ac:dyDescent="0.3">
      <x:c r="A177" s="58" t="str">
        <x:v>Color Laser Prints </x:v>
      </x:c>
      <x:c r="B177" s="6">
        <x:v>20,010</x:v>
      </x:c>
      <x:c r="C177" s="6">
        <x:v>23,411</x:v>
      </x:c>
      <x:c r="D177" s="6">
        <x:v>$0.19</x:v>
      </x:c>
      <x:c r="E177" s="185">
        <x:f ca="1">IF(B177=0,"",IF(C177="","",IF(C177&lt;B177,SUM((C177-B177)/B177),SUM((C177-B177)/B177))))</x:f>
        <x:v>5</x:v>
      </x:c>
      <x:c r="F177" s="6">
        <x:f ca="1">IF(C177="","",IF(B177="","",IF(SUM(C177-B177)&lt;0,"0",SUM(C177-B177))))</x:f>
        <x:v>6</x:v>
      </x:c>
      <x:c r="G177" s="6">
        <x:v>0</x:v>
      </x:c>
      <x:c r="H177" s="17">
        <x:f ca="1">IF(SUM(F177 - G177) &lt;0,"$0.00",SUM(F177 - G177)*D177)</x:f>
        <x:v>7</x:v>
      </x:c>
      <x:c r="I177" s="17">
        <x:v>0.00</x:v>
      </x:c>
      <x:c r="J177" s="17">
        <x:f ca="1">SUM(F177* 0.190000)</x:f>
        <x:v>8</x:v>
      </x:c>
      <x:c r="K177" s="59">
        <x:f ca="1">SUM((J177-H177)+ I177)</x:f>
        <x:v>9</x:v>
      </x:c>
    </x:row>
    <x:row r="178" spans="1:11" ht="14.25" x14ac:dyDescent="0.3">
      <x:c r="A178" s="169" t="str">
        <x:v>Ricoh SP C820 B/W Prints</x:v>
      </x:c>
      <x:c r="B178" s="73">
        <x:v>210</x:v>
      </x:c>
      <x:c r="C178" s="73">
        <x:v>308</x:v>
      </x:c>
      <x:c r="D178" s="165" t="str">
        <x:v>$0.025</x:v>
      </x:c>
      <x:c r="E178" s="181">
        <x:f ca="1">IF(B178=0,"",IF(C178="","",IF(C178&lt;B178,SUM((C178-B178)/B178),SUM((C178-B178)/B178))))</x:f>
        <x:v>5</x:v>
      </x:c>
      <x:c r="F178" s="73">
        <x:f ca="1">IF(C178="","",IF(B178="","",IF(SUM(C178-B178)&lt;0,"0",SUM(C178-B178))))</x:f>
        <x:v>6</x:v>
      </x:c>
      <x:c r="G178" s="73" t="n">
        <x:v>0</x:v>
      </x:c>
      <x:c r="H178" s="75">
        <x:f ca="1">IF(SUM(F178 - G178) &lt;0,"$0.00",SUM(F178 - G178)*D178)</x:f>
        <x:v>7</x:v>
      </x:c>
      <x:c r="I178" s="75">
        <x:v>0.00</x:v>
      </x:c>
      <x:c r="J178" s="75">
        <x:f ca="1">SUM(F178* 0.025000)</x:f>
        <x:v>8</x:v>
      </x:c>
      <x:c r="K178" s="61">
        <x:f ca="1">SUM((J178-H178)+ I178)</x:f>
        <x:v>9</x:v>
      </x:c>
    </x:row>
    <x:row r="179" spans="1:11" ht="14.25" x14ac:dyDescent="0.3">
      <x:c r="A179" s="58" t="str">
        <x:v>Ricoh SP C820 Color Prints</x:v>
      </x:c>
      <x:c r="B179" s="6">
        <x:v>31,995</x:v>
      </x:c>
      <x:c r="C179" s="6">
        <x:v>26,733</x:v>
      </x:c>
      <x:c r="D179" s="6">
        <x:v>$0.1</x:v>
      </x:c>
      <x:c r="E179" s="185">
        <x:f ca="1">IF(B179=0,"",IF(C179="","",IF(C179&lt;B179,SUM((C179-B179)/B179),SUM((C179-B179)/B179))))</x:f>
        <x:v>5</x:v>
      </x:c>
      <x:c r="F179" s="6">
        <x:f ca="1">IF(C179="","",IF(B179="","",IF(SUM(C179-B179)&lt;0,"0",SUM(C179-B179))))</x:f>
        <x:v>6</x:v>
      </x:c>
      <x:c r="G179" s="6">
        <x:v>0</x:v>
      </x:c>
      <x:c r="H179" s="17">
        <x:f ca="1">IF(SUM(F179 - G179) &lt;0,"$0.00",SUM(F179 - G179)*D179)</x:f>
        <x:v>7</x:v>
      </x:c>
      <x:c r="I179" s="17">
        <x:v>0.00</x:v>
      </x:c>
      <x:c r="J179" s="17">
        <x:f ca="1">SUM(F179* 0.100000)</x:f>
        <x:v>8</x:v>
      </x:c>
      <x:c r="K179" s="59">
        <x:f ca="1">SUM((J179-H179)+ I179)</x:f>
        <x:v>9</x:v>
      </x:c>
    </x:row>
    <x:row r="180" spans="1:10" x14ac:dyDescent="0.25">
      <x:c r="A180" s="174"/>
      <x:c r="B180" s="174"/>
      <x:c r="C180" s="174"/>
      <x:c r="D180" s="174"/>
      <x:c r="E180" s="174"/>
      <x:c r="F180" s="174"/>
      <x:c r="G180" s="174"/>
      <x:c r="H180" s="174"/>
      <x:c r="I180" s="174"/>
      <x:c r="J180" s="174">
        <x:v>Revision Savings: </x:v>
      </x:c>
      <x:c r="K180" s="174">
        <x:f ca="1">SUM(K172:K179)</x:f>
      </x:c>
    </x:row>
    <x:row r="181" spans="1:11" ht="15" x14ac:dyDescent="0.3">
      <x:c r="A181" s="194" t="str">
        <x:v>4/30/2013</x:v>
      </x:c>
      <x:c r="B181" s="194"/>
      <x:c r="C181" s="194"/>
      <x:c r="D181" s="194"/>
      <x:c r="E181" s="194"/>
      <x:c r="F181" s="194"/>
      <x:c r="G181" s="194"/>
      <x:c r="H181" s="194"/>
      <x:c r="I181" s="194"/>
      <x:c r="J181" s="194"/>
      <x:c r="K181" s="194"/>
    </x:row>
    <x:row r="182">
      <x:c r="A182" s="47" t="str">
        <x:v>Meter Type Description</x:v>
      </x:c>
      <x:c r="B182" s="45" t="str">
        <x:v>Quarterly Contracted Volume</x:v>
      </x:c>
      <x:c r="C182" s="45" t="str">
        <x:v>Actual Quarterly Volume</x:v>
      </x:c>
      <x:c r="D182" s="45" t="str">
        <x:v>FPR Overage Rate</x:v>
      </x:c>
      <x:c r="E182" s="45" t="str">
        <x:v>% Volume Increase / Decrease</x:v>
      </x:c>
      <x:c r="F182" s="45" t="str">
        <x:v>Overage Volumes</x:v>
      </x:c>
      <x:c r="G182" s="45" t="str">
        <x:v>Rollover Volume</x:v>
      </x:c>
      <x:c r="H182" s="45" t="str">
        <x:v>Current Overage Expense</x:v>
      </x:c>
      <x:c r="I182" s="45" t="str">
        <x:v>Credits</x:v>
      </x:c>
      <x:c r="J182" s="45" t="str">
        <x:v>Overage Cost W/O FPR</x:v>
      </x:c>
      <x:c r="K182" s="46" t="str">
        <x:v>Net Overage Savings / Cost Increase</x:v>
      </x:c>
    </x:row>
    <x:row r="183" spans="1:11" ht="14.25" x14ac:dyDescent="0.3">
      <x:c r="A183" s="169" t="str">
        <x:v>B/W Copies</x:v>
      </x:c>
      <x:c r="B183" s="73">
        <x:v>30,000</x:v>
      </x:c>
      <x:c r="C183" s="73">
        <x:v>67,331</x:v>
      </x:c>
      <x:c r="D183" s="165" t="str">
        <x:v>$0.015</x:v>
      </x:c>
      <x:c r="E183" s="181">
        <x:f ca="1">IF(B183=0,"",IF(C183="","",IF(C183&lt;B183,SUM((C183-B183)/B183),SUM((C183-B183)/B183))))</x:f>
        <x:v>5</x:v>
      </x:c>
      <x:c r="F183" s="73">
        <x:f ca="1">IF(C183="","",IF(B183="","",IF(SUM(C183-B183)&lt;0,"0",SUM(C183-B183))))</x:f>
        <x:v>6</x:v>
      </x:c>
      <x:c r="G183" s="73" t="n">
        <x:v>0</x:v>
      </x:c>
      <x:c r="H183" s="75">
        <x:f ca="1">IF(SUM(F183 - G183) &lt;0,"$0.00",SUM(F183 - G183)*D183)</x:f>
        <x:v>7</x:v>
      </x:c>
      <x:c r="I183" s="75">
        <x:v>0.00</x:v>
      </x:c>
      <x:c r="J183" s="75">
        <x:f ca="1">SUM(F183* 0.015000)</x:f>
        <x:v>8</x:v>
      </x:c>
      <x:c r="K183" s="61">
        <x:f ca="1">SUM((J183-H183)+ I183)</x:f>
        <x:v>9</x:v>
      </x:c>
    </x:row>
    <x:row r="184" spans="1:11" ht="14.25" x14ac:dyDescent="0.3">
      <x:c r="A184" s="58" t="str">
        <x:v>B/W Laser Prints </x:v>
      </x:c>
      <x:c r="B184" s="6">
        <x:v>109,500</x:v>
      </x:c>
      <x:c r="C184" s="6">
        <x:v>104,736</x:v>
      </x:c>
      <x:c r="D184" s="6">
        <x:v>$0.02</x:v>
      </x:c>
      <x:c r="E184" s="185">
        <x:f ca="1">IF(B184=0,"",IF(C184="","",IF(C184&lt;B184,SUM((C184-B184)/B184),SUM((C184-B184)/B184))))</x:f>
        <x:v>5</x:v>
      </x:c>
      <x:c r="F184" s="6">
        <x:f ca="1">IF(C184="","",IF(B184="","",IF(SUM(C184-B184)&lt;0,"0",SUM(C184-B184))))</x:f>
        <x:v>6</x:v>
      </x:c>
      <x:c r="G184" s="6">
        <x:v>0</x:v>
      </x:c>
      <x:c r="H184" s="17">
        <x:f ca="1">IF(SUM(F184 - G184) &lt;0,"$0.00",SUM(F184 - G184)*D184)</x:f>
        <x:v>7</x:v>
      </x:c>
      <x:c r="I184" s="17">
        <x:v>0.00</x:v>
      </x:c>
      <x:c r="J184" s="17">
        <x:f ca="1">SUM(F184* 0.020000)</x:f>
        <x:v>8</x:v>
      </x:c>
      <x:c r="K184" s="59">
        <x:f ca="1">SUM((J184-H184)+ I184)</x:f>
        <x:v>9</x:v>
      </x:c>
    </x:row>
    <x:row r="185" spans="1:11" ht="14.25" x14ac:dyDescent="0.3">
      <x:c r="A185" s="169" t="str">
        <x:v>Canon 3245 B/W Copies </x:v>
      </x:c>
      <x:c r="B185" s="73">
        <x:v>7,050</x:v>
      </x:c>
      <x:c r="C185" s="73">
        <x:v>3,006</x:v>
      </x:c>
      <x:c r="D185" s="165" t="str">
        <x:v>$0.012</x:v>
      </x:c>
      <x:c r="E185" s="181">
        <x:f ca="1">IF(B185=0,"",IF(C185="","",IF(C185&lt;B185,SUM((C185-B185)/B185),SUM((C185-B185)/B185))))</x:f>
        <x:v>5</x:v>
      </x:c>
      <x:c r="F185" s="73">
        <x:f ca="1">IF(C185="","",IF(B185="","",IF(SUM(C185-B185)&lt;0,"0",SUM(C185-B185))))</x:f>
        <x:v>6</x:v>
      </x:c>
      <x:c r="G185" s="73" t="n">
        <x:v>0</x:v>
      </x:c>
      <x:c r="H185" s="75">
        <x:f ca="1">IF(SUM(F185 - G185) &lt;0,"$0.00",SUM(F185 - G185)*D185)</x:f>
        <x:v>7</x:v>
      </x:c>
      <x:c r="I185" s="75">
        <x:v>0.00</x:v>
      </x:c>
      <x:c r="J185" s="75">
        <x:f ca="1">SUM(F185* 0.012000)</x:f>
        <x:v>8</x:v>
      </x:c>
      <x:c r="K185" s="61">
        <x:f ca="1">SUM((J185-H185)+ I185)</x:f>
        <x:v>9</x:v>
      </x:c>
    </x:row>
    <x:row r="186" spans="1:11" ht="14.25" x14ac:dyDescent="0.3">
      <x:c r="A186" s="58" t="str">
        <x:v>Canon 5075 B/W Copies </x:v>
      </x:c>
      <x:c r="B186" s="6">
        <x:v>0</x:v>
      </x:c>
      <x:c r="C186" s="6">
        <x:v>5,469</x:v>
      </x:c>
      <x:c r="D186" s="6">
        <x:v>$0.01</x:v>
      </x:c>
      <x:c r="E186" s="185">
        <x:f ca="1">IF(B186=0,"",IF(C186="","",IF(C186&lt;B186,SUM((C186-B186)/B186),SUM((C186-B186)/B186))))</x:f>
        <x:v>5</x:v>
      </x:c>
      <x:c r="F186" s="6">
        <x:f ca="1">IF(C186="","",IF(B186="","",IF(SUM(C186-B186)&lt;0,"0",SUM(C186-B186))))</x:f>
        <x:v>6</x:v>
      </x:c>
      <x:c r="G186" s="6">
        <x:v>0</x:v>
      </x:c>
      <x:c r="H186" s="17">
        <x:f ca="1">IF(SUM(F186 - G186) &lt;0,"$0.00",SUM(F186 - G186)*D186)</x:f>
        <x:v>7</x:v>
      </x:c>
      <x:c r="I186" s="17">
        <x:v>0.00</x:v>
      </x:c>
      <x:c r="J186" s="17">
        <x:f ca="1">SUM(F186* 0.010000)</x:f>
        <x:v>8</x:v>
      </x:c>
      <x:c r="K186" s="59">
        <x:f ca="1">SUM((J186-H186)+ I186)</x:f>
        <x:v>9</x:v>
      </x:c>
    </x:row>
    <x:row r="187" spans="1:11" ht="14.25" x14ac:dyDescent="0.3">
      <x:c r="A187" s="169" t="str">
        <x:v>Color Copier (Color Pages)</x:v>
      </x:c>
      <x:c r="B187" s="73">
        <x:v>69,999</x:v>
      </x:c>
      <x:c r="C187" s="73">
        <x:v>70,641</x:v>
      </x:c>
      <x:c r="D187" s="165" t="str">
        <x:v>$0.085</x:v>
      </x:c>
      <x:c r="E187" s="181">
        <x:f ca="1">IF(B187=0,"",IF(C187="","",IF(C187&lt;B187,SUM((C187-B187)/B187),SUM((C187-B187)/B187))))</x:f>
        <x:v>5</x:v>
      </x:c>
      <x:c r="F187" s="73">
        <x:f ca="1">IF(C187="","",IF(B187="","",IF(SUM(C187-B187)&lt;0,"0",SUM(C187-B187))))</x:f>
        <x:v>6</x:v>
      </x:c>
      <x:c r="G187" s="73" t="n">
        <x:v>0</x:v>
      </x:c>
      <x:c r="H187" s="75">
        <x:f ca="1">IF(SUM(F187 - G187) &lt;0,"$0.00",SUM(F187 - G187)*D187)</x:f>
        <x:v>7</x:v>
      </x:c>
      <x:c r="I187" s="75">
        <x:v>0.00</x:v>
      </x:c>
      <x:c r="J187" s="75">
        <x:f ca="1">SUM(F187* 0.085000)</x:f>
        <x:v>8</x:v>
      </x:c>
      <x:c r="K187" s="61">
        <x:f ca="1">SUM((J187-H187)+ I187)</x:f>
        <x:v>9</x:v>
      </x:c>
    </x:row>
    <x:row r="188" spans="1:11" ht="14.25" x14ac:dyDescent="0.3">
      <x:c r="A188" s="58" t="str">
        <x:v>Color Laser Prints </x:v>
      </x:c>
      <x:c r="B188" s="6">
        <x:v>20,010</x:v>
      </x:c>
      <x:c r="C188" s="6">
        <x:v>17,161</x:v>
      </x:c>
      <x:c r="D188" s="6">
        <x:v>$0.19</x:v>
      </x:c>
      <x:c r="E188" s="185">
        <x:f ca="1">IF(B188=0,"",IF(C188="","",IF(C188&lt;B188,SUM((C188-B188)/B188),SUM((C188-B188)/B188))))</x:f>
        <x:v>5</x:v>
      </x:c>
      <x:c r="F188" s="6">
        <x:f ca="1">IF(C188="","",IF(B188="","",IF(SUM(C188-B188)&lt;0,"0",SUM(C188-B188))))</x:f>
        <x:v>6</x:v>
      </x:c>
      <x:c r="G188" s="6">
        <x:v>0</x:v>
      </x:c>
      <x:c r="H188" s="17">
        <x:f ca="1">IF(SUM(F188 - G188) &lt;0,"$0.00",SUM(F188 - G188)*D188)</x:f>
        <x:v>7</x:v>
      </x:c>
      <x:c r="I188" s="17">
        <x:v>0.00</x:v>
      </x:c>
      <x:c r="J188" s="17">
        <x:f ca="1">SUM(F188* 0.190000)</x:f>
        <x:v>8</x:v>
      </x:c>
      <x:c r="K188" s="59">
        <x:f ca="1">SUM((J188-H188)+ I188)</x:f>
        <x:v>9</x:v>
      </x:c>
    </x:row>
    <x:row r="189" spans="1:11" ht="14.25" x14ac:dyDescent="0.3">
      <x:c r="A189" s="169" t="str">
        <x:v>Ricoh SP C820 B/W Prints</x:v>
      </x:c>
      <x:c r="B189" s="73">
        <x:v>210</x:v>
      </x:c>
      <x:c r="C189" s="73">
        <x:v>292</x:v>
      </x:c>
      <x:c r="D189" s="165" t="str">
        <x:v>$0.025</x:v>
      </x:c>
      <x:c r="E189" s="181">
        <x:f ca="1">IF(B189=0,"",IF(C189="","",IF(C189&lt;B189,SUM((C189-B189)/B189),SUM((C189-B189)/B189))))</x:f>
        <x:v>5</x:v>
      </x:c>
      <x:c r="F189" s="73">
        <x:f ca="1">IF(C189="","",IF(B189="","",IF(SUM(C189-B189)&lt;0,"0",SUM(C189-B189))))</x:f>
        <x:v>6</x:v>
      </x:c>
      <x:c r="G189" s="73" t="n">
        <x:v>0</x:v>
      </x:c>
      <x:c r="H189" s="75">
        <x:f ca="1">IF(SUM(F189 - G189) &lt;0,"$0.00",SUM(F189 - G189)*D189)</x:f>
        <x:v>7</x:v>
      </x:c>
      <x:c r="I189" s="75">
        <x:v>0.00</x:v>
      </x:c>
      <x:c r="J189" s="75">
        <x:f ca="1">SUM(F189* 0.025000)</x:f>
        <x:v>8</x:v>
      </x:c>
      <x:c r="K189" s="61">
        <x:f ca="1">SUM((J189-H189)+ I189)</x:f>
        <x:v>9</x:v>
      </x:c>
    </x:row>
    <x:row r="190" spans="1:11" ht="14.25" x14ac:dyDescent="0.3">
      <x:c r="A190" s="58" t="str">
        <x:v>Ricoh SP C820 Color Prints</x:v>
      </x:c>
      <x:c r="B190" s="6">
        <x:v>31,995</x:v>
      </x:c>
      <x:c r="C190" s="6">
        <x:v>42,146</x:v>
      </x:c>
      <x:c r="D190" s="6">
        <x:v>$0.1</x:v>
      </x:c>
      <x:c r="E190" s="185">
        <x:f ca="1">IF(B190=0,"",IF(C190="","",IF(C190&lt;B190,SUM((C190-B190)/B190),SUM((C190-B190)/B190))))</x:f>
        <x:v>5</x:v>
      </x:c>
      <x:c r="F190" s="6">
        <x:f ca="1">IF(C190="","",IF(B190="","",IF(SUM(C190-B190)&lt;0,"0",SUM(C190-B190))))</x:f>
        <x:v>6</x:v>
      </x:c>
      <x:c r="G190" s="6">
        <x:v>0</x:v>
      </x:c>
      <x:c r="H190" s="17">
        <x:f ca="1">IF(SUM(F190 - G190) &lt;0,"$0.00",SUM(F190 - G190)*D190)</x:f>
        <x:v>7</x:v>
      </x:c>
      <x:c r="I190" s="17">
        <x:v>0.00</x:v>
      </x:c>
      <x:c r="J190" s="17">
        <x:f ca="1">SUM(F190* 0.100000)</x:f>
        <x:v>8</x:v>
      </x:c>
      <x:c r="K190" s="59">
        <x:f ca="1">SUM((J190-H190)+ I190)</x:f>
        <x:v>9</x:v>
      </x:c>
    </x:row>
    <x:row r="191" spans="1:10" x14ac:dyDescent="0.25">
      <x:c r="A191" s="174"/>
      <x:c r="B191" s="174"/>
      <x:c r="C191" s="174"/>
      <x:c r="D191" s="174"/>
      <x:c r="E191" s="174"/>
      <x:c r="F191" s="174"/>
      <x:c r="G191" s="174"/>
      <x:c r="H191" s="174"/>
      <x:c r="I191" s="174"/>
      <x:c r="J191" s="174">
        <x:v>Revision Savings: </x:v>
      </x:c>
      <x:c r="K191" s="174">
        <x:f ca="1">SUM(K183:K190)</x:f>
      </x:c>
    </x:row>
    <x:row r="192" spans="1:11" ht="15" x14ac:dyDescent="0.3">
      <x:c r="A192" s="194" t="str">
        <x:v>1/31/2013</x:v>
      </x:c>
      <x:c r="B192" s="194"/>
      <x:c r="C192" s="194"/>
      <x:c r="D192" s="194"/>
      <x:c r="E192" s="194"/>
      <x:c r="F192" s="194"/>
      <x:c r="G192" s="194"/>
      <x:c r="H192" s="194"/>
      <x:c r="I192" s="194"/>
      <x:c r="J192" s="194"/>
      <x:c r="K192" s="194"/>
    </x:row>
    <x:row r="193">
      <x:c r="A193" s="47" t="str">
        <x:v>Meter Type Description</x:v>
      </x:c>
      <x:c r="B193" s="45" t="str">
        <x:v>Quarterly Contracted Volume</x:v>
      </x:c>
      <x:c r="C193" s="45" t="str">
        <x:v>Actual Quarterly Volume</x:v>
      </x:c>
      <x:c r="D193" s="45" t="str">
        <x:v>FPR Overage Rate</x:v>
      </x:c>
      <x:c r="E193" s="45" t="str">
        <x:v>% Volume Increase / Decrease</x:v>
      </x:c>
      <x:c r="F193" s="45" t="str">
        <x:v>Overage Volumes</x:v>
      </x:c>
      <x:c r="G193" s="45" t="str">
        <x:v>Rollover Volume</x:v>
      </x:c>
      <x:c r="H193" s="45" t="str">
        <x:v>Current Overage Expense</x:v>
      </x:c>
      <x:c r="I193" s="45" t="str">
        <x:v>Credits</x:v>
      </x:c>
      <x:c r="J193" s="45" t="str">
        <x:v>Overage Cost W/O FPR</x:v>
      </x:c>
      <x:c r="K193" s="46" t="str">
        <x:v>Net Overage Savings / Cost Increase</x:v>
      </x:c>
    </x:row>
    <x:row r="194" spans="1:11" ht="14.25" x14ac:dyDescent="0.3">
      <x:c r="A194" s="169" t="str">
        <x:v>B/W Copies</x:v>
      </x:c>
      <x:c r="B194" s="73">
        <x:v>30,000</x:v>
      </x:c>
      <x:c r="C194" s="73">
        <x:v>60,943</x:v>
      </x:c>
      <x:c r="D194" s="165" t="str">
        <x:v>$0.015</x:v>
      </x:c>
      <x:c r="E194" s="181">
        <x:f ca="1">IF(B194=0,"",IF(C194="","",IF(C194&lt;B194,SUM((C194-B194)/B194),SUM((C194-B194)/B194))))</x:f>
        <x:v>5</x:v>
      </x:c>
      <x:c r="F194" s="73">
        <x:f ca="1">IF(C194="","",IF(B194="","",IF(SUM(C194-B194)&lt;0,"0",SUM(C194-B194))))</x:f>
        <x:v>6</x:v>
      </x:c>
      <x:c r="G194" s="73" t="n">
        <x:v>0</x:v>
      </x:c>
      <x:c r="H194" s="75">
        <x:f ca="1">IF(SUM(F194 - G194) &lt;0,"$0.00",SUM(F194 - G194)*D194)</x:f>
        <x:v>7</x:v>
      </x:c>
      <x:c r="I194" s="75">
        <x:v>0.00</x:v>
      </x:c>
      <x:c r="J194" s="75">
        <x:f ca="1">SUM(F194* 0.015000)</x:f>
        <x:v>8</x:v>
      </x:c>
      <x:c r="K194" s="61">
        <x:f ca="1">SUM((J194-H194)+ I194)</x:f>
        <x:v>9</x:v>
      </x:c>
    </x:row>
    <x:row r="195" spans="1:11" ht="14.25" x14ac:dyDescent="0.3">
      <x:c r="A195" s="58" t="str">
        <x:v>B/W Laser Prints </x:v>
      </x:c>
      <x:c r="B195" s="6">
        <x:v>109,500</x:v>
      </x:c>
      <x:c r="C195" s="6">
        <x:v>122,219</x:v>
      </x:c>
      <x:c r="D195" s="6">
        <x:v>$0.02</x:v>
      </x:c>
      <x:c r="E195" s="185">
        <x:f ca="1">IF(B195=0,"",IF(C195="","",IF(C195&lt;B195,SUM((C195-B195)/B195),SUM((C195-B195)/B195))))</x:f>
        <x:v>5</x:v>
      </x:c>
      <x:c r="F195" s="6">
        <x:f ca="1">IF(C195="","",IF(B195="","",IF(SUM(C195-B195)&lt;0,"0",SUM(C195-B195))))</x:f>
        <x:v>6</x:v>
      </x:c>
      <x:c r="G195" s="6">
        <x:v>0</x:v>
      </x:c>
      <x:c r="H195" s="17">
        <x:f ca="1">IF(SUM(F195 - G195) &lt;0,"$0.00",SUM(F195 - G195)*D195)</x:f>
        <x:v>7</x:v>
      </x:c>
      <x:c r="I195" s="17">
        <x:v>0.00</x:v>
      </x:c>
      <x:c r="J195" s="17">
        <x:f ca="1">SUM(F195* 0.020000)</x:f>
        <x:v>8</x:v>
      </x:c>
      <x:c r="K195" s="59">
        <x:f ca="1">SUM((J195-H195)+ I195)</x:f>
        <x:v>9</x:v>
      </x:c>
    </x:row>
    <x:row r="196" spans="1:11" ht="14.25" x14ac:dyDescent="0.3">
      <x:c r="A196" s="169" t="str">
        <x:v>Canon 3245 B/W Copies </x:v>
      </x:c>
      <x:c r="B196" s="73">
        <x:v>7,050</x:v>
      </x:c>
      <x:c r="C196" s="73">
        <x:v>7,759</x:v>
      </x:c>
      <x:c r="D196" s="165" t="str">
        <x:v>$0.012</x:v>
      </x:c>
      <x:c r="E196" s="181">
        <x:f ca="1">IF(B196=0,"",IF(C196="","",IF(C196&lt;B196,SUM((C196-B196)/B196),SUM((C196-B196)/B196))))</x:f>
        <x:v>5</x:v>
      </x:c>
      <x:c r="F196" s="73">
        <x:f ca="1">IF(C196="","",IF(B196="","",IF(SUM(C196-B196)&lt;0,"0",SUM(C196-B196))))</x:f>
        <x:v>6</x:v>
      </x:c>
      <x:c r="G196" s="73" t="n">
        <x:v>0</x:v>
      </x:c>
      <x:c r="H196" s="75">
        <x:f ca="1">IF(SUM(F196 - G196) &lt;0,"$0.00",SUM(F196 - G196)*D196)</x:f>
        <x:v>7</x:v>
      </x:c>
      <x:c r="I196" s="75">
        <x:v>0.00</x:v>
      </x:c>
      <x:c r="J196" s="75">
        <x:f ca="1">SUM(F196* 0.012000)</x:f>
        <x:v>8</x:v>
      </x:c>
      <x:c r="K196" s="61">
        <x:f ca="1">SUM((J196-H196)+ I196)</x:f>
        <x:v>9</x:v>
      </x:c>
    </x:row>
    <x:row r="197" spans="1:11" ht="14.25" x14ac:dyDescent="0.3">
      <x:c r="A197" s="58" t="str">
        <x:v>Canon 5075 B/W Copies </x:v>
      </x:c>
      <x:c r="B197" s="6">
        <x:v>0</x:v>
      </x:c>
      <x:c r="C197" s="6">
        <x:v>1,250</x:v>
      </x:c>
      <x:c r="D197" s="6">
        <x:v>$0.01</x:v>
      </x:c>
      <x:c r="E197" s="185">
        <x:f ca="1">IF(B197=0,"",IF(C197="","",IF(C197&lt;B197,SUM((C197-B197)/B197),SUM((C197-B197)/B197))))</x:f>
        <x:v>5</x:v>
      </x:c>
      <x:c r="F197" s="6">
        <x:f ca="1">IF(C197="","",IF(B197="","",IF(SUM(C197-B197)&lt;0,"0",SUM(C197-B197))))</x:f>
        <x:v>6</x:v>
      </x:c>
      <x:c r="G197" s="6">
        <x:v>0</x:v>
      </x:c>
      <x:c r="H197" s="17">
        <x:f ca="1">IF(SUM(F197 - G197) &lt;0,"$0.00",SUM(F197 - G197)*D197)</x:f>
        <x:v>7</x:v>
      </x:c>
      <x:c r="I197" s="17">
        <x:v>0.00</x:v>
      </x:c>
      <x:c r="J197" s="17">
        <x:f ca="1">SUM(F197* 0.010000)</x:f>
        <x:v>8</x:v>
      </x:c>
      <x:c r="K197" s="59">
        <x:f ca="1">SUM((J197-H197)+ I197)</x:f>
        <x:v>9</x:v>
      </x:c>
    </x:row>
    <x:row r="198" spans="1:11" ht="14.25" x14ac:dyDescent="0.3">
      <x:c r="A198" s="169" t="str">
        <x:v>Color Copier (Color Pages)</x:v>
      </x:c>
      <x:c r="B198" s="73">
        <x:v>69,999</x:v>
      </x:c>
      <x:c r="C198" s="73">
        <x:v>60,193</x:v>
      </x:c>
      <x:c r="D198" s="165" t="str">
        <x:v>$0.085</x:v>
      </x:c>
      <x:c r="E198" s="181">
        <x:f ca="1">IF(B198=0,"",IF(C198="","",IF(C198&lt;B198,SUM((C198-B198)/B198),SUM((C198-B198)/B198))))</x:f>
        <x:v>5</x:v>
      </x:c>
      <x:c r="F198" s="73">
        <x:f ca="1">IF(C198="","",IF(B198="","",IF(SUM(C198-B198)&lt;0,"0",SUM(C198-B198))))</x:f>
        <x:v>6</x:v>
      </x:c>
      <x:c r="G198" s="73" t="n">
        <x:v>0</x:v>
      </x:c>
      <x:c r="H198" s="75">
        <x:f ca="1">IF(SUM(F198 - G198) &lt;0,"$0.00",SUM(F198 - G198)*D198)</x:f>
        <x:v>7</x:v>
      </x:c>
      <x:c r="I198" s="75">
        <x:v>0.00</x:v>
      </x:c>
      <x:c r="J198" s="75">
        <x:f ca="1">SUM(F198* 0.085000)</x:f>
        <x:v>8</x:v>
      </x:c>
      <x:c r="K198" s="61">
        <x:f ca="1">SUM((J198-H198)+ I198)</x:f>
        <x:v>9</x:v>
      </x:c>
    </x:row>
    <x:row r="199" spans="1:11" ht="14.25" x14ac:dyDescent="0.3">
      <x:c r="A199" s="58" t="str">
        <x:v>Color Laser Prints </x:v>
      </x:c>
      <x:c r="B199" s="6">
        <x:v>20,010</x:v>
      </x:c>
      <x:c r="C199" s="6">
        <x:v>12,814</x:v>
      </x:c>
      <x:c r="D199" s="6">
        <x:v>$0.19</x:v>
      </x:c>
      <x:c r="E199" s="185">
        <x:f ca="1">IF(B199=0,"",IF(C199="","",IF(C199&lt;B199,SUM((C199-B199)/B199),SUM((C199-B199)/B199))))</x:f>
        <x:v>5</x:v>
      </x:c>
      <x:c r="F199" s="6">
        <x:f ca="1">IF(C199="","",IF(B199="","",IF(SUM(C199-B199)&lt;0,"0",SUM(C199-B199))))</x:f>
        <x:v>6</x:v>
      </x:c>
      <x:c r="G199" s="6">
        <x:v>0</x:v>
      </x:c>
      <x:c r="H199" s="17">
        <x:f ca="1">IF(SUM(F199 - G199) &lt;0,"$0.00",SUM(F199 - G199)*D199)</x:f>
        <x:v>7</x:v>
      </x:c>
      <x:c r="I199" s="17">
        <x:v>0.00</x:v>
      </x:c>
      <x:c r="J199" s="17">
        <x:f ca="1">SUM(F199* 0.190000)</x:f>
        <x:v>8</x:v>
      </x:c>
      <x:c r="K199" s="59">
        <x:f ca="1">SUM((J199-H199)+ I199)</x:f>
        <x:v>9</x:v>
      </x:c>
    </x:row>
    <x:row r="200" spans="1:11" ht="14.25" x14ac:dyDescent="0.3">
      <x:c r="A200" s="169" t="str">
        <x:v>Ricoh SP C820 B/W Prints</x:v>
      </x:c>
      <x:c r="B200" s="73">
        <x:v>210</x:v>
      </x:c>
      <x:c r="C200" s="73">
        <x:v>536</x:v>
      </x:c>
      <x:c r="D200" s="165" t="str">
        <x:v>$0.025</x:v>
      </x:c>
      <x:c r="E200" s="181">
        <x:f ca="1">IF(B200=0,"",IF(C200="","",IF(C200&lt;B200,SUM((C200-B200)/B200),SUM((C200-B200)/B200))))</x:f>
        <x:v>5</x:v>
      </x:c>
      <x:c r="F200" s="73">
        <x:f ca="1">IF(C200="","",IF(B200="","",IF(SUM(C200-B200)&lt;0,"0",SUM(C200-B200))))</x:f>
        <x:v>6</x:v>
      </x:c>
      <x:c r="G200" s="73" t="n">
        <x:v>0</x:v>
      </x:c>
      <x:c r="H200" s="75">
        <x:f ca="1">IF(SUM(F200 - G200) &lt;0,"$0.00",SUM(F200 - G200)*D200)</x:f>
        <x:v>7</x:v>
      </x:c>
      <x:c r="I200" s="75">
        <x:v>0.00</x:v>
      </x:c>
      <x:c r="J200" s="75">
        <x:f ca="1">SUM(F200* 0.025000)</x:f>
        <x:v>8</x:v>
      </x:c>
      <x:c r="K200" s="61">
        <x:f ca="1">SUM((J200-H200)+ I200)</x:f>
        <x:v>9</x:v>
      </x:c>
    </x:row>
    <x:row r="201" spans="1:11" ht="14.25" x14ac:dyDescent="0.3">
      <x:c r="A201" s="58" t="str">
        <x:v>Ricoh SP C820 Color Prints</x:v>
      </x:c>
      <x:c r="B201" s="6">
        <x:v>31,995</x:v>
      </x:c>
      <x:c r="C201" s="6">
        <x:v>33,539</x:v>
      </x:c>
      <x:c r="D201" s="6">
        <x:v>$0.1</x:v>
      </x:c>
      <x:c r="E201" s="185">
        <x:f ca="1">IF(B201=0,"",IF(C201="","",IF(C201&lt;B201,SUM((C201-B201)/B201),SUM((C201-B201)/B201))))</x:f>
        <x:v>5</x:v>
      </x:c>
      <x:c r="F201" s="6">
        <x:f ca="1">IF(C201="","",IF(B201="","",IF(SUM(C201-B201)&lt;0,"0",SUM(C201-B201))))</x:f>
        <x:v>6</x:v>
      </x:c>
      <x:c r="G201" s="6">
        <x:v>0</x:v>
      </x:c>
      <x:c r="H201" s="17">
        <x:f ca="1">IF(SUM(F201 - G201) &lt;0,"$0.00",SUM(F201 - G201)*D201)</x:f>
        <x:v>7</x:v>
      </x:c>
      <x:c r="I201" s="17">
        <x:v>0.00</x:v>
      </x:c>
      <x:c r="J201" s="17">
        <x:f ca="1">SUM(F201* 0.100000)</x:f>
        <x:v>8</x:v>
      </x:c>
      <x:c r="K201" s="59">
        <x:f ca="1">SUM((J201-H201)+ I201)</x:f>
        <x:v>9</x:v>
      </x:c>
    </x:row>
    <x:row r="202" spans="1:10" x14ac:dyDescent="0.25">
      <x:c r="A202" s="174"/>
      <x:c r="B202" s="174"/>
      <x:c r="C202" s="174"/>
      <x:c r="D202" s="174"/>
      <x:c r="E202" s="174"/>
      <x:c r="F202" s="174"/>
      <x:c r="G202" s="174"/>
      <x:c r="H202" s="174"/>
      <x:c r="I202" s="174"/>
      <x:c r="J202" s="174">
        <x:v>Revision Savings: </x:v>
      </x:c>
      <x:c r="K202" s="174">
        <x:f ca="1">SUM(K194:K201)</x:f>
      </x:c>
    </x:row>
    <x:row r="203" spans="1:11" ht="15" x14ac:dyDescent="0.3">
      <x:c r="A203" s="194" t="str">
        <x:v>10/31/2012</x:v>
      </x:c>
      <x:c r="B203" s="194"/>
      <x:c r="C203" s="194"/>
      <x:c r="D203" s="194"/>
      <x:c r="E203" s="194"/>
      <x:c r="F203" s="194"/>
      <x:c r="G203" s="194"/>
      <x:c r="H203" s="194"/>
      <x:c r="I203" s="194"/>
      <x:c r="J203" s="194"/>
      <x:c r="K203" s="194"/>
    </x:row>
    <x:row r="204">
      <x:c r="A204" s="47" t="str">
        <x:v>Meter Type Description</x:v>
      </x:c>
      <x:c r="B204" s="45" t="str">
        <x:v>Quarterly Contracted Volume</x:v>
      </x:c>
      <x:c r="C204" s="45" t="str">
        <x:v>Actual Quarterly Volume</x:v>
      </x:c>
      <x:c r="D204" s="45" t="str">
        <x:v>FPR Overage Rate</x:v>
      </x:c>
      <x:c r="E204" s="45" t="str">
        <x:v>% Volume Increase / Decrease</x:v>
      </x:c>
      <x:c r="F204" s="45" t="str">
        <x:v>Overage Volumes</x:v>
      </x:c>
      <x:c r="G204" s="45" t="str">
        <x:v>Rollover Volume</x:v>
      </x:c>
      <x:c r="H204" s="45" t="str">
        <x:v>Current Overage Expense</x:v>
      </x:c>
      <x:c r="I204" s="45" t="str">
        <x:v>Credits</x:v>
      </x:c>
      <x:c r="J204" s="45" t="str">
        <x:v>Overage Cost W/O FPR</x:v>
      </x:c>
      <x:c r="K204" s="46" t="str">
        <x:v>Net Overage Savings / Cost Increase</x:v>
      </x:c>
    </x:row>
    <x:row r="205" spans="1:11" ht="14.25" x14ac:dyDescent="0.3">
      <x:c r="A205" s="169" t="str">
        <x:v>B/W Copies</x:v>
      </x:c>
      <x:c r="B205" s="73">
        <x:v>30,000</x:v>
      </x:c>
      <x:c r="C205" s="73">
        <x:v>50,493</x:v>
      </x:c>
      <x:c r="D205" s="165" t="str">
        <x:v>$0.015</x:v>
      </x:c>
      <x:c r="E205" s="181">
        <x:f ca="1">IF(B205=0,"",IF(C205="","",IF(C205&lt;B205,SUM((C205-B205)/B205),SUM((C205-B205)/B205))))</x:f>
        <x:v>5</x:v>
      </x:c>
      <x:c r="F205" s="73">
        <x:f ca="1">IF(C205="","",IF(B205="","",IF(SUM(C205-B205)&lt;0,"0",SUM(C205-B205))))</x:f>
        <x:v>6</x:v>
      </x:c>
      <x:c r="G205" s="73" t="n">
        <x:v>0</x:v>
      </x:c>
      <x:c r="H205" s="75">
        <x:f ca="1">IF(SUM(F205 - G205) &lt;0,"$0.00",SUM(F205 - G205)*D205)</x:f>
        <x:v>7</x:v>
      </x:c>
      <x:c r="I205" s="75">
        <x:v>0.00</x:v>
      </x:c>
      <x:c r="J205" s="75">
        <x:f ca="1">SUM(F205* 0.015000)</x:f>
        <x:v>8</x:v>
      </x:c>
      <x:c r="K205" s="61">
        <x:f ca="1">SUM((J205-H205)+ I205)</x:f>
        <x:v>9</x:v>
      </x:c>
    </x:row>
    <x:row r="206" spans="1:11" ht="14.25" x14ac:dyDescent="0.3">
      <x:c r="A206" s="58" t="str">
        <x:v>B/W Laser Prints </x:v>
      </x:c>
      <x:c r="B206" s="6">
        <x:v>120,000</x:v>
      </x:c>
      <x:c r="C206" s="6">
        <x:v>76,896</x:v>
      </x:c>
      <x:c r="D206" s="6">
        <x:v>$0.02</x:v>
      </x:c>
      <x:c r="E206" s="185">
        <x:f ca="1">IF(B206=0,"",IF(C206="","",IF(C206&lt;B206,SUM((C206-B206)/B206),SUM((C206-B206)/B206))))</x:f>
        <x:v>5</x:v>
      </x:c>
      <x:c r="F206" s="6">
        <x:f ca="1">IF(C206="","",IF(B206="","",IF(SUM(C206-B206)&lt;0,"0",SUM(C206-B206))))</x:f>
        <x:v>6</x:v>
      </x:c>
      <x:c r="G206" s="6">
        <x:v>0</x:v>
      </x:c>
      <x:c r="H206" s="17">
        <x:f ca="1">IF(SUM(F206 - G206) &lt;0,"$0.00",SUM(F206 - G206)*D206)</x:f>
        <x:v>7</x:v>
      </x:c>
      <x:c r="I206" s="17">
        <x:v>0.00</x:v>
      </x:c>
      <x:c r="J206" s="17">
        <x:f ca="1">SUM(F206* 0.020000)</x:f>
        <x:v>8</x:v>
      </x:c>
      <x:c r="K206" s="59">
        <x:f ca="1">SUM((J206-H206)+ I206)</x:f>
        <x:v>9</x:v>
      </x:c>
    </x:row>
    <x:row r="207" spans="1:11" ht="14.25" x14ac:dyDescent="0.3">
      <x:c r="A207" s="169" t="str">
        <x:v>Canon 3245 B/W Copies </x:v>
      </x:c>
      <x:c r="B207" s="73">
        <x:v>15,000</x:v>
      </x:c>
      <x:c r="C207" s="73">
        <x:v>8,956</x:v>
      </x:c>
      <x:c r="D207" s="165" t="str">
        <x:v>$0.012</x:v>
      </x:c>
      <x:c r="E207" s="181">
        <x:f ca="1">IF(B207=0,"",IF(C207="","",IF(C207&lt;B207,SUM((C207-B207)/B207),SUM((C207-B207)/B207))))</x:f>
        <x:v>5</x:v>
      </x:c>
      <x:c r="F207" s="73">
        <x:f ca="1">IF(C207="","",IF(B207="","",IF(SUM(C207-B207)&lt;0,"0",SUM(C207-B207))))</x:f>
        <x:v>6</x:v>
      </x:c>
      <x:c r="G207" s="73" t="n">
        <x:v>0</x:v>
      </x:c>
      <x:c r="H207" s="75">
        <x:f ca="1">IF(SUM(F207 - G207) &lt;0,"$0.00",SUM(F207 - G207)*D207)</x:f>
        <x:v>7</x:v>
      </x:c>
      <x:c r="I207" s="75">
        <x:v>0.00</x:v>
      </x:c>
      <x:c r="J207" s="75">
        <x:f ca="1">SUM(F207* 0.012000)</x:f>
        <x:v>8</x:v>
      </x:c>
      <x:c r="K207" s="61">
        <x:f ca="1">SUM((J207-H207)+ I207)</x:f>
        <x:v>9</x:v>
      </x:c>
    </x:row>
    <x:row r="208" spans="1:11" ht="14.25" x14ac:dyDescent="0.3">
      <x:c r="A208" s="58" t="str">
        <x:v>Canon 5075 B/W Copies </x:v>
      </x:c>
      <x:c r="B208" s="6">
        <x:v>75,000</x:v>
      </x:c>
      <x:c r="C208" s="6">
        <x:v>4,235</x:v>
      </x:c>
      <x:c r="D208" s="6">
        <x:v>$0.01</x:v>
      </x:c>
      <x:c r="E208" s="185">
        <x:f ca="1">IF(B208=0,"",IF(C208="","",IF(C208&lt;B208,SUM((C208-B208)/B208),SUM((C208-B208)/B208))))</x:f>
        <x:v>5</x:v>
      </x:c>
      <x:c r="F208" s="6">
        <x:f ca="1">IF(C208="","",IF(B208="","",IF(SUM(C208-B208)&lt;0,"0",SUM(C208-B208))))</x:f>
        <x:v>6</x:v>
      </x:c>
      <x:c r="G208" s="6">
        <x:v>0</x:v>
      </x:c>
      <x:c r="H208" s="17">
        <x:f ca="1">IF(SUM(F208 - G208) &lt;0,"$0.00",SUM(F208 - G208)*D208)</x:f>
        <x:v>7</x:v>
      </x:c>
      <x:c r="I208" s="17">
        <x:v>0.00</x:v>
      </x:c>
      <x:c r="J208" s="17">
        <x:f ca="1">SUM(F208* 0.010000)</x:f>
        <x:v>8</x:v>
      </x:c>
      <x:c r="K208" s="59">
        <x:f ca="1">SUM((J208-H208)+ I208)</x:f>
        <x:v>9</x:v>
      </x:c>
    </x:row>
    <x:row r="209" spans="1:11" ht="14.25" x14ac:dyDescent="0.3">
      <x:c r="A209" s="169" t="str">
        <x:v>Color Copier (Color Pages)</x:v>
      </x:c>
      <x:c r="B209" s="73">
        <x:v>69,999</x:v>
      </x:c>
      <x:c r="C209" s="73">
        <x:v>75,359</x:v>
      </x:c>
      <x:c r="D209" s="165" t="str">
        <x:v>$0.085</x:v>
      </x:c>
      <x:c r="E209" s="181">
        <x:f ca="1">IF(B209=0,"",IF(C209="","",IF(C209&lt;B209,SUM((C209-B209)/B209),SUM((C209-B209)/B209))))</x:f>
        <x:v>5</x:v>
      </x:c>
      <x:c r="F209" s="73">
        <x:f ca="1">IF(C209="","",IF(B209="","",IF(SUM(C209-B209)&lt;0,"0",SUM(C209-B209))))</x:f>
        <x:v>6</x:v>
      </x:c>
      <x:c r="G209" s="73" t="n">
        <x:v>0</x:v>
      </x:c>
      <x:c r="H209" s="75">
        <x:f ca="1">IF(SUM(F209 - G209) &lt;0,"$0.00",SUM(F209 - G209)*D209)</x:f>
        <x:v>7</x:v>
      </x:c>
      <x:c r="I209" s="75">
        <x:v>0.00</x:v>
      </x:c>
      <x:c r="J209" s="75">
        <x:f ca="1">SUM(F209* 0.085000)</x:f>
        <x:v>8</x:v>
      </x:c>
      <x:c r="K209" s="61">
        <x:f ca="1">SUM((J209-H209)+ I209)</x:f>
        <x:v>9</x:v>
      </x:c>
    </x:row>
    <x:row r="210" spans="1:11" ht="14.25" x14ac:dyDescent="0.3">
      <x:c r="A210" s="58" t="str">
        <x:v>Color Laser Prints </x:v>
      </x:c>
      <x:c r="B210" s="6">
        <x:v>20,010</x:v>
      </x:c>
      <x:c r="C210" s="6">
        <x:v>10,743</x:v>
      </x:c>
      <x:c r="D210" s="6">
        <x:v>$0.19</x:v>
      </x:c>
      <x:c r="E210" s="185">
        <x:f ca="1">IF(B210=0,"",IF(C210="","",IF(C210&lt;B210,SUM((C210-B210)/B210),SUM((C210-B210)/B210))))</x:f>
        <x:v>5</x:v>
      </x:c>
      <x:c r="F210" s="6">
        <x:f ca="1">IF(C210="","",IF(B210="","",IF(SUM(C210-B210)&lt;0,"0",SUM(C210-B210))))</x:f>
        <x:v>6</x:v>
      </x:c>
      <x:c r="G210" s="6">
        <x:v>0</x:v>
      </x:c>
      <x:c r="H210" s="17">
        <x:f ca="1">IF(SUM(F210 - G210) &lt;0,"$0.00",SUM(F210 - G210)*D210)</x:f>
        <x:v>7</x:v>
      </x:c>
      <x:c r="I210" s="17">
        <x:v>0.00</x:v>
      </x:c>
      <x:c r="J210" s="17">
        <x:f ca="1">SUM(F210* 0.190000)</x:f>
        <x:v>8</x:v>
      </x:c>
      <x:c r="K210" s="59">
        <x:f ca="1">SUM((J210-H210)+ I210)</x:f>
        <x:v>9</x:v>
      </x:c>
    </x:row>
    <x:row r="211" spans="1:11" ht="14.25" x14ac:dyDescent="0.3">
      <x:c r="A211" s="169" t="str">
        <x:v>Ricoh SP C820 B/W Prints</x:v>
      </x:c>
      <x:c r="B211" s="73">
        <x:v>210</x:v>
      </x:c>
      <x:c r="C211" s="73">
        <x:v>795</x:v>
      </x:c>
      <x:c r="D211" s="165" t="str">
        <x:v>$0.025</x:v>
      </x:c>
      <x:c r="E211" s="181">
        <x:f ca="1">IF(B211=0,"",IF(C211="","",IF(C211&lt;B211,SUM((C211-B211)/B211),SUM((C211-B211)/B211))))</x:f>
        <x:v>5</x:v>
      </x:c>
      <x:c r="F211" s="73">
        <x:f ca="1">IF(C211="","",IF(B211="","",IF(SUM(C211-B211)&lt;0,"0",SUM(C211-B211))))</x:f>
        <x:v>6</x:v>
      </x:c>
      <x:c r="G211" s="73" t="n">
        <x:v>0</x:v>
      </x:c>
      <x:c r="H211" s="75">
        <x:f ca="1">IF(SUM(F211 - G211) &lt;0,"$0.00",SUM(F211 - G211)*D211)</x:f>
        <x:v>7</x:v>
      </x:c>
      <x:c r="I211" s="75">
        <x:v>0.00</x:v>
      </x:c>
      <x:c r="J211" s="75">
        <x:f ca="1">SUM(F211* 0.025000)</x:f>
        <x:v>8</x:v>
      </x:c>
      <x:c r="K211" s="61">
        <x:f ca="1">SUM((J211-H211)+ I211)</x:f>
        <x:v>9</x:v>
      </x:c>
    </x:row>
    <x:row r="212" spans="1:11" ht="14.25" x14ac:dyDescent="0.3">
      <x:c r="A212" s="58" t="str">
        <x:v>Ricoh SP C820 Color Prints</x:v>
      </x:c>
      <x:c r="B212" s="6">
        <x:v>31,995</x:v>
      </x:c>
      <x:c r="C212" s="6">
        <x:v>39,034</x:v>
      </x:c>
      <x:c r="D212" s="6">
        <x:v>$0.1</x:v>
      </x:c>
      <x:c r="E212" s="185">
        <x:f ca="1">IF(B212=0,"",IF(C212="","",IF(C212&lt;B212,SUM((C212-B212)/B212),SUM((C212-B212)/B212))))</x:f>
        <x:v>5</x:v>
      </x:c>
      <x:c r="F212" s="6">
        <x:f ca="1">IF(C212="","",IF(B212="","",IF(SUM(C212-B212)&lt;0,"0",SUM(C212-B212))))</x:f>
        <x:v>6</x:v>
      </x:c>
      <x:c r="G212" s="6">
        <x:v>0</x:v>
      </x:c>
      <x:c r="H212" s="17">
        <x:f ca="1">IF(SUM(F212 - G212) &lt;0,"$0.00",SUM(F212 - G212)*D212)</x:f>
        <x:v>7</x:v>
      </x:c>
      <x:c r="I212" s="17">
        <x:v>0.00</x:v>
      </x:c>
      <x:c r="J212" s="17">
        <x:f ca="1">SUM(F212* 0.100000)</x:f>
        <x:v>8</x:v>
      </x:c>
      <x:c r="K212" s="59">
        <x:f ca="1">SUM((J212-H212)+ I212)</x:f>
        <x:v>9</x:v>
      </x:c>
    </x:row>
    <x:row r="213" spans="1:10" x14ac:dyDescent="0.25">
      <x:c r="A213" s="174"/>
      <x:c r="B213" s="174"/>
      <x:c r="C213" s="174"/>
      <x:c r="D213" s="174"/>
      <x:c r="E213" s="174"/>
      <x:c r="F213" s="174"/>
      <x:c r="G213" s="174"/>
      <x:c r="H213" s="174"/>
      <x:c r="I213" s="174"/>
      <x:c r="J213" s="174">
        <x:v>Revision Savings: </x:v>
      </x:c>
      <x:c r="K213" s="174">
        <x:f ca="1">SUM(K205:K212)</x:f>
      </x:c>
    </x:row>
    <x:row r="214" spans="1:11" ht="15" x14ac:dyDescent="0.3">
      <x:c r="A214" s="194" t="str">
        <x:v>7/31/2012</x:v>
      </x:c>
      <x:c r="B214" s="194"/>
      <x:c r="C214" s="194"/>
      <x:c r="D214" s="194"/>
      <x:c r="E214" s="194"/>
      <x:c r="F214" s="194"/>
      <x:c r="G214" s="194"/>
      <x:c r="H214" s="194"/>
      <x:c r="I214" s="194"/>
      <x:c r="J214" s="194"/>
      <x:c r="K214" s="194"/>
    </x:row>
    <x:row r="215">
      <x:c r="A215" s="47" t="str">
        <x:v>Meter Type Description</x:v>
      </x:c>
      <x:c r="B215" s="45" t="str">
        <x:v>Quarterly Contracted Volume</x:v>
      </x:c>
      <x:c r="C215" s="45" t="str">
        <x:v>Actual Quarterly Volume</x:v>
      </x:c>
      <x:c r="D215" s="45" t="str">
        <x:v>FPR Overage Rate</x:v>
      </x:c>
      <x:c r="E215" s="45" t="str">
        <x:v>% Volume Increase / Decrease</x:v>
      </x:c>
      <x:c r="F215" s="45" t="str">
        <x:v>Overage Volumes</x:v>
      </x:c>
      <x:c r="G215" s="45" t="str">
        <x:v>Rollover Volume</x:v>
      </x:c>
      <x:c r="H215" s="45" t="str">
        <x:v>Current Overage Expense</x:v>
      </x:c>
      <x:c r="I215" s="45" t="str">
        <x:v>Credits</x:v>
      </x:c>
      <x:c r="J215" s="45" t="str">
        <x:v>Overage Cost W/O FPR</x:v>
      </x:c>
      <x:c r="K215" s="46" t="str">
        <x:v>Net Overage Savings / Cost Increase</x:v>
      </x:c>
    </x:row>
    <x:row r="216" spans="1:11" ht="14.25" x14ac:dyDescent="0.3">
      <x:c r="A216" s="169" t="str">
        <x:v>B/W Copies</x:v>
      </x:c>
      <x:c r="B216" s="73">
        <x:v>30,000</x:v>
      </x:c>
      <x:c r="C216" s="73">
        <x:v>24,312</x:v>
      </x:c>
      <x:c r="D216" s="165" t="str">
        <x:v>$0.015</x:v>
      </x:c>
      <x:c r="E216" s="181">
        <x:f ca="1">IF(B216=0,"",IF(C216="","",IF(C216&lt;B216,SUM((C216-B216)/B216),SUM((C216-B216)/B216))))</x:f>
        <x:v>5</x:v>
      </x:c>
      <x:c r="F216" s="73">
        <x:f ca="1">IF(C216="","",IF(B216="","",IF(SUM(C216-B216)&lt;0,"0",SUM(C216-B216))))</x:f>
        <x:v>6</x:v>
      </x:c>
      <x:c r="G216" s="73" t="n">
        <x:v>0</x:v>
      </x:c>
      <x:c r="H216" s="75">
        <x:f ca="1">IF(SUM(F216 - G216) &lt;0,"$0.00",SUM(F216 - G216)*D216)</x:f>
        <x:v>7</x:v>
      </x:c>
      <x:c r="I216" s="75">
        <x:v>0.00</x:v>
      </x:c>
      <x:c r="J216" s="75">
        <x:f ca="1">SUM(F216* 0.015000)</x:f>
        <x:v>8</x:v>
      </x:c>
      <x:c r="K216" s="61">
        <x:f ca="1">SUM((J216-H216)+ I216)</x:f>
        <x:v>9</x:v>
      </x:c>
    </x:row>
    <x:row r="217" spans="1:11" ht="14.25" x14ac:dyDescent="0.3">
      <x:c r="A217" s="58" t="str">
        <x:v>B/W Laser Prints </x:v>
      </x:c>
      <x:c r="B217" s="6">
        <x:v>120,000</x:v>
      </x:c>
      <x:c r="C217" s="6">
        <x:v>108,940</x:v>
      </x:c>
      <x:c r="D217" s="6">
        <x:v>$0.02</x:v>
      </x:c>
      <x:c r="E217" s="185">
        <x:f ca="1">IF(B217=0,"",IF(C217="","",IF(C217&lt;B217,SUM((C217-B217)/B217),SUM((C217-B217)/B217))))</x:f>
        <x:v>5</x:v>
      </x:c>
      <x:c r="F217" s="6">
        <x:f ca="1">IF(C217="","",IF(B217="","",IF(SUM(C217-B217)&lt;0,"0",SUM(C217-B217))))</x:f>
        <x:v>6</x:v>
      </x:c>
      <x:c r="G217" s="6">
        <x:v>0</x:v>
      </x:c>
      <x:c r="H217" s="17">
        <x:f ca="1">IF(SUM(F217 - G217) &lt;0,"$0.00",SUM(F217 - G217)*D217)</x:f>
        <x:v>7</x:v>
      </x:c>
      <x:c r="I217" s="17">
        <x:v>0.00</x:v>
      </x:c>
      <x:c r="J217" s="17">
        <x:f ca="1">SUM(F217* 0.020000)</x:f>
        <x:v>8</x:v>
      </x:c>
      <x:c r="K217" s="59">
        <x:f ca="1">SUM((J217-H217)+ I217)</x:f>
        <x:v>9</x:v>
      </x:c>
    </x:row>
    <x:row r="218" spans="1:11" ht="14.25" x14ac:dyDescent="0.3">
      <x:c r="A218" s="169" t="str">
        <x:v>Canon 3245 B/W Copies </x:v>
      </x:c>
      <x:c r="B218" s="73">
        <x:v>15,000</x:v>
      </x:c>
      <x:c r="C218" s="73">
        <x:v>7,005</x:v>
      </x:c>
      <x:c r="D218" s="165" t="str">
        <x:v>$0.012</x:v>
      </x:c>
      <x:c r="E218" s="181">
        <x:f ca="1">IF(B218=0,"",IF(C218="","",IF(C218&lt;B218,SUM((C218-B218)/B218),SUM((C218-B218)/B218))))</x:f>
        <x:v>5</x:v>
      </x:c>
      <x:c r="F218" s="73">
        <x:f ca="1">IF(C218="","",IF(B218="","",IF(SUM(C218-B218)&lt;0,"0",SUM(C218-B218))))</x:f>
        <x:v>6</x:v>
      </x:c>
      <x:c r="G218" s="73" t="n">
        <x:v>0</x:v>
      </x:c>
      <x:c r="H218" s="75">
        <x:f ca="1">IF(SUM(F218 - G218) &lt;0,"$0.00",SUM(F218 - G218)*D218)</x:f>
        <x:v>7</x:v>
      </x:c>
      <x:c r="I218" s="75">
        <x:v>0.00</x:v>
      </x:c>
      <x:c r="J218" s="75">
        <x:f ca="1">SUM(F218* 0.012000)</x:f>
        <x:v>8</x:v>
      </x:c>
      <x:c r="K218" s="61">
        <x:f ca="1">SUM((J218-H218)+ I218)</x:f>
        <x:v>9</x:v>
      </x:c>
    </x:row>
    <x:row r="219" spans="1:11" ht="14.25" x14ac:dyDescent="0.3">
      <x:c r="A219" s="58" t="str">
        <x:v>Canon 5075 B/W Copies </x:v>
      </x:c>
      <x:c r="B219" s="6">
        <x:v>75,000</x:v>
      </x:c>
      <x:c r="C219" s="6">
        <x:v>10,282</x:v>
      </x:c>
      <x:c r="D219" s="6">
        <x:v>$0.01</x:v>
      </x:c>
      <x:c r="E219" s="185">
        <x:f ca="1">IF(B219=0,"",IF(C219="","",IF(C219&lt;B219,SUM((C219-B219)/B219),SUM((C219-B219)/B219))))</x:f>
        <x:v>5</x:v>
      </x:c>
      <x:c r="F219" s="6">
        <x:f ca="1">IF(C219="","",IF(B219="","",IF(SUM(C219-B219)&lt;0,"0",SUM(C219-B219))))</x:f>
        <x:v>6</x:v>
      </x:c>
      <x:c r="G219" s="6">
        <x:v>0</x:v>
      </x:c>
      <x:c r="H219" s="17">
        <x:f ca="1">IF(SUM(F219 - G219) &lt;0,"$0.00",SUM(F219 - G219)*D219)</x:f>
        <x:v>7</x:v>
      </x:c>
      <x:c r="I219" s="17">
        <x:v>0.00</x:v>
      </x:c>
      <x:c r="J219" s="17">
        <x:f ca="1">SUM(F219* 0.010000)</x:f>
        <x:v>8</x:v>
      </x:c>
      <x:c r="K219" s="59">
        <x:f ca="1">SUM((J219-H219)+ I219)</x:f>
        <x:v>9</x:v>
      </x:c>
    </x:row>
    <x:row r="220" spans="1:11" ht="14.25" x14ac:dyDescent="0.3">
      <x:c r="A220" s="169" t="str">
        <x:v>Color Copier (Color Pages)</x:v>
      </x:c>
      <x:c r="B220" s="73">
        <x:v>69,999</x:v>
      </x:c>
      <x:c r="C220" s="73">
        <x:v>62,161</x:v>
      </x:c>
      <x:c r="D220" s="165" t="str">
        <x:v>$0.085</x:v>
      </x:c>
      <x:c r="E220" s="181">
        <x:f ca="1">IF(B220=0,"",IF(C220="","",IF(C220&lt;B220,SUM((C220-B220)/B220),SUM((C220-B220)/B220))))</x:f>
        <x:v>5</x:v>
      </x:c>
      <x:c r="F220" s="73">
        <x:f ca="1">IF(C220="","",IF(B220="","",IF(SUM(C220-B220)&lt;0,"0",SUM(C220-B220))))</x:f>
        <x:v>6</x:v>
      </x:c>
      <x:c r="G220" s="73" t="n">
        <x:v>0</x:v>
      </x:c>
      <x:c r="H220" s="75">
        <x:f ca="1">IF(SUM(F220 - G220) &lt;0,"$0.00",SUM(F220 - G220)*D220)</x:f>
        <x:v>7</x:v>
      </x:c>
      <x:c r="I220" s="75">
        <x:v>0.00</x:v>
      </x:c>
      <x:c r="J220" s="75">
        <x:f ca="1">SUM(F220* 0.085000)</x:f>
        <x:v>8</x:v>
      </x:c>
      <x:c r="K220" s="61">
        <x:f ca="1">SUM((J220-H220)+ I220)</x:f>
        <x:v>9</x:v>
      </x:c>
    </x:row>
    <x:row r="221" spans="1:11" ht="14.25" x14ac:dyDescent="0.3">
      <x:c r="A221" s="58" t="str">
        <x:v>Color Laser Prints </x:v>
      </x:c>
      <x:c r="B221" s="6">
        <x:v>20,010</x:v>
      </x:c>
      <x:c r="C221" s="6">
        <x:v>11,113</x:v>
      </x:c>
      <x:c r="D221" s="6">
        <x:v>$0.19</x:v>
      </x:c>
      <x:c r="E221" s="185">
        <x:f ca="1">IF(B221=0,"",IF(C221="","",IF(C221&lt;B221,SUM((C221-B221)/B221),SUM((C221-B221)/B221))))</x:f>
        <x:v>5</x:v>
      </x:c>
      <x:c r="F221" s="6">
        <x:f ca="1">IF(C221="","",IF(B221="","",IF(SUM(C221-B221)&lt;0,"0",SUM(C221-B221))))</x:f>
        <x:v>6</x:v>
      </x:c>
      <x:c r="G221" s="6">
        <x:v>0</x:v>
      </x:c>
      <x:c r="H221" s="17">
        <x:f ca="1">IF(SUM(F221 - G221) &lt;0,"$0.00",SUM(F221 - G221)*D221)</x:f>
        <x:v>7</x:v>
      </x:c>
      <x:c r="I221" s="17">
        <x:v>0.00</x:v>
      </x:c>
      <x:c r="J221" s="17">
        <x:f ca="1">SUM(F221* 0.190000)</x:f>
        <x:v>8</x:v>
      </x:c>
      <x:c r="K221" s="59">
        <x:f ca="1">SUM((J221-H221)+ I221)</x:f>
        <x:v>9</x:v>
      </x:c>
    </x:row>
    <x:row r="222" spans="1:11" ht="14.25" x14ac:dyDescent="0.3">
      <x:c r="A222" s="169" t="str">
        <x:v>Ricoh SP C820 B/W Prints</x:v>
      </x:c>
      <x:c r="B222" s="73">
        <x:v>210</x:v>
      </x:c>
      <x:c r="C222" s="73">
        <x:v>540</x:v>
      </x:c>
      <x:c r="D222" s="165" t="str">
        <x:v>$0.025</x:v>
      </x:c>
      <x:c r="E222" s="181">
        <x:f ca="1">IF(B222=0,"",IF(C222="","",IF(C222&lt;B222,SUM((C222-B222)/B222),SUM((C222-B222)/B222))))</x:f>
        <x:v>5</x:v>
      </x:c>
      <x:c r="F222" s="73">
        <x:f ca="1">IF(C222="","",IF(B222="","",IF(SUM(C222-B222)&lt;0,"0",SUM(C222-B222))))</x:f>
        <x:v>6</x:v>
      </x:c>
      <x:c r="G222" s="73" t="n">
        <x:v>0</x:v>
      </x:c>
      <x:c r="H222" s="75">
        <x:f ca="1">IF(SUM(F222 - G222) &lt;0,"$0.00",SUM(F222 - G222)*D222)</x:f>
        <x:v>7</x:v>
      </x:c>
      <x:c r="I222" s="75">
        <x:v>0.00</x:v>
      </x:c>
      <x:c r="J222" s="75">
        <x:f ca="1">SUM(F222* 0.025000)</x:f>
        <x:v>8</x:v>
      </x:c>
      <x:c r="K222" s="61">
        <x:f ca="1">SUM((J222-H222)+ I222)</x:f>
        <x:v>9</x:v>
      </x:c>
    </x:row>
    <x:row r="223" spans="1:11" ht="14.25" x14ac:dyDescent="0.3">
      <x:c r="A223" s="58" t="str">
        <x:v>Ricoh SP C820 Color Prints</x:v>
      </x:c>
      <x:c r="B223" s="6">
        <x:v>31,995</x:v>
      </x:c>
      <x:c r="C223" s="6">
        <x:v>28,701</x:v>
      </x:c>
      <x:c r="D223" s="6">
        <x:v>$0.1</x:v>
      </x:c>
      <x:c r="E223" s="185">
        <x:f ca="1">IF(B223=0,"",IF(C223="","",IF(C223&lt;B223,SUM((C223-B223)/B223),SUM((C223-B223)/B223))))</x:f>
        <x:v>5</x:v>
      </x:c>
      <x:c r="F223" s="6">
        <x:f ca="1">IF(C223="","",IF(B223="","",IF(SUM(C223-B223)&lt;0,"0",SUM(C223-B223))))</x:f>
        <x:v>6</x:v>
      </x:c>
      <x:c r="G223" s="6">
        <x:v>0</x:v>
      </x:c>
      <x:c r="H223" s="17">
        <x:f ca="1">IF(SUM(F223 - G223) &lt;0,"$0.00",SUM(F223 - G223)*D223)</x:f>
        <x:v>7</x:v>
      </x:c>
      <x:c r="I223" s="17">
        <x:v>0.00</x:v>
      </x:c>
      <x:c r="J223" s="17">
        <x:f ca="1">SUM(F223* 0.100000)</x:f>
        <x:v>8</x:v>
      </x:c>
      <x:c r="K223" s="59">
        <x:f ca="1">SUM((J223-H223)+ I223)</x:f>
        <x:v>9</x:v>
      </x:c>
    </x:row>
    <x:row r="224" spans="1:10" x14ac:dyDescent="0.25">
      <x:c r="A224" s="174"/>
      <x:c r="B224" s="174"/>
      <x:c r="C224" s="174"/>
      <x:c r="D224" s="174"/>
      <x:c r="E224" s="174"/>
      <x:c r="F224" s="174"/>
      <x:c r="G224" s="174"/>
      <x:c r="H224" s="174"/>
      <x:c r="I224" s="174"/>
      <x:c r="J224" s="174">
        <x:v>Revision Savings: </x:v>
      </x:c>
      <x:c r="K224" s="174">
        <x:f ca="1">SUM(K216:K223)</x:f>
      </x:c>
    </x:row>
    <x:row r="225" spans="1:11" ht="15" x14ac:dyDescent="0.3">
      <x:c r="A225" s="194" t="str">
        <x:v>4/30/2012</x:v>
      </x:c>
      <x:c r="B225" s="194"/>
      <x:c r="C225" s="194"/>
      <x:c r="D225" s="194"/>
      <x:c r="E225" s="194"/>
      <x:c r="F225" s="194"/>
      <x:c r="G225" s="194"/>
      <x:c r="H225" s="194"/>
      <x:c r="I225" s="194"/>
      <x:c r="J225" s="194"/>
      <x:c r="K225" s="194"/>
    </x:row>
    <x:row r="226">
      <x:c r="A226" s="47" t="str">
        <x:v>Meter Type Description</x:v>
      </x:c>
      <x:c r="B226" s="45" t="str">
        <x:v>Quarterly Contracted Volume</x:v>
      </x:c>
      <x:c r="C226" s="45" t="str">
        <x:v>Actual Quarterly Volume</x:v>
      </x:c>
      <x:c r="D226" s="45" t="str">
        <x:v>FPR Overage Rate</x:v>
      </x:c>
      <x:c r="E226" s="45" t="str">
        <x:v>% Volume Increase / Decrease</x:v>
      </x:c>
      <x:c r="F226" s="45" t="str">
        <x:v>Overage Volumes</x:v>
      </x:c>
      <x:c r="G226" s="45" t="str">
        <x:v>Rollover Volume</x:v>
      </x:c>
      <x:c r="H226" s="45" t="str">
        <x:v>Current Overage Expense</x:v>
      </x:c>
      <x:c r="I226" s="45" t="str">
        <x:v>Credits</x:v>
      </x:c>
      <x:c r="J226" s="45" t="str">
        <x:v>Overage Cost W/O FPR</x:v>
      </x:c>
      <x:c r="K226" s="46" t="str">
        <x:v>Net Overage Savings / Cost Increase</x:v>
      </x:c>
    </x:row>
    <x:row r="227" spans="1:11" ht="14.25" x14ac:dyDescent="0.3">
      <x:c r="A227" s="169" t="str">
        <x:v>B/W Copies</x:v>
      </x:c>
      <x:c r="B227" s="73">
        <x:v>40,000</x:v>
      </x:c>
      <x:c r="C227" s="73">
        <x:v>47,193</x:v>
      </x:c>
      <x:c r="D227" s="165" t="str">
        <x:v>$0.015</x:v>
      </x:c>
      <x:c r="E227" s="181">
        <x:f ca="1">IF(B227=0,"",IF(C227="","",IF(C227&lt;B227,SUM((C227-B227)/B227),SUM((C227-B227)/B227))))</x:f>
        <x:v>5</x:v>
      </x:c>
      <x:c r="F227" s="73">
        <x:f ca="1">IF(C227="","",IF(B227="","",IF(SUM(C227-B227)&lt;0,"0",SUM(C227-B227))))</x:f>
        <x:v>6</x:v>
      </x:c>
      <x:c r="G227" s="73" t="n">
        <x:v>0</x:v>
      </x:c>
      <x:c r="H227" s="75">
        <x:f ca="1">IF(SUM(F227 - G227) &lt;0,"$0.00",SUM(F227 - G227)*D227)</x:f>
        <x:v>7</x:v>
      </x:c>
      <x:c r="I227" s="75">
        <x:v>0.00</x:v>
      </x:c>
      <x:c r="J227" s="75">
        <x:f ca="1">SUM(F227* 0.015000)</x:f>
        <x:v>8</x:v>
      </x:c>
      <x:c r="K227" s="61">
        <x:f ca="1">SUM((J227-H227)+ I227)</x:f>
        <x:v>9</x:v>
      </x:c>
    </x:row>
    <x:row r="228" spans="1:11" ht="14.25" x14ac:dyDescent="0.3">
      <x:c r="A228" s="58" t="str">
        <x:v>B/W Laser Prints </x:v>
      </x:c>
      <x:c r="B228" s="6">
        <x:v>160,000</x:v>
      </x:c>
      <x:c r="C228" s="6">
        <x:v>162,517</x:v>
      </x:c>
      <x:c r="D228" s="6">
        <x:v>$0.02</x:v>
      </x:c>
      <x:c r="E228" s="185">
        <x:f ca="1">IF(B228=0,"",IF(C228="","",IF(C228&lt;B228,SUM((C228-B228)/B228),SUM((C228-B228)/B228))))</x:f>
        <x:v>5</x:v>
      </x:c>
      <x:c r="F228" s="6">
        <x:f ca="1">IF(C228="","",IF(B228="","",IF(SUM(C228-B228)&lt;0,"0",SUM(C228-B228))))</x:f>
        <x:v>6</x:v>
      </x:c>
      <x:c r="G228" s="6">
        <x:v>0</x:v>
      </x:c>
      <x:c r="H228" s="17">
        <x:f ca="1">IF(SUM(F228 - G228) &lt;0,"$0.00",SUM(F228 - G228)*D228)</x:f>
        <x:v>7</x:v>
      </x:c>
      <x:c r="I228" s="17">
        <x:v>0.00</x:v>
      </x:c>
      <x:c r="J228" s="17">
        <x:f ca="1">SUM(F228* 0.020000)</x:f>
        <x:v>8</x:v>
      </x:c>
      <x:c r="K228" s="59">
        <x:f ca="1">SUM((J228-H228)+ I228)</x:f>
        <x:v>9</x:v>
      </x:c>
    </x:row>
    <x:row r="229" spans="1:11" ht="14.25" x14ac:dyDescent="0.3">
      <x:c r="A229" s="169" t="str">
        <x:v>Canon 3245 B/W Copies </x:v>
      </x:c>
      <x:c r="B229" s="73">
        <x:v>20,000</x:v>
      </x:c>
      <x:c r="C229" s="73">
        <x:v>10,895</x:v>
      </x:c>
      <x:c r="D229" s="165" t="str">
        <x:v>$0.012</x:v>
      </x:c>
      <x:c r="E229" s="181">
        <x:f ca="1">IF(B229=0,"",IF(C229="","",IF(C229&lt;B229,SUM((C229-B229)/B229),SUM((C229-B229)/B229))))</x:f>
        <x:v>5</x:v>
      </x:c>
      <x:c r="F229" s="73">
        <x:f ca="1">IF(C229="","",IF(B229="","",IF(SUM(C229-B229)&lt;0,"0",SUM(C229-B229))))</x:f>
        <x:v>6</x:v>
      </x:c>
      <x:c r="G229" s="73" t="n">
        <x:v>0</x:v>
      </x:c>
      <x:c r="H229" s="75">
        <x:f ca="1">IF(SUM(F229 - G229) &lt;0,"$0.00",SUM(F229 - G229)*D229)</x:f>
        <x:v>7</x:v>
      </x:c>
      <x:c r="I229" s="75">
        <x:v>0.00</x:v>
      </x:c>
      <x:c r="J229" s="75">
        <x:f ca="1">SUM(F229* 0.012000)</x:f>
        <x:v>8</x:v>
      </x:c>
      <x:c r="K229" s="61">
        <x:f ca="1">SUM((J229-H229)+ I229)</x:f>
        <x:v>9</x:v>
      </x:c>
    </x:row>
    <x:row r="230" spans="1:11" ht="14.25" x14ac:dyDescent="0.3">
      <x:c r="A230" s="58" t="str">
        <x:v>Canon 5075 B/W Copies </x:v>
      </x:c>
      <x:c r="B230" s="6">
        <x:v>100,000</x:v>
      </x:c>
      <x:c r="C230" s="6">
        <x:v>24,887</x:v>
      </x:c>
      <x:c r="D230" s="6">
        <x:v>$0.01</x:v>
      </x:c>
      <x:c r="E230" s="185">
        <x:f ca="1">IF(B230=0,"",IF(C230="","",IF(C230&lt;B230,SUM((C230-B230)/B230),SUM((C230-B230)/B230))))</x:f>
        <x:v>5</x:v>
      </x:c>
      <x:c r="F230" s="6">
        <x:f ca="1">IF(C230="","",IF(B230="","",IF(SUM(C230-B230)&lt;0,"0",SUM(C230-B230))))</x:f>
        <x:v>6</x:v>
      </x:c>
      <x:c r="G230" s="6">
        <x:v>0</x:v>
      </x:c>
      <x:c r="H230" s="17">
        <x:f ca="1">IF(SUM(F230 - G230) &lt;0,"$0.00",SUM(F230 - G230)*D230)</x:f>
        <x:v>7</x:v>
      </x:c>
      <x:c r="I230" s="17">
        <x:v>0.00</x:v>
      </x:c>
      <x:c r="J230" s="17">
        <x:f ca="1">SUM(F230* 0.010000)</x:f>
        <x:v>8</x:v>
      </x:c>
      <x:c r="K230" s="59">
        <x:f ca="1">SUM((J230-H230)+ I230)</x:f>
        <x:v>9</x:v>
      </x:c>
    </x:row>
    <x:row r="231" spans="1:11" ht="14.25" x14ac:dyDescent="0.3">
      <x:c r="A231" s="169" t="str">
        <x:v>Color Copier (Color Pages)</x:v>
      </x:c>
      <x:c r="B231" s="73">
        <x:v>93,332</x:v>
      </x:c>
      <x:c r="C231" s="73">
        <x:v>118,193</x:v>
      </x:c>
      <x:c r="D231" s="165" t="str">
        <x:v>$0.085</x:v>
      </x:c>
      <x:c r="E231" s="181">
        <x:f ca="1">IF(B231=0,"",IF(C231="","",IF(C231&lt;B231,SUM((C231-B231)/B231),SUM((C231-B231)/B231))))</x:f>
        <x:v>5</x:v>
      </x:c>
      <x:c r="F231" s="73">
        <x:f ca="1">IF(C231="","",IF(B231="","",IF(SUM(C231-B231)&lt;0,"0",SUM(C231-B231))))</x:f>
        <x:v>6</x:v>
      </x:c>
      <x:c r="G231" s="73" t="n">
        <x:v>0</x:v>
      </x:c>
      <x:c r="H231" s="75">
        <x:f ca="1">IF(SUM(F231 - G231) &lt;0,"$0.00",SUM(F231 - G231)*D231)</x:f>
        <x:v>7</x:v>
      </x:c>
      <x:c r="I231" s="75">
        <x:v>0.00</x:v>
      </x:c>
      <x:c r="J231" s="75">
        <x:f ca="1">SUM(F231* 0.085000)</x:f>
        <x:v>8</x:v>
      </x:c>
      <x:c r="K231" s="61">
        <x:f ca="1">SUM((J231-H231)+ I231)</x:f>
        <x:v>9</x:v>
      </x:c>
    </x:row>
    <x:row r="232" spans="1:11" ht="14.25" x14ac:dyDescent="0.3">
      <x:c r="A232" s="58" t="str">
        <x:v>Color Laser Prints </x:v>
      </x:c>
      <x:c r="B232" s="6">
        <x:v>26,680</x:v>
      </x:c>
      <x:c r="C232" s="6">
        <x:v>12,624</x:v>
      </x:c>
      <x:c r="D232" s="6">
        <x:v>$0.19</x:v>
      </x:c>
      <x:c r="E232" s="185">
        <x:f ca="1">IF(B232=0,"",IF(C232="","",IF(C232&lt;B232,SUM((C232-B232)/B232),SUM((C232-B232)/B232))))</x:f>
        <x:v>5</x:v>
      </x:c>
      <x:c r="F232" s="6">
        <x:f ca="1">IF(C232="","",IF(B232="","",IF(SUM(C232-B232)&lt;0,"0",SUM(C232-B232))))</x:f>
        <x:v>6</x:v>
      </x:c>
      <x:c r="G232" s="6">
        <x:v>0</x:v>
      </x:c>
      <x:c r="H232" s="17">
        <x:f ca="1">IF(SUM(F232 - G232) &lt;0,"$0.00",SUM(F232 - G232)*D232)</x:f>
        <x:v>7</x:v>
      </x:c>
      <x:c r="I232" s="17">
        <x:v>0.00</x:v>
      </x:c>
      <x:c r="J232" s="17">
        <x:f ca="1">SUM(F232* 0.190000)</x:f>
        <x:v>8</x:v>
      </x:c>
      <x:c r="K232" s="59">
        <x:f ca="1">SUM((J232-H232)+ I232)</x:f>
        <x:v>9</x:v>
      </x:c>
    </x:row>
    <x:row r="233" spans="1:11" ht="14.25" x14ac:dyDescent="0.3">
      <x:c r="A233" s="169" t="str">
        <x:v>Ricoh SP C820 B/W Prints</x:v>
      </x:c>
      <x:c r="B233" s="73">
        <x:v>280</x:v>
      </x:c>
      <x:c r="C233" s="73">
        <x:v>1,048</x:v>
      </x:c>
      <x:c r="D233" s="165" t="str">
        <x:v>$0.025</x:v>
      </x:c>
      <x:c r="E233" s="181">
        <x:f ca="1">IF(B233=0,"",IF(C233="","",IF(C233&lt;B233,SUM((C233-B233)/B233),SUM((C233-B233)/B233))))</x:f>
        <x:v>5</x:v>
      </x:c>
      <x:c r="F233" s="73">
        <x:f ca="1">IF(C233="","",IF(B233="","",IF(SUM(C233-B233)&lt;0,"0",SUM(C233-B233))))</x:f>
        <x:v>6</x:v>
      </x:c>
      <x:c r="G233" s="73" t="n">
        <x:v>0</x:v>
      </x:c>
      <x:c r="H233" s="75">
        <x:f ca="1">IF(SUM(F233 - G233) &lt;0,"$0.00",SUM(F233 - G233)*D233)</x:f>
        <x:v>7</x:v>
      </x:c>
      <x:c r="I233" s="75">
        <x:v>0.00</x:v>
      </x:c>
      <x:c r="J233" s="75">
        <x:f ca="1">SUM(F233* 0.025000)</x:f>
        <x:v>8</x:v>
      </x:c>
      <x:c r="K233" s="61">
        <x:f ca="1">SUM((J233-H233)+ I233)</x:f>
        <x:v>9</x:v>
      </x:c>
    </x:row>
    <x:row r="234" spans="1:11" ht="14.25" x14ac:dyDescent="0.3">
      <x:c r="A234" s="58" t="str">
        <x:v>Ricoh SP C820 Color Prints</x:v>
      </x:c>
      <x:c r="B234" s="6">
        <x:v>42,660</x:v>
      </x:c>
      <x:c r="C234" s="6">
        <x:v>57,655</x:v>
      </x:c>
      <x:c r="D234" s="6">
        <x:v>$0.1</x:v>
      </x:c>
      <x:c r="E234" s="185">
        <x:f ca="1">IF(B234=0,"",IF(C234="","",IF(C234&lt;B234,SUM((C234-B234)/B234),SUM((C234-B234)/B234))))</x:f>
        <x:v>5</x:v>
      </x:c>
      <x:c r="F234" s="6">
        <x:f ca="1">IF(C234="","",IF(B234="","",IF(SUM(C234-B234)&lt;0,"0",SUM(C234-B234))))</x:f>
        <x:v>6</x:v>
      </x:c>
      <x:c r="G234" s="6">
        <x:v>0</x:v>
      </x:c>
      <x:c r="H234" s="17">
        <x:f ca="1">IF(SUM(F234 - G234) &lt;0,"$0.00",SUM(F234 - G234)*D234)</x:f>
        <x:v>7</x:v>
      </x:c>
      <x:c r="I234" s="17">
        <x:v>0.00</x:v>
      </x:c>
      <x:c r="J234" s="17">
        <x:f ca="1">SUM(F234* 0.100000)</x:f>
        <x:v>8</x:v>
      </x:c>
      <x:c r="K234" s="59">
        <x:f ca="1">SUM((J234-H234)+ I234)</x:f>
        <x:v>9</x:v>
      </x:c>
    </x:row>
    <x:row r="235" spans="1:10" x14ac:dyDescent="0.25">
      <x:c r="A235" s="174"/>
      <x:c r="B235" s="174"/>
      <x:c r="C235" s="174"/>
      <x:c r="D235" s="174"/>
      <x:c r="E235" s="174"/>
      <x:c r="F235" s="174"/>
      <x:c r="G235" s="174"/>
      <x:c r="H235" s="174"/>
      <x:c r="I235" s="174"/>
      <x:c r="J235" s="174">
        <x:v>Revision Savings: </x:v>
      </x:c>
      <x:c r="K235" s="174">
        <x:f ca="1">SUM(K227:K234)</x:f>
      </x:c>
    </x:row>
    <x:row r="236" spans="1:11" ht="15" x14ac:dyDescent="0.3">
      <x:c r="A236" s="194" t="str">
        <x:v>12/31/2011</x:v>
      </x:c>
      <x:c r="B236" s="194"/>
      <x:c r="C236" s="194"/>
      <x:c r="D236" s="194"/>
      <x:c r="E236" s="194"/>
      <x:c r="F236" s="194"/>
      <x:c r="G236" s="194"/>
      <x:c r="H236" s="194"/>
      <x:c r="I236" s="194"/>
      <x:c r="J236" s="194"/>
      <x:c r="K236" s="194"/>
    </x:row>
    <x:row r="237">
      <x:c r="A237" s="47" t="str">
        <x:v>Meter Type Description</x:v>
      </x:c>
      <x:c r="B237" s="45" t="str">
        <x:v>Quarterly Contracted Volume</x:v>
      </x:c>
      <x:c r="C237" s="45" t="str">
        <x:v>Actual Quarterly Volume</x:v>
      </x:c>
      <x:c r="D237" s="45" t="str">
        <x:v>FPR Overage Rate</x:v>
      </x:c>
      <x:c r="E237" s="45" t="str">
        <x:v>% Volume Increase / Decrease</x:v>
      </x:c>
      <x:c r="F237" s="45" t="str">
        <x:v>Overage Volumes</x:v>
      </x:c>
      <x:c r="G237" s="45" t="str">
        <x:v>Rollover Volume</x:v>
      </x:c>
      <x:c r="H237" s="45" t="str">
        <x:v>Current Overage Expense</x:v>
      </x:c>
      <x:c r="I237" s="45" t="str">
        <x:v>Credits</x:v>
      </x:c>
      <x:c r="J237" s="45" t="str">
        <x:v>Overage Cost W/O FPR</x:v>
      </x:c>
      <x:c r="K237" s="46" t="str">
        <x:v>Net Overage Savings / Cost Increase</x:v>
      </x:c>
    </x:row>
    <x:row r="238" spans="1:11" ht="14.25" x14ac:dyDescent="0.3">
      <x:c r="A238" s="169" t="str">
        <x:v>B/W Copies</x:v>
      </x:c>
      <x:c r="B238" s="73">
        <x:v>24,000</x:v>
      </x:c>
      <x:c r="C238" s="73">
        <x:v>24,193</x:v>
      </x:c>
      <x:c r="D238" s="165" t="str">
        <x:v>$0.015</x:v>
      </x:c>
      <x:c r="E238" s="181">
        <x:f ca="1">IF(B238=0,"",IF(C238="","",IF(C238&lt;B238,SUM((C238-B238)/B238),SUM((C238-B238)/B238))))</x:f>
        <x:v>5</x:v>
      </x:c>
      <x:c r="F238" s="73">
        <x:f ca="1">IF(C238="","",IF(B238="","",IF(SUM(C238-B238)&lt;0,"0",SUM(C238-B238))))</x:f>
        <x:v>6</x:v>
      </x:c>
      <x:c r="G238" s="73" t="n">
        <x:v>0</x:v>
      </x:c>
      <x:c r="H238" s="75">
        <x:f ca="1">IF(SUM(F238 - G238) &lt;0,"$0.00",SUM(F238 - G238)*D238)</x:f>
        <x:v>7</x:v>
      </x:c>
      <x:c r="I238" s="75">
        <x:v>0.00</x:v>
      </x:c>
      <x:c r="J238" s="75">
        <x:f ca="1">SUM(F238* 0.015000)</x:f>
        <x:v>8</x:v>
      </x:c>
      <x:c r="K238" s="61">
        <x:f ca="1">SUM((J238-H238)+ I238)</x:f>
        <x:v>9</x:v>
      </x:c>
    </x:row>
    <x:row r="239" spans="1:11" ht="14.25" x14ac:dyDescent="0.3">
      <x:c r="A239" s="58" t="str">
        <x:v>B/W Laser Prints </x:v>
      </x:c>
      <x:c r="B239" s="6">
        <x:v>147,000</x:v>
      </x:c>
      <x:c r="C239" s="6">
        <x:v>134,848</x:v>
      </x:c>
      <x:c r="D239" s="6">
        <x:v>$0.02</x:v>
      </x:c>
      <x:c r="E239" s="185">
        <x:f ca="1">IF(B239=0,"",IF(C239="","",IF(C239&lt;B239,SUM((C239-B239)/B239),SUM((C239-B239)/B239))))</x:f>
        <x:v>5</x:v>
      </x:c>
      <x:c r="F239" s="6">
        <x:f ca="1">IF(C239="","",IF(B239="","",IF(SUM(C239-B239)&lt;0,"0",SUM(C239-B239))))</x:f>
        <x:v>6</x:v>
      </x:c>
      <x:c r="G239" s="6">
        <x:v>0</x:v>
      </x:c>
      <x:c r="H239" s="17">
        <x:f ca="1">IF(SUM(F239 - G239) &lt;0,"$0.00",SUM(F239 - G239)*D239)</x:f>
        <x:v>7</x:v>
      </x:c>
      <x:c r="I239" s="17">
        <x:v>0.00</x:v>
      </x:c>
      <x:c r="J239" s="17">
        <x:f ca="1">SUM(F239* 0.020000)</x:f>
        <x:v>8</x:v>
      </x:c>
      <x:c r="K239" s="59">
        <x:f ca="1">SUM((J239-H239)+ I239)</x:f>
        <x:v>9</x:v>
      </x:c>
    </x:row>
    <x:row r="240" spans="1:11" ht="14.25" x14ac:dyDescent="0.3">
      <x:c r="A240" s="169" t="str">
        <x:v>Canon 3245 B/W Copies </x:v>
      </x:c>
      <x:c r="B240" s="73">
        <x:v>9,000</x:v>
      </x:c>
      <x:c r="C240" s="73">
        <x:v>9,774</x:v>
      </x:c>
      <x:c r="D240" s="165" t="str">
        <x:v>$0.012</x:v>
      </x:c>
      <x:c r="E240" s="181">
        <x:f ca="1">IF(B240=0,"",IF(C240="","",IF(C240&lt;B240,SUM((C240-B240)/B240),SUM((C240-B240)/B240))))</x:f>
        <x:v>5</x:v>
      </x:c>
      <x:c r="F240" s="73">
        <x:f ca="1">IF(C240="","",IF(B240="","",IF(SUM(C240-B240)&lt;0,"0",SUM(C240-B240))))</x:f>
        <x:v>6</x:v>
      </x:c>
      <x:c r="G240" s="73" t="n">
        <x:v>0</x:v>
      </x:c>
      <x:c r="H240" s="75">
        <x:f ca="1">IF(SUM(F240 - G240) &lt;0,"$0.00",SUM(F240 - G240)*D240)</x:f>
        <x:v>7</x:v>
      </x:c>
      <x:c r="I240" s="75">
        <x:v>0.00</x:v>
      </x:c>
      <x:c r="J240" s="75">
        <x:f ca="1">SUM(F240* 0.012000)</x:f>
        <x:v>8</x:v>
      </x:c>
      <x:c r="K240" s="61">
        <x:f ca="1">SUM((J240-H240)+ I240)</x:f>
        <x:v>9</x:v>
      </x:c>
    </x:row>
    <x:row r="241" spans="1:11" ht="14.25" x14ac:dyDescent="0.3">
      <x:c r="A241" s="58" t="str">
        <x:v>Canon 5075 B/W Copies </x:v>
      </x:c>
      <x:c r="B241" s="6">
        <x:v>72,000</x:v>
      </x:c>
      <x:c r="C241" s="6">
        <x:v>25,005</x:v>
      </x:c>
      <x:c r="D241" s="6">
        <x:v>$0.01</x:v>
      </x:c>
      <x:c r="E241" s="185">
        <x:f ca="1">IF(B241=0,"",IF(C241="","",IF(C241&lt;B241,SUM((C241-B241)/B241),SUM((C241-B241)/B241))))</x:f>
        <x:v>5</x:v>
      </x:c>
      <x:c r="F241" s="6">
        <x:f ca="1">IF(C241="","",IF(B241="","",IF(SUM(C241-B241)&lt;0,"0",SUM(C241-B241))))</x:f>
        <x:v>6</x:v>
      </x:c>
      <x:c r="G241" s="6">
        <x:v>0</x:v>
      </x:c>
      <x:c r="H241" s="17">
        <x:f ca="1">IF(SUM(F241 - G241) &lt;0,"$0.00",SUM(F241 - G241)*D241)</x:f>
        <x:v>7</x:v>
      </x:c>
      <x:c r="I241" s="17">
        <x:v>0.00</x:v>
      </x:c>
      <x:c r="J241" s="17">
        <x:f ca="1">SUM(F241* 0.010000)</x:f>
        <x:v>8</x:v>
      </x:c>
      <x:c r="K241" s="59">
        <x:f ca="1">SUM((J241-H241)+ I241)</x:f>
        <x:v>9</x:v>
      </x:c>
    </x:row>
    <x:row r="242" spans="1:11" ht="14.25" x14ac:dyDescent="0.3">
      <x:c r="A242" s="169" t="str">
        <x:v>Color Copier (Color Pages)</x:v>
      </x:c>
      <x:c r="B242" s="73">
        <x:v>55,500</x:v>
      </x:c>
      <x:c r="C242" s="73">
        <x:v>64,686</x:v>
      </x:c>
      <x:c r="D242" s="165" t="str">
        <x:v>$0.085</x:v>
      </x:c>
      <x:c r="E242" s="181">
        <x:f ca="1">IF(B242=0,"",IF(C242="","",IF(C242&lt;B242,SUM((C242-B242)/B242),SUM((C242-B242)/B242))))</x:f>
        <x:v>5</x:v>
      </x:c>
      <x:c r="F242" s="73">
        <x:f ca="1">IF(C242="","",IF(B242="","",IF(SUM(C242-B242)&lt;0,"0",SUM(C242-B242))))</x:f>
        <x:v>6</x:v>
      </x:c>
      <x:c r="G242" s="73" t="n">
        <x:v>0</x:v>
      </x:c>
      <x:c r="H242" s="75">
        <x:f ca="1">IF(SUM(F242 - G242) &lt;0,"$0.00",SUM(F242 - G242)*D242)</x:f>
        <x:v>7</x:v>
      </x:c>
      <x:c r="I242" s="75">
        <x:v>0.00</x:v>
      </x:c>
      <x:c r="J242" s="75">
        <x:f ca="1">SUM(F242* 0.085000)</x:f>
        <x:v>8</x:v>
      </x:c>
      <x:c r="K242" s="61">
        <x:f ca="1">SUM((J242-H242)+ I242)</x:f>
        <x:v>9</x:v>
      </x:c>
    </x:row>
    <x:row r="243" spans="1:11" ht="14.25" x14ac:dyDescent="0.3">
      <x:c r="A243" s="58" t="str">
        <x:v>Color Laser Prints </x:v>
      </x:c>
      <x:c r="B243" s="6">
        <x:v>15,000</x:v>
      </x:c>
      <x:c r="C243" s="6">
        <x:v>16,481</x:v>
      </x:c>
      <x:c r="D243" s="6">
        <x:v>$0.19</x:v>
      </x:c>
      <x:c r="E243" s="185">
        <x:f ca="1">IF(B243=0,"",IF(C243="","",IF(C243&lt;B243,SUM((C243-B243)/B243),SUM((C243-B243)/B243))))</x:f>
        <x:v>5</x:v>
      </x:c>
      <x:c r="F243" s="6">
        <x:f ca="1">IF(C243="","",IF(B243="","",IF(SUM(C243-B243)&lt;0,"0",SUM(C243-B243))))</x:f>
        <x:v>6</x:v>
      </x:c>
      <x:c r="G243" s="6">
        <x:v>0</x:v>
      </x:c>
      <x:c r="H243" s="17">
        <x:f ca="1">IF(SUM(F243 - G243) &lt;0,"$0.00",SUM(F243 - G243)*D243)</x:f>
        <x:v>7</x:v>
      </x:c>
      <x:c r="I243" s="17">
        <x:v>0.00</x:v>
      </x:c>
      <x:c r="J243" s="17">
        <x:f ca="1">SUM(F243* 0.190000)</x:f>
        <x:v>8</x:v>
      </x:c>
      <x:c r="K243" s="59">
        <x:f ca="1">SUM((J243-H243)+ I243)</x:f>
        <x:v>9</x:v>
      </x:c>
    </x:row>
    <x:row r="244" spans="1:11" ht="14.25" x14ac:dyDescent="0.3">
      <x:c r="A244" s="169" t="str">
        <x:v>Ricoh SP C820 B/W Prints</x:v>
      </x:c>
      <x:c r="B244" s="73">
        <x:v>210</x:v>
      </x:c>
      <x:c r="C244" s="73">
        <x:v>646</x:v>
      </x:c>
      <x:c r="D244" s="165" t="str">
        <x:v>$0.025</x:v>
      </x:c>
      <x:c r="E244" s="181">
        <x:f ca="1">IF(B244=0,"",IF(C244="","",IF(C244&lt;B244,SUM((C244-B244)/B244),SUM((C244-B244)/B244))))</x:f>
        <x:v>5</x:v>
      </x:c>
      <x:c r="F244" s="73">
        <x:f ca="1">IF(C244="","",IF(B244="","",IF(SUM(C244-B244)&lt;0,"0",SUM(C244-B244))))</x:f>
        <x:v>6</x:v>
      </x:c>
      <x:c r="G244" s="73" t="n">
        <x:v>0</x:v>
      </x:c>
      <x:c r="H244" s="75">
        <x:f ca="1">IF(SUM(F244 - G244) &lt;0,"$0.00",SUM(F244 - G244)*D244)</x:f>
        <x:v>7</x:v>
      </x:c>
      <x:c r="I244" s="75">
        <x:v>0.00</x:v>
      </x:c>
      <x:c r="J244" s="75">
        <x:f ca="1">SUM(F244* 0.025000)</x:f>
        <x:v>8</x:v>
      </x:c>
      <x:c r="K244" s="61">
        <x:f ca="1">SUM((J244-H244)+ I244)</x:f>
        <x:v>9</x:v>
      </x:c>
    </x:row>
    <x:row r="245" spans="1:11" ht="14.25" x14ac:dyDescent="0.3">
      <x:c r="A245" s="58" t="str">
        <x:v>Ricoh SP C820 Color Prints</x:v>
      </x:c>
      <x:c r="B245" s="6">
        <x:v>18,000</x:v>
      </x:c>
      <x:c r="C245" s="6">
        <x:v>29,374</x:v>
      </x:c>
      <x:c r="D245" s="6">
        <x:v>$0.1</x:v>
      </x:c>
      <x:c r="E245" s="185">
        <x:f ca="1">IF(B245=0,"",IF(C245="","",IF(C245&lt;B245,SUM((C245-B245)/B245),SUM((C245-B245)/B245))))</x:f>
        <x:v>5</x:v>
      </x:c>
      <x:c r="F245" s="6">
        <x:f ca="1">IF(C245="","",IF(B245="","",IF(SUM(C245-B245)&lt;0,"0",SUM(C245-B245))))</x:f>
        <x:v>6</x:v>
      </x:c>
      <x:c r="G245" s="6">
        <x:v>0</x:v>
      </x:c>
      <x:c r="H245" s="17">
        <x:f ca="1">IF(SUM(F245 - G245) &lt;0,"$0.00",SUM(F245 - G245)*D245)</x:f>
        <x:v>7</x:v>
      </x:c>
      <x:c r="I245" s="17">
        <x:v>0.00</x:v>
      </x:c>
      <x:c r="J245" s="17">
        <x:f ca="1">SUM(F245* 0.100000)</x:f>
        <x:v>8</x:v>
      </x:c>
      <x:c r="K245" s="59">
        <x:f ca="1">SUM((J245-H245)+ I245)</x:f>
        <x:v>9</x:v>
      </x:c>
    </x:row>
    <x:row r="246" spans="1:10" x14ac:dyDescent="0.25">
      <x:c r="A246" s="174"/>
      <x:c r="B246" s="174"/>
      <x:c r="C246" s="174"/>
      <x:c r="D246" s="174"/>
      <x:c r="E246" s="174"/>
      <x:c r="F246" s="174"/>
      <x:c r="G246" s="174"/>
      <x:c r="H246" s="174"/>
      <x:c r="I246" s="174"/>
      <x:c r="J246" s="174">
        <x:v>Revision Savings: </x:v>
      </x:c>
      <x:c r="K246" s="174">
        <x:f ca="1">SUM(K238:K245)</x:f>
      </x:c>
    </x:row>
    <x:row r="247" spans="1:11" ht="15" x14ac:dyDescent="0.3">
      <x:c r="A247" s="194" t="str">
        <x:v>9/30/2011</x:v>
      </x:c>
      <x:c r="B247" s="194"/>
      <x:c r="C247" s="194"/>
      <x:c r="D247" s="194"/>
      <x:c r="E247" s="194"/>
      <x:c r="F247" s="194"/>
      <x:c r="G247" s="194"/>
      <x:c r="H247" s="194"/>
      <x:c r="I247" s="194"/>
      <x:c r="J247" s="194"/>
      <x:c r="K247" s="194"/>
    </x:row>
    <x:row r="248">
      <x:c r="A248" s="47" t="str">
        <x:v>Meter Type Description</x:v>
      </x:c>
      <x:c r="B248" s="45" t="str">
        <x:v>Quarterly Contracted Volume</x:v>
      </x:c>
      <x:c r="C248" s="45" t="str">
        <x:v>Actual Quarterly Volume</x:v>
      </x:c>
      <x:c r="D248" s="45" t="str">
        <x:v>FPR Overage Rate</x:v>
      </x:c>
      <x:c r="E248" s="45" t="str">
        <x:v>% Volume Increase / Decrease</x:v>
      </x:c>
      <x:c r="F248" s="45" t="str">
        <x:v>Overage Volumes</x:v>
      </x:c>
      <x:c r="G248" s="45" t="str">
        <x:v>Rollover Volume</x:v>
      </x:c>
      <x:c r="H248" s="45" t="str">
        <x:v>Current Overage Expense</x:v>
      </x:c>
      <x:c r="I248" s="45" t="str">
        <x:v>Credits</x:v>
      </x:c>
      <x:c r="J248" s="45" t="str">
        <x:v>Overage Cost W/O FPR</x:v>
      </x:c>
      <x:c r="K248" s="46" t="str">
        <x:v>Net Overage Savings / Cost Increase</x:v>
      </x:c>
    </x:row>
    <x:row r="249" spans="1:11" ht="14.25" x14ac:dyDescent="0.3">
      <x:c r="A249" s="169" t="str">
        <x:v>B/W Copies</x:v>
      </x:c>
      <x:c r="B249" s="73">
        <x:v>24,000</x:v>
      </x:c>
      <x:c r="C249" s="73">
        <x:v>28,000</x:v>
      </x:c>
      <x:c r="D249" s="165" t="str">
        <x:v>$0.015</x:v>
      </x:c>
      <x:c r="E249" s="181">
        <x:f ca="1">IF(B249=0,"",IF(C249="","",IF(C249&lt;B249,SUM((C249-B249)/B249),SUM((C249-B249)/B249))))</x:f>
        <x:v>5</x:v>
      </x:c>
      <x:c r="F249" s="73">
        <x:f ca="1">IF(C249="","",IF(B249="","",IF(SUM(C249-B249)&lt;0,"0",SUM(C249-B249))))</x:f>
        <x:v>6</x:v>
      </x:c>
      <x:c r="G249" s="73" t="n">
        <x:v>0</x:v>
      </x:c>
      <x:c r="H249" s="75">
        <x:f ca="1">IF(SUM(F249 - G249) &lt;0,"$0.00",SUM(F249 - G249)*D249)</x:f>
        <x:v>7</x:v>
      </x:c>
      <x:c r="I249" s="75">
        <x:v>0.00</x:v>
      </x:c>
      <x:c r="J249" s="75">
        <x:f ca="1">SUM(F249* 0.015000)</x:f>
        <x:v>8</x:v>
      </x:c>
      <x:c r="K249" s="61">
        <x:f ca="1">SUM((J249-H249)+ I249)</x:f>
        <x:v>9</x:v>
      </x:c>
    </x:row>
    <x:row r="250" spans="1:11" ht="14.25" x14ac:dyDescent="0.3">
      <x:c r="A250" s="58" t="str">
        <x:v>B/W Laser Prints </x:v>
      </x:c>
      <x:c r="B250" s="6">
        <x:v>147,000</x:v>
      </x:c>
      <x:c r="C250" s="6">
        <x:v>103,281</x:v>
      </x:c>
      <x:c r="D250" s="6">
        <x:v>$0.02</x:v>
      </x:c>
      <x:c r="E250" s="185">
        <x:f ca="1">IF(B250=0,"",IF(C250="","",IF(C250&lt;B250,SUM((C250-B250)/B250),SUM((C250-B250)/B250))))</x:f>
        <x:v>5</x:v>
      </x:c>
      <x:c r="F250" s="6">
        <x:f ca="1">IF(C250="","",IF(B250="","",IF(SUM(C250-B250)&lt;0,"0",SUM(C250-B250))))</x:f>
        <x:v>6</x:v>
      </x:c>
      <x:c r="G250" s="6">
        <x:v>0</x:v>
      </x:c>
      <x:c r="H250" s="17">
        <x:f ca="1">IF(SUM(F250 - G250) &lt;0,"$0.00",SUM(F250 - G250)*D250)</x:f>
        <x:v>7</x:v>
      </x:c>
      <x:c r="I250" s="17">
        <x:v>0.00</x:v>
      </x:c>
      <x:c r="J250" s="17">
        <x:f ca="1">SUM(F250* 0.020000)</x:f>
        <x:v>8</x:v>
      </x:c>
      <x:c r="K250" s="59">
        <x:f ca="1">SUM((J250-H250)+ I250)</x:f>
        <x:v>9</x:v>
      </x:c>
    </x:row>
    <x:row r="251" spans="1:11" ht="14.25" x14ac:dyDescent="0.3">
      <x:c r="A251" s="169" t="str">
        <x:v>Canon 3245 B/W Copies </x:v>
      </x:c>
      <x:c r="B251" s="73">
        <x:v>9,000</x:v>
      </x:c>
      <x:c r="C251" s="73">
        <x:v>11,353</x:v>
      </x:c>
      <x:c r="D251" s="165" t="str">
        <x:v>$0.012</x:v>
      </x:c>
      <x:c r="E251" s="181">
        <x:f ca="1">IF(B251=0,"",IF(C251="","",IF(C251&lt;B251,SUM((C251-B251)/B251),SUM((C251-B251)/B251))))</x:f>
        <x:v>5</x:v>
      </x:c>
      <x:c r="F251" s="73">
        <x:f ca="1">IF(C251="","",IF(B251="","",IF(SUM(C251-B251)&lt;0,"0",SUM(C251-B251))))</x:f>
        <x:v>6</x:v>
      </x:c>
      <x:c r="G251" s="73" t="n">
        <x:v>0</x:v>
      </x:c>
      <x:c r="H251" s="75">
        <x:f ca="1">IF(SUM(F251 - G251) &lt;0,"$0.00",SUM(F251 - G251)*D251)</x:f>
        <x:v>7</x:v>
      </x:c>
      <x:c r="I251" s="75">
        <x:v>0.00</x:v>
      </x:c>
      <x:c r="J251" s="75">
        <x:f ca="1">SUM(F251* 0.012000)</x:f>
        <x:v>8</x:v>
      </x:c>
      <x:c r="K251" s="61">
        <x:f ca="1">SUM((J251-H251)+ I251)</x:f>
        <x:v>9</x:v>
      </x:c>
    </x:row>
    <x:row r="252" spans="1:11" ht="14.25" x14ac:dyDescent="0.3">
      <x:c r="A252" s="58" t="str">
        <x:v>Canon 5075 B/W Copies </x:v>
      </x:c>
      <x:c r="B252" s="6">
        <x:v>72,000</x:v>
      </x:c>
      <x:c r="C252" s="6">
        <x:v>70,456</x:v>
      </x:c>
      <x:c r="D252" s="6">
        <x:v>$0.01</x:v>
      </x:c>
      <x:c r="E252" s="185">
        <x:f ca="1">IF(B252=0,"",IF(C252="","",IF(C252&lt;B252,SUM((C252-B252)/B252),SUM((C252-B252)/B252))))</x:f>
        <x:v>5</x:v>
      </x:c>
      <x:c r="F252" s="6">
        <x:f ca="1">IF(C252="","",IF(B252="","",IF(SUM(C252-B252)&lt;0,"0",SUM(C252-B252))))</x:f>
        <x:v>6</x:v>
      </x:c>
      <x:c r="G252" s="6">
        <x:v>40993</x:v>
      </x:c>
      <x:c r="H252" s="17">
        <x:f ca="1">IF(SUM(F252 - G252) &lt;0,"$0.00",SUM(F252 - G252)*D252)</x:f>
        <x:v>7</x:v>
      </x:c>
      <x:c r="I252" s="17">
        <x:v>0.00</x:v>
      </x:c>
      <x:c r="J252" s="17">
        <x:f ca="1">SUM(F252* 0.010000)</x:f>
        <x:v>8</x:v>
      </x:c>
      <x:c r="K252" s="59">
        <x:f ca="1">SUM((J252-H252)+ I252)</x:f>
        <x:v>9</x:v>
      </x:c>
    </x:row>
    <x:row r="253" spans="1:11" ht="14.25" x14ac:dyDescent="0.3">
      <x:c r="A253" s="169" t="str">
        <x:v>Color Copier (Color Pages)</x:v>
      </x:c>
      <x:c r="B253" s="73">
        <x:v>55,500</x:v>
      </x:c>
      <x:c r="C253" s="73">
        <x:v>60,804</x:v>
      </x:c>
      <x:c r="D253" s="165" t="str">
        <x:v>$0.085</x:v>
      </x:c>
      <x:c r="E253" s="181">
        <x:f ca="1">IF(B253=0,"",IF(C253="","",IF(C253&lt;B253,SUM((C253-B253)/B253),SUM((C253-B253)/B253))))</x:f>
        <x:v>5</x:v>
      </x:c>
      <x:c r="F253" s="73">
        <x:f ca="1">IF(C253="","",IF(B253="","",IF(SUM(C253-B253)&lt;0,"0",SUM(C253-B253))))</x:f>
        <x:v>6</x:v>
      </x:c>
      <x:c r="G253" s="73" t="n">
        <x:v>0</x:v>
      </x:c>
      <x:c r="H253" s="75">
        <x:f ca="1">IF(SUM(F253 - G253) &lt;0,"$0.00",SUM(F253 - G253)*D253)</x:f>
        <x:v>7</x:v>
      </x:c>
      <x:c r="I253" s="75">
        <x:v>0.00</x:v>
      </x:c>
      <x:c r="J253" s="75">
        <x:f ca="1">SUM(F253* 0.085000)</x:f>
        <x:v>8</x:v>
      </x:c>
      <x:c r="K253" s="61">
        <x:f ca="1">SUM((J253-H253)+ I253)</x:f>
        <x:v>9</x:v>
      </x:c>
    </x:row>
    <x:row r="254" spans="1:11" ht="14.25" x14ac:dyDescent="0.3">
      <x:c r="A254" s="58" t="str">
        <x:v>Color Laser Prints </x:v>
      </x:c>
      <x:c r="B254" s="6">
        <x:v>15,000</x:v>
      </x:c>
      <x:c r="C254" s="6">
        <x:v>19,212</x:v>
      </x:c>
      <x:c r="D254" s="6">
        <x:v>$0.19</x:v>
      </x:c>
      <x:c r="E254" s="185">
        <x:f ca="1">IF(B254=0,"",IF(C254="","",IF(C254&lt;B254,SUM((C254-B254)/B254),SUM((C254-B254)/B254))))</x:f>
        <x:v>5</x:v>
      </x:c>
      <x:c r="F254" s="6">
        <x:f ca="1">IF(C254="","",IF(B254="","",IF(SUM(C254-B254)&lt;0,"0",SUM(C254-B254))))</x:f>
        <x:v>6</x:v>
      </x:c>
      <x:c r="G254" s="6">
        <x:v>0</x:v>
      </x:c>
      <x:c r="H254" s="17">
        <x:f ca="1">IF(SUM(F254 - G254) &lt;0,"$0.00",SUM(F254 - G254)*D254)</x:f>
        <x:v>7</x:v>
      </x:c>
      <x:c r="I254" s="17">
        <x:v>0.00</x:v>
      </x:c>
      <x:c r="J254" s="17">
        <x:f ca="1">SUM(F254* 0.190000)</x:f>
        <x:v>8</x:v>
      </x:c>
      <x:c r="K254" s="59">
        <x:f ca="1">SUM((J254-H254)+ I254)</x:f>
        <x:v>9</x:v>
      </x:c>
    </x:row>
    <x:row r="255" spans="1:11" ht="14.25" x14ac:dyDescent="0.3">
      <x:c r="A255" s="169" t="str">
        <x:v>Ricoh SP C820 B/W Prints</x:v>
      </x:c>
      <x:c r="B255" s="73">
        <x:v>210</x:v>
      </x:c>
      <x:c r="C255" s="73">
        <x:v>89</x:v>
      </x:c>
      <x:c r="D255" s="165" t="str">
        <x:v>$0.025</x:v>
      </x:c>
      <x:c r="E255" s="181">
        <x:f ca="1">IF(B255=0,"",IF(C255="","",IF(C255&lt;B255,SUM((C255-B255)/B255),SUM((C255-B255)/B255))))</x:f>
        <x:v>5</x:v>
      </x:c>
      <x:c r="F255" s="73">
        <x:f ca="1">IF(C255="","",IF(B255="","",IF(SUM(C255-B255)&lt;0,"0",SUM(C255-B255))))</x:f>
        <x:v>6</x:v>
      </x:c>
      <x:c r="G255" s="73" t="n">
        <x:v>0</x:v>
      </x:c>
      <x:c r="H255" s="75">
        <x:f ca="1">IF(SUM(F255 - G255) &lt;0,"$0.00",SUM(F255 - G255)*D255)</x:f>
        <x:v>7</x:v>
      </x:c>
      <x:c r="I255" s="75">
        <x:v>0.00</x:v>
      </x:c>
      <x:c r="J255" s="75">
        <x:f ca="1">SUM(F255* 0.025000)</x:f>
        <x:v>8</x:v>
      </x:c>
      <x:c r="K255" s="61">
        <x:f ca="1">SUM((J255-H255)+ I255)</x:f>
        <x:v>9</x:v>
      </x:c>
    </x:row>
    <x:row r="256" spans="1:11" ht="14.25" x14ac:dyDescent="0.3">
      <x:c r="A256" s="58" t="str">
        <x:v>Ricoh SP C820 Color Prints</x:v>
      </x:c>
      <x:c r="B256" s="6">
        <x:v>18,000</x:v>
      </x:c>
      <x:c r="C256" s="6">
        <x:v>30,660</x:v>
      </x:c>
      <x:c r="D256" s="6">
        <x:v>$0.1</x:v>
      </x:c>
      <x:c r="E256" s="185">
        <x:f ca="1">IF(B256=0,"",IF(C256="","",IF(C256&lt;B256,SUM((C256-B256)/B256),SUM((C256-B256)/B256))))</x:f>
        <x:v>5</x:v>
      </x:c>
      <x:c r="F256" s="6">
        <x:f ca="1">IF(C256="","",IF(B256="","",IF(SUM(C256-B256)&lt;0,"0",SUM(C256-B256))))</x:f>
        <x:v>6</x:v>
      </x:c>
      <x:c r="G256" s="6">
        <x:v>0</x:v>
      </x:c>
      <x:c r="H256" s="17">
        <x:f ca="1">IF(SUM(F256 - G256) &lt;0,"$0.00",SUM(F256 - G256)*D256)</x:f>
        <x:v>7</x:v>
      </x:c>
      <x:c r="I256" s="17">
        <x:v>0.00</x:v>
      </x:c>
      <x:c r="J256" s="17">
        <x:f ca="1">SUM(F256* 0.100000)</x:f>
        <x:v>8</x:v>
      </x:c>
      <x:c r="K256" s="59">
        <x:f ca="1">SUM((J256-H256)+ I256)</x:f>
        <x:v>9</x:v>
      </x:c>
    </x:row>
    <x:row r="257" spans="1:10" x14ac:dyDescent="0.25">
      <x:c r="A257" s="174"/>
      <x:c r="B257" s="174"/>
      <x:c r="C257" s="174"/>
      <x:c r="D257" s="174"/>
      <x:c r="E257" s="174"/>
      <x:c r="F257" s="174"/>
      <x:c r="G257" s="174"/>
      <x:c r="H257" s="174"/>
      <x:c r="I257" s="174"/>
      <x:c r="J257" s="174">
        <x:v>Revision Savings: </x:v>
      </x:c>
      <x:c r="K257" s="174">
        <x:f ca="1">SUM(K249:K256)</x:f>
      </x:c>
    </x:row>
    <x:row r="258" spans="1:11" ht="15" x14ac:dyDescent="0.3">
      <x:c r="A258" s="194" t="str">
        <x:v>6/30/2011</x:v>
      </x:c>
      <x:c r="B258" s="194"/>
      <x:c r="C258" s="194"/>
      <x:c r="D258" s="194"/>
      <x:c r="E258" s="194"/>
      <x:c r="F258" s="194"/>
      <x:c r="G258" s="194"/>
      <x:c r="H258" s="194"/>
      <x:c r="I258" s="194"/>
      <x:c r="J258" s="194"/>
      <x:c r="K258" s="194"/>
    </x:row>
    <x:row r="259">
      <x:c r="A259" s="47" t="str">
        <x:v>Meter Type Description</x:v>
      </x:c>
      <x:c r="B259" s="45" t="str">
        <x:v>Quarterly Contracted Volume</x:v>
      </x:c>
      <x:c r="C259" s="45" t="str">
        <x:v>Actual Quarterly Volume</x:v>
      </x:c>
      <x:c r="D259" s="45" t="str">
        <x:v>FPR Overage Rate</x:v>
      </x:c>
      <x:c r="E259" s="45" t="str">
        <x:v>% Volume Increase / Decrease</x:v>
      </x:c>
      <x:c r="F259" s="45" t="str">
        <x:v>Overage Volumes</x:v>
      </x:c>
      <x:c r="G259" s="45" t="str">
        <x:v>Rollover Volume</x:v>
      </x:c>
      <x:c r="H259" s="45" t="str">
        <x:v>Current Overage Expense</x:v>
      </x:c>
      <x:c r="I259" s="45" t="str">
        <x:v>Credits</x:v>
      </x:c>
      <x:c r="J259" s="45" t="str">
        <x:v>Overage Cost W/O FPR</x:v>
      </x:c>
      <x:c r="K259" s="46" t="str">
        <x:v>Net Overage Savings / Cost Increase</x:v>
      </x:c>
    </x:row>
    <x:row r="260" spans="1:11" ht="14.25" x14ac:dyDescent="0.3">
      <x:c r="A260" s="169" t="str">
        <x:v>B/W Copies</x:v>
      </x:c>
      <x:c r="B260" s="73">
        <x:v>15,300</x:v>
      </x:c>
      <x:c r="C260" s="73">
        <x:v>27,249</x:v>
      </x:c>
      <x:c r="D260" s="165" t="str">
        <x:v>$0.015</x:v>
      </x:c>
      <x:c r="E260" s="181">
        <x:f ca="1">IF(B260=0,"",IF(C260="","",IF(C260&lt;B260,SUM((C260-B260)/B260),SUM((C260-B260)/B260))))</x:f>
        <x:v>5</x:v>
      </x:c>
      <x:c r="F260" s="73">
        <x:f ca="1">IF(C260="","",IF(B260="","",IF(SUM(C260-B260)&lt;0,"0",SUM(C260-B260))))</x:f>
        <x:v>6</x:v>
      </x:c>
      <x:c r="G260" s="73" t="n">
        <x:v>0</x:v>
      </x:c>
      <x:c r="H260" s="75">
        <x:f ca="1">IF(SUM(F260 - G260) &lt;0,"$0.00",SUM(F260 - G260)*D260)</x:f>
        <x:v>7</x:v>
      </x:c>
      <x:c r="I260" s="75">
        <x:v>0.00</x:v>
      </x:c>
      <x:c r="J260" s="75">
        <x:f ca="1">SUM(F260* 0.015000)</x:f>
        <x:v>8</x:v>
      </x:c>
      <x:c r="K260" s="61">
        <x:f ca="1">SUM((J260-H260)+ I260)</x:f>
        <x:v>9</x:v>
      </x:c>
    </x:row>
    <x:row r="261" spans="1:11" ht="14.25" x14ac:dyDescent="0.3">
      <x:c r="A261" s="58" t="str">
        <x:v>B/W Laser Prints </x:v>
      </x:c>
      <x:c r="B261" s="6">
        <x:v>240,000</x:v>
      </x:c>
      <x:c r="C261" s="6">
        <x:v>131,722</x:v>
      </x:c>
      <x:c r="D261" s="6">
        <x:v>$0.02</x:v>
      </x:c>
      <x:c r="E261" s="185">
        <x:f ca="1">IF(B261=0,"",IF(C261="","",IF(C261&lt;B261,SUM((C261-B261)/B261),SUM((C261-B261)/B261))))</x:f>
        <x:v>5</x:v>
      </x:c>
      <x:c r="F261" s="6">
        <x:f ca="1">IF(C261="","",IF(B261="","",IF(SUM(C261-B261)&lt;0,"0",SUM(C261-B261))))</x:f>
        <x:v>6</x:v>
      </x:c>
      <x:c r="G261" s="6">
        <x:v>0</x:v>
      </x:c>
      <x:c r="H261" s="17">
        <x:f ca="1">IF(SUM(F261 - G261) &lt;0,"$0.00",SUM(F261 - G261)*D261)</x:f>
        <x:v>7</x:v>
      </x:c>
      <x:c r="I261" s="17">
        <x:v>0.00</x:v>
      </x:c>
      <x:c r="J261" s="17">
        <x:f ca="1">SUM(F261* 0.020000)</x:f>
        <x:v>8</x:v>
      </x:c>
      <x:c r="K261" s="59">
        <x:f ca="1">SUM((J261-H261)+ I261)</x:f>
        <x:v>9</x:v>
      </x:c>
    </x:row>
    <x:row r="262" spans="1:11" ht="14.25" x14ac:dyDescent="0.3">
      <x:c r="A262" s="169" t="str">
        <x:v>Canon 3245 B/W Copies </x:v>
      </x:c>
      <x:c r="B262" s="73">
        <x:v>15,000</x:v>
      </x:c>
      <x:c r="C262" s="73">
        <x:v>15,413</x:v>
      </x:c>
      <x:c r="D262" s="165" t="str">
        <x:v>$0.012</x:v>
      </x:c>
      <x:c r="E262" s="181">
        <x:f ca="1">IF(B262=0,"",IF(C262="","",IF(C262&lt;B262,SUM((C262-B262)/B262),SUM((C262-B262)/B262))))</x:f>
        <x:v>5</x:v>
      </x:c>
      <x:c r="F262" s="73">
        <x:f ca="1">IF(C262="","",IF(B262="","",IF(SUM(C262-B262)&lt;0,"0",SUM(C262-B262))))</x:f>
        <x:v>6</x:v>
      </x:c>
      <x:c r="G262" s="73" t="n">
        <x:v>10302</x:v>
      </x:c>
      <x:c r="H262" s="75">
        <x:f ca="1">IF(SUM(F262 - G262) &lt;0,"$0.00",SUM(F262 - G262)*D262)</x:f>
        <x:v>7</x:v>
      </x:c>
      <x:c r="I262" s="75">
        <x:v>0.00</x:v>
      </x:c>
      <x:c r="J262" s="75">
        <x:f ca="1">SUM(F262* 0.012000)</x:f>
        <x:v>8</x:v>
      </x:c>
      <x:c r="K262" s="61">
        <x:f ca="1">SUM((J262-H262)+ I262)</x:f>
        <x:v>9</x:v>
      </x:c>
    </x:row>
    <x:row r="263" spans="1:11" ht="14.25" x14ac:dyDescent="0.3">
      <x:c r="A263" s="58" t="str">
        <x:v>Canon 5075 B/W Copies </x:v>
      </x:c>
      <x:c r="B263" s="6">
        <x:v>120,000</x:v>
      </x:c>
      <x:c r="C263" s="6">
        <x:v>79,007</x:v>
      </x:c>
      <x:c r="D263" s="6">
        <x:v>$0.01</x:v>
      </x:c>
      <x:c r="E263" s="185">
        <x:f ca="1">IF(B263=0,"",IF(C263="","",IF(C263&lt;B263,SUM((C263-B263)/B263),SUM((C263-B263)/B263))))</x:f>
        <x:v>5</x:v>
      </x:c>
      <x:c r="F263" s="6">
        <x:f ca="1">IF(C263="","",IF(B263="","",IF(SUM(C263-B263)&lt;0,"0",SUM(C263-B263))))</x:f>
        <x:v>6</x:v>
      </x:c>
      <x:c r="G263" s="6">
        <x:v>135411</x:v>
      </x:c>
      <x:c r="H263" s="17">
        <x:f ca="1">IF(SUM(F263 - G263) &lt;0,"$0.00",SUM(F263 - G263)*D263)</x:f>
        <x:v>7</x:v>
      </x:c>
      <x:c r="I263" s="17">
        <x:v>0.00</x:v>
      </x:c>
      <x:c r="J263" s="17">
        <x:f ca="1">SUM(F263* 0.010000)</x:f>
        <x:v>8</x:v>
      </x:c>
      <x:c r="K263" s="59">
        <x:f ca="1">SUM((J263-H263)+ I263)</x:f>
        <x:v>9</x:v>
      </x:c>
    </x:row>
    <x:row r="264" spans="1:11" ht="14.25" x14ac:dyDescent="0.3">
      <x:c r="A264" s="169" t="str">
        <x:v>Color Copier (Color Pages)</x:v>
      </x:c>
      <x:c r="B264" s="73">
        <x:v>45,000</x:v>
      </x:c>
      <x:c r="C264" s="73">
        <x:v>64,233</x:v>
      </x:c>
      <x:c r="D264" s="165" t="str">
        <x:v>$0.085</x:v>
      </x:c>
      <x:c r="E264" s="181">
        <x:f ca="1">IF(B264=0,"",IF(C264="","",IF(C264&lt;B264,SUM((C264-B264)/B264),SUM((C264-B264)/B264))))</x:f>
        <x:v>5</x:v>
      </x:c>
      <x:c r="F264" s="73">
        <x:f ca="1">IF(C264="","",IF(B264="","",IF(SUM(C264-B264)&lt;0,"0",SUM(C264-B264))))</x:f>
        <x:v>6</x:v>
      </x:c>
      <x:c r="G264" s="73" t="n">
        <x:v>0</x:v>
      </x:c>
      <x:c r="H264" s="75">
        <x:f ca="1">IF(SUM(F264 - G264) &lt;0,"$0.00",SUM(F264 - G264)*D264)</x:f>
        <x:v>7</x:v>
      </x:c>
      <x:c r="I264" s="75">
        <x:v>0.00</x:v>
      </x:c>
      <x:c r="J264" s="75">
        <x:f ca="1">SUM(F264* 0.085000)</x:f>
        <x:v>8</x:v>
      </x:c>
      <x:c r="K264" s="61">
        <x:f ca="1">SUM((J264-H264)+ I264)</x:f>
        <x:v>9</x:v>
      </x:c>
    </x:row>
    <x:row r="265" spans="1:11" ht="14.25" x14ac:dyDescent="0.3">
      <x:c r="A265" s="58" t="str">
        <x:v>Color Laser Prints </x:v>
      </x:c>
      <x:c r="B265" s="6">
        <x:v>14,250</x:v>
      </x:c>
      <x:c r="C265" s="6">
        <x:v>19,372</x:v>
      </x:c>
      <x:c r="D265" s="6">
        <x:v>$0.19</x:v>
      </x:c>
      <x:c r="E265" s="185">
        <x:f ca="1">IF(B265=0,"",IF(C265="","",IF(C265&lt;B265,SUM((C265-B265)/B265),SUM((C265-B265)/B265))))</x:f>
        <x:v>5</x:v>
      </x:c>
      <x:c r="F265" s="6">
        <x:f ca="1">IF(C265="","",IF(B265="","",IF(SUM(C265-B265)&lt;0,"0",SUM(C265-B265))))</x:f>
        <x:v>6</x:v>
      </x:c>
      <x:c r="G265" s="6">
        <x:v>0</x:v>
      </x:c>
      <x:c r="H265" s="17">
        <x:f ca="1">IF(SUM(F265 - G265) &lt;0,"$0.00",SUM(F265 - G265)*D265)</x:f>
        <x:v>7</x:v>
      </x:c>
      <x:c r="I265" s="17">
        <x:v>0.00</x:v>
      </x:c>
      <x:c r="J265" s="17">
        <x:f ca="1">SUM(F265* 0.190000)</x:f>
        <x:v>8</x:v>
      </x:c>
      <x:c r="K265" s="59">
        <x:f ca="1">SUM((J265-H265)+ I265)</x:f>
        <x:v>9</x:v>
      </x:c>
    </x:row>
    <x:row r="266" spans="1:11" ht="14.25" x14ac:dyDescent="0.3">
      <x:c r="A266" s="169" t="str">
        <x:v>Ricoh SP C820 B/W Prints</x:v>
      </x:c>
      <x:c r="B266" s="73">
        <x:v>0</x:v>
      </x:c>
      <x:c r="C266" s="73">
        <x:v>136</x:v>
      </x:c>
      <x:c r="D266" s="165" t="str">
        <x:v>$0.025</x:v>
      </x:c>
      <x:c r="E266" s="181">
        <x:f ca="1">IF(B266=0,"",IF(C266="","",IF(C266&lt;B266,SUM((C266-B266)/B266),SUM((C266-B266)/B266))))</x:f>
        <x:v>5</x:v>
      </x:c>
      <x:c r="F266" s="73">
        <x:f ca="1">IF(C266="","",IF(B266="","",IF(SUM(C266-B266)&lt;0,"0",SUM(C266-B266))))</x:f>
        <x:v>6</x:v>
      </x:c>
      <x:c r="G266" s="73" t="n">
        <x:v>0</x:v>
      </x:c>
      <x:c r="H266" s="75">
        <x:f ca="1">IF(SUM(F266 - G266) &lt;0,"$0.00",SUM(F266 - G266)*D266)</x:f>
        <x:v>7</x:v>
      </x:c>
      <x:c r="I266" s="75">
        <x:v>0.00</x:v>
      </x:c>
      <x:c r="J266" s="75">
        <x:f ca="1">SUM(F266* 0.025000)</x:f>
        <x:v>8</x:v>
      </x:c>
      <x:c r="K266" s="61">
        <x:f ca="1">SUM((J266-H266)+ I266)</x:f>
        <x:v>9</x:v>
      </x:c>
    </x:row>
    <x:row r="267" spans="1:11" ht="14.25" x14ac:dyDescent="0.3">
      <x:c r="A267" s="58" t="str">
        <x:v>Ricoh SP C820 Color Prints</x:v>
      </x:c>
      <x:c r="B267" s="6">
        <x:v>0</x:v>
      </x:c>
      <x:c r="C267" s="6">
        <x:v>30,889</x:v>
      </x:c>
      <x:c r="D267" s="6">
        <x:v>$0.1</x:v>
      </x:c>
      <x:c r="E267" s="185">
        <x:f ca="1">IF(B267=0,"",IF(C267="","",IF(C267&lt;B267,SUM((C267-B267)/B267),SUM((C267-B267)/B267))))</x:f>
        <x:v>5</x:v>
      </x:c>
      <x:c r="F267" s="6">
        <x:f ca="1">IF(C267="","",IF(B267="","",IF(SUM(C267-B267)&lt;0,"0",SUM(C267-B267))))</x:f>
        <x:v>6</x:v>
      </x:c>
      <x:c r="G267" s="6">
        <x:v>0</x:v>
      </x:c>
      <x:c r="H267" s="17">
        <x:f ca="1">IF(SUM(F267 - G267) &lt;0,"$0.00",SUM(F267 - G267)*D267)</x:f>
        <x:v>7</x:v>
      </x:c>
      <x:c r="I267" s="17">
        <x:v>0.00</x:v>
      </x:c>
      <x:c r="J267" s="17">
        <x:f ca="1">SUM(F267* 0.100000)</x:f>
        <x:v>8</x:v>
      </x:c>
      <x:c r="K267" s="59">
        <x:f ca="1">SUM((J267-H267)+ I267)</x:f>
        <x:v>9</x:v>
      </x:c>
    </x:row>
    <x:row r="268" spans="1:10" x14ac:dyDescent="0.25">
      <x:c r="A268" s="174"/>
      <x:c r="B268" s="174"/>
      <x:c r="C268" s="174"/>
      <x:c r="D268" s="174"/>
      <x:c r="E268" s="174"/>
      <x:c r="F268" s="174"/>
      <x:c r="G268" s="174"/>
      <x:c r="H268" s="174"/>
      <x:c r="I268" s="174"/>
      <x:c r="J268" s="174">
        <x:v>Revision Savings: </x:v>
      </x:c>
      <x:c r="K268" s="174">
        <x:f ca="1">SUM(K260:K267)</x:f>
      </x:c>
    </x:row>
    <x:row r="269" spans="1:11" ht="15" x14ac:dyDescent="0.3">
      <x:c r="A269" s="194" t="str">
        <x:v>3/31/2011</x:v>
      </x:c>
      <x:c r="B269" s="194"/>
      <x:c r="C269" s="194"/>
      <x:c r="D269" s="194"/>
      <x:c r="E269" s="194"/>
      <x:c r="F269" s="194"/>
      <x:c r="G269" s="194"/>
      <x:c r="H269" s="194"/>
      <x:c r="I269" s="194"/>
      <x:c r="J269" s="194"/>
      <x:c r="K269" s="194"/>
    </x:row>
    <x:row r="270">
      <x:c r="A270" s="47" t="str">
        <x:v>Meter Type Description</x:v>
      </x:c>
      <x:c r="B270" s="45" t="str">
        <x:v>Quarterly Contracted Volume</x:v>
      </x:c>
      <x:c r="C270" s="45" t="str">
        <x:v>Actual Quarterly Volume</x:v>
      </x:c>
      <x:c r="D270" s="45" t="str">
        <x:v>FPR Overage Rate</x:v>
      </x:c>
      <x:c r="E270" s="45" t="str">
        <x:v>% Volume Increase / Decrease</x:v>
      </x:c>
      <x:c r="F270" s="45" t="str">
        <x:v>Overage Volumes</x:v>
      </x:c>
      <x:c r="G270" s="45" t="str">
        <x:v>Rollover Volume</x:v>
      </x:c>
      <x:c r="H270" s="45" t="str">
        <x:v>Current Overage Expense</x:v>
      </x:c>
      <x:c r="I270" s="45" t="str">
        <x:v>Credits</x:v>
      </x:c>
      <x:c r="J270" s="45" t="str">
        <x:v>Overage Cost W/O FPR</x:v>
      </x:c>
      <x:c r="K270" s="46" t="str">
        <x:v>Net Overage Savings / Cost Increase</x:v>
      </x:c>
    </x:row>
    <x:row r="271" spans="1:11" ht="14.25" x14ac:dyDescent="0.3">
      <x:c r="A271" s="169" t="str">
        <x:v>B/W Copies</x:v>
      </x:c>
      <x:c r="B271" s="73">
        <x:v>15,300</x:v>
      </x:c>
      <x:c r="C271" s="73">
        <x:v>43,446</x:v>
      </x:c>
      <x:c r="D271" s="165" t="str">
        <x:v>$0.015</x:v>
      </x:c>
      <x:c r="E271" s="181">
        <x:f ca="1">IF(B271=0,"",IF(C271="","",IF(C271&lt;B271,SUM((C271-B271)/B271),SUM((C271-B271)/B271))))</x:f>
        <x:v>5</x:v>
      </x:c>
      <x:c r="F271" s="73">
        <x:f ca="1">IF(C271="","",IF(B271="","",IF(SUM(C271-B271)&lt;0,"0",SUM(C271-B271))))</x:f>
        <x:v>6</x:v>
      </x:c>
      <x:c r="G271" s="73" t="n">
        <x:v>0</x:v>
      </x:c>
      <x:c r="H271" s="75">
        <x:f ca="1">IF(SUM(F271 - G271) &lt;0,"$0.00",SUM(F271 - G271)*D271)</x:f>
        <x:v>7</x:v>
      </x:c>
      <x:c r="I271" s="75">
        <x:v>0.00</x:v>
      </x:c>
      <x:c r="J271" s="75">
        <x:f ca="1">SUM(F271* 0.015000)</x:f>
        <x:v>8</x:v>
      </x:c>
      <x:c r="K271" s="61">
        <x:f ca="1">SUM((J271-H271)+ I271)</x:f>
        <x:v>9</x:v>
      </x:c>
    </x:row>
    <x:row r="272" spans="1:11" ht="14.25" x14ac:dyDescent="0.3">
      <x:c r="A272" s="58" t="str">
        <x:v>B/W Laser Prints </x:v>
      </x:c>
      <x:c r="B272" s="6">
        <x:v>240,000</x:v>
      </x:c>
      <x:c r="C272" s="6">
        <x:v>183,642</x:v>
      </x:c>
      <x:c r="D272" s="6">
        <x:v>$0.02</x:v>
      </x:c>
      <x:c r="E272" s="185">
        <x:f ca="1">IF(B272=0,"",IF(C272="","",IF(C272&lt;B272,SUM((C272-B272)/B272),SUM((C272-B272)/B272))))</x:f>
        <x:v>5</x:v>
      </x:c>
      <x:c r="F272" s="6">
        <x:f ca="1">IF(C272="","",IF(B272="","",IF(SUM(C272-B272)&lt;0,"0",SUM(C272-B272))))</x:f>
        <x:v>6</x:v>
      </x:c>
      <x:c r="G272" s="6">
        <x:v>0</x:v>
      </x:c>
      <x:c r="H272" s="17">
        <x:f ca="1">IF(SUM(F272 - G272) &lt;0,"$0.00",SUM(F272 - G272)*D272)</x:f>
        <x:v>7</x:v>
      </x:c>
      <x:c r="I272" s="17">
        <x:v>0.00</x:v>
      </x:c>
      <x:c r="J272" s="17">
        <x:f ca="1">SUM(F272* 0.020000)</x:f>
        <x:v>8</x:v>
      </x:c>
      <x:c r="K272" s="59">
        <x:f ca="1">SUM((J272-H272)+ I272)</x:f>
        <x:v>9</x:v>
      </x:c>
    </x:row>
    <x:row r="273" spans="1:11" ht="14.25" x14ac:dyDescent="0.3">
      <x:c r="A273" s="169" t="str">
        <x:v>Canon 3245 B/W Copies </x:v>
      </x:c>
      <x:c r="B273" s="73">
        <x:v>15,000</x:v>
      </x:c>
      <x:c r="C273" s="73">
        <x:v>19,514</x:v>
      </x:c>
      <x:c r="D273" s="165" t="str">
        <x:v>$0.012</x:v>
      </x:c>
      <x:c r="E273" s="181">
        <x:f ca="1">IF(B273=0,"",IF(C273="","",IF(C273&lt;B273,SUM((C273-B273)/B273),SUM((C273-B273)/B273))))</x:f>
        <x:v>5</x:v>
      </x:c>
      <x:c r="F273" s="73">
        <x:f ca="1">IF(C273="","",IF(B273="","",IF(SUM(C273-B273)&lt;0,"0",SUM(C273-B273))))</x:f>
        <x:v>6</x:v>
      </x:c>
      <x:c r="G273" s="73" t="n">
        <x:v>14816</x:v>
      </x:c>
      <x:c r="H273" s="75">
        <x:f ca="1">IF(SUM(F273 - G273) &lt;0,"$0.00",SUM(F273 - G273)*D273)</x:f>
        <x:v>7</x:v>
      </x:c>
      <x:c r="I273" s="75">
        <x:v>0.00</x:v>
      </x:c>
      <x:c r="J273" s="75">
        <x:f ca="1">SUM(F273* 0.012000)</x:f>
        <x:v>8</x:v>
      </x:c>
      <x:c r="K273" s="61">
        <x:f ca="1">SUM((J273-H273)+ I273)</x:f>
        <x:v>9</x:v>
      </x:c>
    </x:row>
    <x:row r="274" spans="1:11" ht="14.25" x14ac:dyDescent="0.3">
      <x:c r="A274" s="58" t="str">
        <x:v>Canon 5075 B/W Copies </x:v>
      </x:c>
      <x:c r="B274" s="6">
        <x:v>120,000</x:v>
      </x:c>
      <x:c r="C274" s="6">
        <x:v>121,519</x:v>
      </x:c>
      <x:c r="D274" s="6">
        <x:v>$0.01</x:v>
      </x:c>
      <x:c r="E274" s="185">
        <x:f ca="1">IF(B274=0,"",IF(C274="","",IF(C274&lt;B274,SUM((C274-B274)/B274),SUM((C274-B274)/B274))))</x:f>
        <x:v>5</x:v>
      </x:c>
      <x:c r="F274" s="6">
        <x:f ca="1">IF(C274="","",IF(B274="","",IF(SUM(C274-B274)&lt;0,"0",SUM(C274-B274))))</x:f>
        <x:v>6</x:v>
      </x:c>
      <x:c r="G274" s="6">
        <x:v>136930</x:v>
      </x:c>
      <x:c r="H274" s="17">
        <x:f ca="1">IF(SUM(F274 - G274) &lt;0,"$0.00",SUM(F274 - G274)*D274)</x:f>
        <x:v>7</x:v>
      </x:c>
      <x:c r="I274" s="17">
        <x:v>0.00</x:v>
      </x:c>
      <x:c r="J274" s="17">
        <x:f ca="1">SUM(F274* 0.010000)</x:f>
        <x:v>8</x:v>
      </x:c>
      <x:c r="K274" s="59">
        <x:f ca="1">SUM((J274-H274)+ I274)</x:f>
        <x:v>9</x:v>
      </x:c>
    </x:row>
    <x:row r="275" spans="1:11" ht="14.25" x14ac:dyDescent="0.3">
      <x:c r="A275" s="169" t="str">
        <x:v>Color Copier (Color Pages)</x:v>
      </x:c>
      <x:c r="B275" s="73">
        <x:v>45,000</x:v>
      </x:c>
      <x:c r="C275" s="73">
        <x:v>98,641</x:v>
      </x:c>
      <x:c r="D275" s="165" t="str">
        <x:v>$0.085</x:v>
      </x:c>
      <x:c r="E275" s="181">
        <x:f ca="1">IF(B275=0,"",IF(C275="","",IF(C275&lt;B275,SUM((C275-B275)/B275),SUM((C275-B275)/B275))))</x:f>
        <x:v>5</x:v>
      </x:c>
      <x:c r="F275" s="73">
        <x:f ca="1">IF(C275="","",IF(B275="","",IF(SUM(C275-B275)&lt;0,"0",SUM(C275-B275))))</x:f>
        <x:v>6</x:v>
      </x:c>
      <x:c r="G275" s="73" t="n">
        <x:v>0</x:v>
      </x:c>
      <x:c r="H275" s="75">
        <x:f ca="1">IF(SUM(F275 - G275) &lt;0,"$0.00",SUM(F275 - G275)*D275)</x:f>
        <x:v>7</x:v>
      </x:c>
      <x:c r="I275" s="75">
        <x:v>0.00</x:v>
      </x:c>
      <x:c r="J275" s="75">
        <x:f ca="1">SUM(F275* 0.085000)</x:f>
        <x:v>8</x:v>
      </x:c>
      <x:c r="K275" s="61">
        <x:f ca="1">SUM((J275-H275)+ I275)</x:f>
        <x:v>9</x:v>
      </x:c>
    </x:row>
    <x:row r="276" spans="1:11" ht="14.25" x14ac:dyDescent="0.3">
      <x:c r="A276" s="58" t="str">
        <x:v>Color Laser Prints </x:v>
      </x:c>
      <x:c r="B276" s="6">
        <x:v>14,250</x:v>
      </x:c>
      <x:c r="C276" s="6">
        <x:v>25,600</x:v>
      </x:c>
      <x:c r="D276" s="6">
        <x:v>$0.19</x:v>
      </x:c>
      <x:c r="E276" s="185">
        <x:f ca="1">IF(B276=0,"",IF(C276="","",IF(C276&lt;B276,SUM((C276-B276)/B276),SUM((C276-B276)/B276))))</x:f>
        <x:v>5</x:v>
      </x:c>
      <x:c r="F276" s="6">
        <x:f ca="1">IF(C276="","",IF(B276="","",IF(SUM(C276-B276)&lt;0,"0",SUM(C276-B276))))</x:f>
        <x:v>6</x:v>
      </x:c>
      <x:c r="G276" s="6">
        <x:v>6</x:v>
      </x:c>
      <x:c r="H276" s="17">
        <x:f ca="1">IF(SUM(F276 - G276) &lt;0,"$0.00",SUM(F276 - G276)*D276)</x:f>
        <x:v>7</x:v>
      </x:c>
      <x:c r="I276" s="17">
        <x:v>0.00</x:v>
      </x:c>
      <x:c r="J276" s="17">
        <x:f ca="1">SUM(F276* 0.190000)</x:f>
        <x:v>8</x:v>
      </x:c>
      <x:c r="K276" s="59">
        <x:f ca="1">SUM((J276-H276)+ I276)</x:f>
        <x:v>9</x:v>
      </x:c>
    </x:row>
    <x:row r="277" spans="1:11" ht="14.25" x14ac:dyDescent="0.3">
      <x:c r="A277" s="169" t="str">
        <x:v>Ricoh SP C820 B/W Prints</x:v>
      </x:c>
      <x:c r="B277" s="73">
        <x:v>0</x:v>
      </x:c>
      <x:c r="C277" s="73">
        <x:v>197</x:v>
      </x:c>
      <x:c r="D277" s="165" t="str">
        <x:v>$0.025</x:v>
      </x:c>
      <x:c r="E277" s="181">
        <x:f ca="1">IF(B277=0,"",IF(C277="","",IF(C277&lt;B277,SUM((C277-B277)/B277),SUM((C277-B277)/B277))))</x:f>
        <x:v>5</x:v>
      </x:c>
      <x:c r="F277" s="73">
        <x:f ca="1">IF(C277="","",IF(B277="","",IF(SUM(C277-B277)&lt;0,"0",SUM(C277-B277))))</x:f>
        <x:v>6</x:v>
      </x:c>
      <x:c r="G277" s="73" t="n">
        <x:v>0</x:v>
      </x:c>
      <x:c r="H277" s="75">
        <x:f ca="1">IF(SUM(F277 - G277) &lt;0,"$0.00",SUM(F277 - G277)*D277)</x:f>
        <x:v>7</x:v>
      </x:c>
      <x:c r="I277" s="75">
        <x:v>0.00</x:v>
      </x:c>
      <x:c r="J277" s="75">
        <x:f ca="1">SUM(F277* 0.025000)</x:f>
        <x:v>8</x:v>
      </x:c>
      <x:c r="K277" s="61">
        <x:f ca="1">SUM((J277-H277)+ I277)</x:f>
        <x:v>9</x:v>
      </x:c>
    </x:row>
    <x:row r="278" spans="1:11" ht="14.25" x14ac:dyDescent="0.3">
      <x:c r="A278" s="58" t="str">
        <x:v>Ricoh SP C820 Color Prints</x:v>
      </x:c>
      <x:c r="B278" s="6">
        <x:v>0</x:v>
      </x:c>
      <x:c r="C278" s="6">
        <x:v>34,803</x:v>
      </x:c>
      <x:c r="D278" s="6">
        <x:v>$0.1</x:v>
      </x:c>
      <x:c r="E278" s="185">
        <x:f ca="1">IF(B278=0,"",IF(C278="","",IF(C278&lt;B278,SUM((C278-B278)/B278),SUM((C278-B278)/B278))))</x:f>
        <x:v>5</x:v>
      </x:c>
      <x:c r="F278" s="6">
        <x:f ca="1">IF(C278="","",IF(B278="","",IF(SUM(C278-B278)&lt;0,"0",SUM(C278-B278))))</x:f>
        <x:v>6</x:v>
      </x:c>
      <x:c r="G278" s="6">
        <x:v>0</x:v>
      </x:c>
      <x:c r="H278" s="17">
        <x:f ca="1">IF(SUM(F278 - G278) &lt;0,"$0.00",SUM(F278 - G278)*D278)</x:f>
        <x:v>7</x:v>
      </x:c>
      <x:c r="I278" s="17">
        <x:v>0.00</x:v>
      </x:c>
      <x:c r="J278" s="17">
        <x:f ca="1">SUM(F278* 0.100000)</x:f>
        <x:v>8</x:v>
      </x:c>
      <x:c r="K278" s="59">
        <x:f ca="1">SUM((J278-H278)+ I278)</x:f>
        <x:v>9</x:v>
      </x:c>
    </x:row>
    <x:row r="279" spans="1:10" x14ac:dyDescent="0.25">
      <x:c r="A279" s="174"/>
      <x:c r="B279" s="174"/>
      <x:c r="C279" s="174"/>
      <x:c r="D279" s="174"/>
      <x:c r="E279" s="174"/>
      <x:c r="F279" s="174"/>
      <x:c r="G279" s="174"/>
      <x:c r="H279" s="174"/>
      <x:c r="I279" s="174"/>
      <x:c r="J279" s="174">
        <x:v>Revision Savings: </x:v>
      </x:c>
      <x:c r="K279" s="174">
        <x:f ca="1">SUM(K271:K278)</x:f>
      </x:c>
    </x:row>
    <x:row r="280" spans="1:11" ht="15" x14ac:dyDescent="0.3">
      <x:c r="A280" s="194" t="str">
        <x:v>12/31/2010</x:v>
      </x:c>
      <x:c r="B280" s="194"/>
      <x:c r="C280" s="194"/>
      <x:c r="D280" s="194"/>
      <x:c r="E280" s="194"/>
      <x:c r="F280" s="194"/>
      <x:c r="G280" s="194"/>
      <x:c r="H280" s="194"/>
      <x:c r="I280" s="194"/>
      <x:c r="J280" s="194"/>
      <x:c r="K280" s="194"/>
    </x:row>
    <x:row r="281">
      <x:c r="A281" s="47" t="str">
        <x:v>Meter Type Description</x:v>
      </x:c>
      <x:c r="B281" s="45" t="str">
        <x:v>Quarterly Contracted Volume</x:v>
      </x:c>
      <x:c r="C281" s="45" t="str">
        <x:v>Actual Quarterly Volume</x:v>
      </x:c>
      <x:c r="D281" s="45" t="str">
        <x:v>FPR Overage Rate</x:v>
      </x:c>
      <x:c r="E281" s="45" t="str">
        <x:v>% Volume Increase / Decrease</x:v>
      </x:c>
      <x:c r="F281" s="45" t="str">
        <x:v>Overage Volumes</x:v>
      </x:c>
      <x:c r="G281" s="45" t="str">
        <x:v>Rollover Volume</x:v>
      </x:c>
      <x:c r="H281" s="45" t="str">
        <x:v>Current Overage Expense</x:v>
      </x:c>
      <x:c r="I281" s="45" t="str">
        <x:v>Credits</x:v>
      </x:c>
      <x:c r="J281" s="45" t="str">
        <x:v>Overage Cost W/O FPR</x:v>
      </x:c>
      <x:c r="K281" s="46" t="str">
        <x:v>Net Overage Savings / Cost Increase</x:v>
      </x:c>
    </x:row>
    <x:row r="282" spans="1:11" ht="14.25" x14ac:dyDescent="0.3">
      <x:c r="A282" s="169" t="str">
        <x:v>B/W Copies</x:v>
      </x:c>
      <x:c r="B282" s="73">
        <x:v>15,300</x:v>
      </x:c>
      <x:c r="C282" s="73">
        <x:v>24,914</x:v>
      </x:c>
      <x:c r="D282" s="165" t="str">
        <x:v>$0.015</x:v>
      </x:c>
      <x:c r="E282" s="181">
        <x:f ca="1">IF(B282=0,"",IF(C282="","",IF(C282&lt;B282,SUM((C282-B282)/B282),SUM((C282-B282)/B282))))</x:f>
        <x:v>5</x:v>
      </x:c>
      <x:c r="F282" s="73">
        <x:f ca="1">IF(C282="","",IF(B282="","",IF(SUM(C282-B282)&lt;0,"0",SUM(C282-B282))))</x:f>
        <x:v>6</x:v>
      </x:c>
      <x:c r="G282" s="73" t="n">
        <x:v>0</x:v>
      </x:c>
      <x:c r="H282" s="75">
        <x:f ca="1">IF(SUM(F282 - G282) &lt;0,"$0.00",SUM(F282 - G282)*D282)</x:f>
        <x:v>7</x:v>
      </x:c>
      <x:c r="I282" s="75">
        <x:v>0.00</x:v>
      </x:c>
      <x:c r="J282" s="75">
        <x:f ca="1">SUM(F282* 0.015000)</x:f>
        <x:v>8</x:v>
      </x:c>
      <x:c r="K282" s="61">
        <x:f ca="1">SUM((J282-H282)+ I282)</x:f>
        <x:v>9</x:v>
      </x:c>
    </x:row>
    <x:row r="283" spans="1:11" ht="14.25" x14ac:dyDescent="0.3">
      <x:c r="A283" s="58" t="str">
        <x:v>B/W Laser Prints </x:v>
      </x:c>
      <x:c r="B283" s="6">
        <x:v>240,000</x:v>
      </x:c>
      <x:c r="C283" s="6">
        <x:v>130,424</x:v>
      </x:c>
      <x:c r="D283" s="6">
        <x:v>$0.02</x:v>
      </x:c>
      <x:c r="E283" s="185">
        <x:f ca="1">IF(B283=0,"",IF(C283="","",IF(C283&lt;B283,SUM((C283-B283)/B283),SUM((C283-B283)/B283))))</x:f>
        <x:v>5</x:v>
      </x:c>
      <x:c r="F283" s="6">
        <x:f ca="1">IF(C283="","",IF(B283="","",IF(SUM(C283-B283)&lt;0,"0",SUM(C283-B283))))</x:f>
        <x:v>6</x:v>
      </x:c>
      <x:c r="G283" s="6">
        <x:v>0</x:v>
      </x:c>
      <x:c r="H283" s="17">
        <x:f ca="1">IF(SUM(F283 - G283) &lt;0,"$0.00",SUM(F283 - G283)*D283)</x:f>
        <x:v>7</x:v>
      </x:c>
      <x:c r="I283" s="17">
        <x:v>0.00</x:v>
      </x:c>
      <x:c r="J283" s="17">
        <x:f ca="1">SUM(F283* 0.020000)</x:f>
        <x:v>8</x:v>
      </x:c>
      <x:c r="K283" s="59">
        <x:f ca="1">SUM((J283-H283)+ I283)</x:f>
        <x:v>9</x:v>
      </x:c>
    </x:row>
    <x:row r="284" spans="1:11" ht="14.25" x14ac:dyDescent="0.3">
      <x:c r="A284" s="169" t="str">
        <x:v>Canon 3245 B/W Copies </x:v>
      </x:c>
      <x:c r="B284" s="73">
        <x:v>15,000</x:v>
      </x:c>
      <x:c r="C284" s="73">
        <x:v>8,490</x:v>
      </x:c>
      <x:c r="D284" s="165" t="str">
        <x:v>$0.012</x:v>
      </x:c>
      <x:c r="E284" s="181">
        <x:f ca="1">IF(B284=0,"",IF(C284="","",IF(C284&lt;B284,SUM((C284-B284)/B284),SUM((C284-B284)/B284))))</x:f>
        <x:v>5</x:v>
      </x:c>
      <x:c r="F284" s="73">
        <x:f ca="1">IF(C284="","",IF(B284="","",IF(SUM(C284-B284)&lt;0,"0",SUM(C284-B284))))</x:f>
        <x:v>6</x:v>
      </x:c>
      <x:c r="G284" s="73" t="n">
        <x:v>8306</x:v>
      </x:c>
      <x:c r="H284" s="75">
        <x:f ca="1">IF(SUM(F284 - G284) &lt;0,"$0.00",SUM(F284 - G284)*D284)</x:f>
        <x:v>7</x:v>
      </x:c>
      <x:c r="I284" s="75">
        <x:v>0.00</x:v>
      </x:c>
      <x:c r="J284" s="75">
        <x:f ca="1">SUM(F284* 0.012000)</x:f>
        <x:v>8</x:v>
      </x:c>
      <x:c r="K284" s="61">
        <x:f ca="1">SUM((J284-H284)+ I284)</x:f>
        <x:v>9</x:v>
      </x:c>
    </x:row>
    <x:row r="285" spans="1:11" ht="14.25" x14ac:dyDescent="0.3">
      <x:c r="A285" s="58" t="str">
        <x:v>Canon 5075 B/W Copies </x:v>
      </x:c>
      <x:c r="B285" s="6">
        <x:v>120,000</x:v>
      </x:c>
      <x:c r="C285" s="6">
        <x:v>71,028</x:v>
      </x:c>
      <x:c r="D285" s="6">
        <x:v>$0.01</x:v>
      </x:c>
      <x:c r="E285" s="185">
        <x:f ca="1">IF(B285=0,"",IF(C285="","",IF(C285&lt;B285,SUM((C285-B285)/B285),SUM((C285-B285)/B285))))</x:f>
        <x:v>5</x:v>
      </x:c>
      <x:c r="F285" s="6">
        <x:f ca="1">IF(C285="","",IF(B285="","",IF(SUM(C285-B285)&lt;0,"0",SUM(C285-B285))))</x:f>
        <x:v>6</x:v>
      </x:c>
      <x:c r="G285" s="6">
        <x:v>87958</x:v>
      </x:c>
      <x:c r="H285" s="17">
        <x:f ca="1">IF(SUM(F285 - G285) &lt;0,"$0.00",SUM(F285 - G285)*D285)</x:f>
        <x:v>7</x:v>
      </x:c>
      <x:c r="I285" s="17">
        <x:v>0.00</x:v>
      </x:c>
      <x:c r="J285" s="17">
        <x:f ca="1">SUM(F285* 0.010000)</x:f>
        <x:v>8</x:v>
      </x:c>
      <x:c r="K285" s="59">
        <x:f ca="1">SUM((J285-H285)+ I285)</x:f>
        <x:v>9</x:v>
      </x:c>
    </x:row>
    <x:row r="286" spans="1:11" ht="14.25" x14ac:dyDescent="0.3">
      <x:c r="A286" s="169" t="str">
        <x:v>Color Copier (Color Pages)</x:v>
      </x:c>
      <x:c r="B286" s="73">
        <x:v>45,000</x:v>
      </x:c>
      <x:c r="C286" s="73">
        <x:v>57,019</x:v>
      </x:c>
      <x:c r="D286" s="165" t="str">
        <x:v>$0.085</x:v>
      </x:c>
      <x:c r="E286" s="181">
        <x:f ca="1">IF(B286=0,"",IF(C286="","",IF(C286&lt;B286,SUM((C286-B286)/B286),SUM((C286-B286)/B286))))</x:f>
        <x:v>5</x:v>
      </x:c>
      <x:c r="F286" s="73">
        <x:f ca="1">IF(C286="","",IF(B286="","",IF(SUM(C286-B286)&lt;0,"0",SUM(C286-B286))))</x:f>
        <x:v>6</x:v>
      </x:c>
      <x:c r="G286" s="73" t="n">
        <x:v>0</x:v>
      </x:c>
      <x:c r="H286" s="75">
        <x:f ca="1">IF(SUM(F286 - G286) &lt;0,"$0.00",SUM(F286 - G286)*D286)</x:f>
        <x:v>7</x:v>
      </x:c>
      <x:c r="I286" s="75">
        <x:v>0.00</x:v>
      </x:c>
      <x:c r="J286" s="75">
        <x:f ca="1">SUM(F286* 0.085000)</x:f>
        <x:v>8</x:v>
      </x:c>
      <x:c r="K286" s="61">
        <x:f ca="1">SUM((J286-H286)+ I286)</x:f>
        <x:v>9</x:v>
      </x:c>
    </x:row>
    <x:row r="287" spans="1:11" ht="14.25" x14ac:dyDescent="0.3">
      <x:c r="A287" s="58" t="str">
        <x:v>Color Laser Prints </x:v>
      </x:c>
      <x:c r="B287" s="6">
        <x:v>14,250</x:v>
      </x:c>
      <x:c r="C287" s="6">
        <x:v>15,301</x:v>
      </x:c>
      <x:c r="D287" s="6">
        <x:v>$0.19</x:v>
      </x:c>
      <x:c r="E287" s="185">
        <x:f ca="1">IF(B287=0,"",IF(C287="","",IF(C287&lt;B287,SUM((C287-B287)/B287),SUM((C287-B287)/B287))))</x:f>
        <x:v>5</x:v>
      </x:c>
      <x:c r="F287" s="6">
        <x:f ca="1">IF(C287="","",IF(B287="","",IF(SUM(C287-B287)&lt;0,"0",SUM(C287-B287))))</x:f>
        <x:v>6</x:v>
      </x:c>
      <x:c r="G287" s="6">
        <x:v>1057</x:v>
      </x:c>
      <x:c r="H287" s="17">
        <x:f ca="1">IF(SUM(F287 - G287) &lt;0,"$0.00",SUM(F287 - G287)*D287)</x:f>
        <x:v>7</x:v>
      </x:c>
      <x:c r="I287" s="17">
        <x:v>0.00</x:v>
      </x:c>
      <x:c r="J287" s="17">
        <x:f ca="1">SUM(F287* 0.190000)</x:f>
        <x:v>8</x:v>
      </x:c>
      <x:c r="K287" s="59">
        <x:f ca="1">SUM((J287-H287)+ I287)</x:f>
        <x:v>9</x:v>
      </x:c>
    </x:row>
    <x:row r="288" spans="1:11" ht="14.25" x14ac:dyDescent="0.3">
      <x:c r="A288" s="169" t="str">
        <x:v>Ricoh SP C820 B/W Prints</x:v>
      </x:c>
      <x:c r="B288" s="73">
        <x:v>0</x:v>
      </x:c>
      <x:c r="C288" s="73">
        <x:v>160</x:v>
      </x:c>
      <x:c r="D288" s="165" t="str">
        <x:v>$0.025</x:v>
      </x:c>
      <x:c r="E288" s="181">
        <x:f ca="1">IF(B288=0,"",IF(C288="","",IF(C288&lt;B288,SUM((C288-B288)/B288),SUM((C288-B288)/B288))))</x:f>
        <x:v>5</x:v>
      </x:c>
      <x:c r="F288" s="73">
        <x:f ca="1">IF(C288="","",IF(B288="","",IF(SUM(C288-B288)&lt;0,"0",SUM(C288-B288))))</x:f>
        <x:v>6</x:v>
      </x:c>
      <x:c r="G288" s="73" t="n">
        <x:v>0</x:v>
      </x:c>
      <x:c r="H288" s="75">
        <x:f ca="1">IF(SUM(F288 - G288) &lt;0,"$0.00",SUM(F288 - G288)*D288)</x:f>
        <x:v>7</x:v>
      </x:c>
      <x:c r="I288" s="75">
        <x:v>0.00</x:v>
      </x:c>
      <x:c r="J288" s="75">
        <x:f ca="1">SUM(F288* 0.025000)</x:f>
        <x:v>8</x:v>
      </x:c>
      <x:c r="K288" s="61">
        <x:f ca="1">SUM((J288-H288)+ I288)</x:f>
        <x:v>9</x:v>
      </x:c>
    </x:row>
    <x:row r="289" spans="1:11" ht="14.25" x14ac:dyDescent="0.3">
      <x:c r="A289" s="58" t="str">
        <x:v>Ricoh SP C820 Color Prints</x:v>
      </x:c>
      <x:c r="B289" s="6">
        <x:v>0</x:v>
      </x:c>
      <x:c r="C289" s="6">
        <x:v>15,357</x:v>
      </x:c>
      <x:c r="D289" s="6">
        <x:v>$0.1</x:v>
      </x:c>
      <x:c r="E289" s="185">
        <x:f ca="1">IF(B289=0,"",IF(C289="","",IF(C289&lt;B289,SUM((C289-B289)/B289),SUM((C289-B289)/B289))))</x:f>
        <x:v>5</x:v>
      </x:c>
      <x:c r="F289" s="6">
        <x:f ca="1">IF(C289="","",IF(B289="","",IF(SUM(C289-B289)&lt;0,"0",SUM(C289-B289))))</x:f>
        <x:v>6</x:v>
      </x:c>
      <x:c r="G289" s="6">
        <x:v>0</x:v>
      </x:c>
      <x:c r="H289" s="17">
        <x:f ca="1">IF(SUM(F289 - G289) &lt;0,"$0.00",SUM(F289 - G289)*D289)</x:f>
        <x:v>7</x:v>
      </x:c>
      <x:c r="I289" s="17">
        <x:v>0.00</x:v>
      </x:c>
      <x:c r="J289" s="17">
        <x:f ca="1">SUM(F289* 0.100000)</x:f>
        <x:v>8</x:v>
      </x:c>
      <x:c r="K289" s="59">
        <x:f ca="1">SUM((J289-H289)+ I289)</x:f>
        <x:v>9</x:v>
      </x:c>
    </x:row>
    <x:row r="290" spans="1:10" x14ac:dyDescent="0.25">
      <x:c r="A290" s="174"/>
      <x:c r="B290" s="174"/>
      <x:c r="C290" s="174"/>
      <x:c r="D290" s="174"/>
      <x:c r="E290" s="174"/>
      <x:c r="F290" s="174"/>
      <x:c r="G290" s="174"/>
      <x:c r="H290" s="174"/>
      <x:c r="I290" s="174"/>
      <x:c r="J290" s="174">
        <x:v>Revision Savings: </x:v>
      </x:c>
      <x:c r="K290" s="174">
        <x:f ca="1">SUM(K282:K289)</x:f>
      </x:c>
    </x:row>
    <x:row r="291" spans="1:11" ht="15" x14ac:dyDescent="0.3">
      <x:c r="A291" s="194" t="str">
        <x:v>9/30/2010</x:v>
      </x:c>
      <x:c r="B291" s="194"/>
      <x:c r="C291" s="194"/>
      <x:c r="D291" s="194"/>
      <x:c r="E291" s="194"/>
      <x:c r="F291" s="194"/>
      <x:c r="G291" s="194"/>
      <x:c r="H291" s="194"/>
      <x:c r="I291" s="194"/>
      <x:c r="J291" s="194"/>
      <x:c r="K291" s="194"/>
    </x:row>
    <x:row r="292">
      <x:c r="A292" s="47" t="str">
        <x:v>Meter Type Description</x:v>
      </x:c>
      <x:c r="B292" s="45" t="str">
        <x:v>Quarterly Contracted Volume</x:v>
      </x:c>
      <x:c r="C292" s="45" t="str">
        <x:v>Actual Quarterly Volume</x:v>
      </x:c>
      <x:c r="D292" s="45" t="str">
        <x:v>FPR Overage Rate</x:v>
      </x:c>
      <x:c r="E292" s="45" t="str">
        <x:v>% Volume Increase / Decrease</x:v>
      </x:c>
      <x:c r="F292" s="45" t="str">
        <x:v>Overage Volumes</x:v>
      </x:c>
      <x:c r="G292" s="45" t="str">
        <x:v>Rollover Volume</x:v>
      </x:c>
      <x:c r="H292" s="45" t="str">
        <x:v>Current Overage Expense</x:v>
      </x:c>
      <x:c r="I292" s="45" t="str">
        <x:v>Credits</x:v>
      </x:c>
      <x:c r="J292" s="45" t="str">
        <x:v>Overage Cost W/O FPR</x:v>
      </x:c>
      <x:c r="K292" s="46" t="str">
        <x:v>Net Overage Savings / Cost Increase</x:v>
      </x:c>
    </x:row>
    <x:row r="293" spans="1:11" ht="14.25" x14ac:dyDescent="0.3">
      <x:c r="A293" s="169" t="str">
        <x:v>B/W Copies</x:v>
      </x:c>
      <x:c r="B293" s="73">
        <x:v>15,300</x:v>
      </x:c>
      <x:c r="C293" s="73">
        <x:v>28,907</x:v>
      </x:c>
      <x:c r="D293" s="165" t="str">
        <x:v>$0.015</x:v>
      </x:c>
      <x:c r="E293" s="181">
        <x:f ca="1">IF(B293=0,"",IF(C293="","",IF(C293&lt;B293,SUM((C293-B293)/B293),SUM((C293-B293)/B293))))</x:f>
        <x:v>5</x:v>
      </x:c>
      <x:c r="F293" s="73">
        <x:f ca="1">IF(C293="","",IF(B293="","",IF(SUM(C293-B293)&lt;0,"0",SUM(C293-B293))))</x:f>
        <x:v>6</x:v>
      </x:c>
      <x:c r="G293" s="73" t="n">
        <x:v>0</x:v>
      </x:c>
      <x:c r="H293" s="75">
        <x:f ca="1">IF(SUM(F293 - G293) &lt;0,"$0.00",SUM(F293 - G293)*D293)</x:f>
        <x:v>7</x:v>
      </x:c>
      <x:c r="I293" s="75">
        <x:v>0.00</x:v>
      </x:c>
      <x:c r="J293" s="75">
        <x:f ca="1">SUM(F293* 0.015000)</x:f>
        <x:v>8</x:v>
      </x:c>
      <x:c r="K293" s="61">
        <x:f ca="1">SUM((J293-H293)+ I293)</x:f>
        <x:v>9</x:v>
      </x:c>
    </x:row>
    <x:row r="294" spans="1:11" ht="14.25" x14ac:dyDescent="0.3">
      <x:c r="A294" s="58" t="str">
        <x:v>B/W Laser Prints </x:v>
      </x:c>
      <x:c r="B294" s="6">
        <x:v>240,000</x:v>
      </x:c>
      <x:c r="C294" s="6">
        <x:v>145,898</x:v>
      </x:c>
      <x:c r="D294" s="6">
        <x:v>$0.02</x:v>
      </x:c>
      <x:c r="E294" s="185">
        <x:f ca="1">IF(B294=0,"",IF(C294="","",IF(C294&lt;B294,SUM((C294-B294)/B294),SUM((C294-B294)/B294))))</x:f>
        <x:v>5</x:v>
      </x:c>
      <x:c r="F294" s="6">
        <x:f ca="1">IF(C294="","",IF(B294="","",IF(SUM(C294-B294)&lt;0,"0",SUM(C294-B294))))</x:f>
        <x:v>6</x:v>
      </x:c>
      <x:c r="G294" s="6">
        <x:v>0</x:v>
      </x:c>
      <x:c r="H294" s="17">
        <x:f ca="1">IF(SUM(F294 - G294) &lt;0,"$0.00",SUM(F294 - G294)*D294)</x:f>
        <x:v>7</x:v>
      </x:c>
      <x:c r="I294" s="17">
        <x:v>0.00</x:v>
      </x:c>
      <x:c r="J294" s="17">
        <x:f ca="1">SUM(F294* 0.020000)</x:f>
        <x:v>8</x:v>
      </x:c>
      <x:c r="K294" s="59">
        <x:f ca="1">SUM((J294-H294)+ I294)</x:f>
        <x:v>9</x:v>
      </x:c>
    </x:row>
    <x:row r="295" spans="1:11" ht="14.25" x14ac:dyDescent="0.3">
      <x:c r="A295" s="169" t="str">
        <x:v>Canon 3245 B/W Copies </x:v>
      </x:c>
      <x:c r="B295" s="73">
        <x:v>15,000</x:v>
      </x:c>
      <x:c r="C295" s="73">
        <x:v>9,474</x:v>
      </x:c>
      <x:c r="D295" s="165" t="str">
        <x:v>$0.012</x:v>
      </x:c>
      <x:c r="E295" s="181">
        <x:f ca="1">IF(B295=0,"",IF(C295="","",IF(C295&lt;B295,SUM((C295-B295)/B295),SUM((C295-B295)/B295))))</x:f>
        <x:v>5</x:v>
      </x:c>
      <x:c r="F295" s="73">
        <x:f ca="1">IF(C295="","",IF(B295="","",IF(SUM(C295-B295)&lt;0,"0",SUM(C295-B295))))</x:f>
        <x:v>6</x:v>
      </x:c>
      <x:c r="G295" s="73" t="n">
        <x:v>2780</x:v>
      </x:c>
      <x:c r="H295" s="75">
        <x:f ca="1">IF(SUM(F295 - G295) &lt;0,"$0.00",SUM(F295 - G295)*D295)</x:f>
        <x:v>7</x:v>
      </x:c>
      <x:c r="I295" s="75">
        <x:v>0.00</x:v>
      </x:c>
      <x:c r="J295" s="75">
        <x:f ca="1">SUM(F295* 0.012000)</x:f>
        <x:v>8</x:v>
      </x:c>
      <x:c r="K295" s="61">
        <x:f ca="1">SUM((J295-H295)+ I295)</x:f>
        <x:v>9</x:v>
      </x:c>
    </x:row>
    <x:row r="296" spans="1:11" ht="14.25" x14ac:dyDescent="0.3">
      <x:c r="A296" s="58" t="str">
        <x:v>Canon 5075 B/W Copies </x:v>
      </x:c>
      <x:c r="B296" s="6">
        <x:v>120,000</x:v>
      </x:c>
      <x:c r="C296" s="6">
        <x:v>67,058</x:v>
      </x:c>
      <x:c r="D296" s="6">
        <x:v>$0.01</x:v>
      </x:c>
      <x:c r="E296" s="185">
        <x:f ca="1">IF(B296=0,"",IF(C296="","",IF(C296&lt;B296,SUM((C296-B296)/B296),SUM((C296-B296)/B296))))</x:f>
        <x:v>5</x:v>
      </x:c>
      <x:c r="F296" s="6">
        <x:f ca="1">IF(C296="","",IF(B296="","",IF(SUM(C296-B296)&lt;0,"0",SUM(C296-B296))))</x:f>
        <x:v>6</x:v>
      </x:c>
      <x:c r="G296" s="6">
        <x:v>74524</x:v>
      </x:c>
      <x:c r="H296" s="17">
        <x:f ca="1">IF(SUM(F296 - G296) &lt;0,"$0.00",SUM(F296 - G296)*D296)</x:f>
        <x:v>7</x:v>
      </x:c>
      <x:c r="I296" s="17">
        <x:v>0.00</x:v>
      </x:c>
      <x:c r="J296" s="17">
        <x:f ca="1">SUM(F296* 0.010000)</x:f>
        <x:v>8</x:v>
      </x:c>
      <x:c r="K296" s="59">
        <x:f ca="1">SUM((J296-H296)+ I296)</x:f>
        <x:v>9</x:v>
      </x:c>
    </x:row>
    <x:row r="297" spans="1:11" ht="14.25" x14ac:dyDescent="0.3">
      <x:c r="A297" s="169" t="str">
        <x:v>Color Copier (Color Pages)</x:v>
      </x:c>
      <x:c r="B297" s="73">
        <x:v>45,000</x:v>
      </x:c>
      <x:c r="C297" s="73">
        <x:v>53,908</x:v>
      </x:c>
      <x:c r="D297" s="165" t="str">
        <x:v>$0.085</x:v>
      </x:c>
      <x:c r="E297" s="181">
        <x:f ca="1">IF(B297=0,"",IF(C297="","",IF(C297&lt;B297,SUM((C297-B297)/B297),SUM((C297-B297)/B297))))</x:f>
        <x:v>5</x:v>
      </x:c>
      <x:c r="F297" s="73">
        <x:f ca="1">IF(C297="","",IF(B297="","",IF(SUM(C297-B297)&lt;0,"0",SUM(C297-B297))))</x:f>
        <x:v>6</x:v>
      </x:c>
      <x:c r="G297" s="73" t="n">
        <x:v>0</x:v>
      </x:c>
      <x:c r="H297" s="75">
        <x:f ca="1">IF(SUM(F297 - G297) &lt;0,"$0.00",SUM(F297 - G297)*D297)</x:f>
        <x:v>7</x:v>
      </x:c>
      <x:c r="I297" s="75">
        <x:v>0.00</x:v>
      </x:c>
      <x:c r="J297" s="75">
        <x:f ca="1">SUM(F297* 0.085000)</x:f>
        <x:v>8</x:v>
      </x:c>
      <x:c r="K297" s="61">
        <x:f ca="1">SUM((J297-H297)+ I297)</x:f>
        <x:v>9</x:v>
      </x:c>
    </x:row>
    <x:row r="298" spans="1:11" ht="14.25" x14ac:dyDescent="0.3">
      <x:c r="A298" s="58" t="str">
        <x:v>Color Laser Prints </x:v>
      </x:c>
      <x:c r="B298" s="6">
        <x:v>14,250</x:v>
      </x:c>
      <x:c r="C298" s="6">
        <x:v>13,193</x:v>
      </x:c>
      <x:c r="D298" s="6">
        <x:v>$0.19</x:v>
      </x:c>
      <x:c r="E298" s="185">
        <x:f ca="1">IF(B298=0,"",IF(C298="","",IF(C298&lt;B298,SUM((C298-B298)/B298),SUM((C298-B298)/B298))))</x:f>
        <x:v>5</x:v>
      </x:c>
      <x:c r="F298" s="6">
        <x:f ca="1">IF(C298="","",IF(B298="","",IF(SUM(C298-B298)&lt;0,"0",SUM(C298-B298))))</x:f>
        <x:v>6</x:v>
      </x:c>
      <x:c r="G298" s="6">
        <x:v>0</x:v>
      </x:c>
      <x:c r="H298" s="17">
        <x:f ca="1">IF(SUM(F298 - G298) &lt;0,"$0.00",SUM(F298 - G298)*D298)</x:f>
        <x:v>7</x:v>
      </x:c>
      <x:c r="I298" s="17">
        <x:v>0.00</x:v>
      </x:c>
      <x:c r="J298" s="17">
        <x:f ca="1">SUM(F298* 0.190000)</x:f>
        <x:v>8</x:v>
      </x:c>
      <x:c r="K298" s="59">
        <x:f ca="1">SUM((J298-H298)+ I298)</x:f>
        <x:v>9</x:v>
      </x:c>
    </x:row>
    <x:row r="299" spans="1:11" ht="14.25" x14ac:dyDescent="0.3">
      <x:c r="A299" s="169" t="str">
        <x:v>Ricoh SP C820 B/W Prints</x:v>
      </x:c>
      <x:c r="B299" s="73">
        <x:v>0</x:v>
      </x:c>
      <x:c r="C299" s="73">
        <x:v>197</x:v>
      </x:c>
      <x:c r="D299" s="165" t="str">
        <x:v>$0.025</x:v>
      </x:c>
      <x:c r="E299" s="181">
        <x:f ca="1">IF(B299=0,"",IF(C299="","",IF(C299&lt;B299,SUM((C299-B299)/B299),SUM((C299-B299)/B299))))</x:f>
        <x:v>5</x:v>
      </x:c>
      <x:c r="F299" s="73">
        <x:f ca="1">IF(C299="","",IF(B299="","",IF(SUM(C299-B299)&lt;0,"0",SUM(C299-B299))))</x:f>
        <x:v>6</x:v>
      </x:c>
      <x:c r="G299" s="73" t="n">
        <x:v>0</x:v>
      </x:c>
      <x:c r="H299" s="75">
        <x:f ca="1">IF(SUM(F299 - G299) &lt;0,"$0.00",SUM(F299 - G299)*D299)</x:f>
        <x:v>7</x:v>
      </x:c>
      <x:c r="I299" s="75">
        <x:v>0.00</x:v>
      </x:c>
      <x:c r="J299" s="75">
        <x:f ca="1">SUM(F299* 0.025000)</x:f>
        <x:v>8</x:v>
      </x:c>
      <x:c r="K299" s="61">
        <x:f ca="1">SUM((J299-H299)+ I299)</x:f>
        <x:v>9</x:v>
      </x:c>
    </x:row>
    <x:row r="300" spans="1:11" ht="14.25" x14ac:dyDescent="0.3">
      <x:c r="A300" s="58" t="str">
        <x:v>Ricoh SP C820 Color Prints</x:v>
      </x:c>
      <x:c r="B300" s="6">
        <x:v>0</x:v>
      </x:c>
      <x:c r="C300" s="6">
        <x:v>18,888</x:v>
      </x:c>
      <x:c r="D300" s="6">
        <x:v>$0.1</x:v>
      </x:c>
      <x:c r="E300" s="185">
        <x:f ca="1">IF(B300=0,"",IF(C300="","",IF(C300&lt;B300,SUM((C300-B300)/B300),SUM((C300-B300)/B300))))</x:f>
        <x:v>5</x:v>
      </x:c>
      <x:c r="F300" s="6">
        <x:f ca="1">IF(C300="","",IF(B300="","",IF(SUM(C300-B300)&lt;0,"0",SUM(C300-B300))))</x:f>
        <x:v>6</x:v>
      </x:c>
      <x:c r="G300" s="6">
        <x:v>0</x:v>
      </x:c>
      <x:c r="H300" s="17">
        <x:f ca="1">IF(SUM(F300 - G300) &lt;0,"$0.00",SUM(F300 - G300)*D300)</x:f>
        <x:v>7</x:v>
      </x:c>
      <x:c r="I300" s="17">
        <x:v>0.00</x:v>
      </x:c>
      <x:c r="J300" s="17">
        <x:f ca="1">SUM(F300* 0.100000)</x:f>
        <x:v>8</x:v>
      </x:c>
      <x:c r="K300" s="59">
        <x:f ca="1">SUM((J300-H300)+ I300)</x:f>
        <x:v>9</x:v>
      </x:c>
    </x:row>
    <x:row r="301" spans="1:10" x14ac:dyDescent="0.25">
      <x:c r="A301" s="174"/>
      <x:c r="B301" s="174"/>
      <x:c r="C301" s="174"/>
      <x:c r="D301" s="174"/>
      <x:c r="E301" s="174"/>
      <x:c r="F301" s="174"/>
      <x:c r="G301" s="174"/>
      <x:c r="H301" s="174"/>
      <x:c r="I301" s="174"/>
      <x:c r="J301" s="174">
        <x:v>Revision Savings: </x:v>
      </x:c>
      <x:c r="K301" s="174">
        <x:f ca="1">SUM(K293:K300)</x:f>
      </x:c>
    </x:row>
    <x:row r="302" spans="1:11" ht="15" x14ac:dyDescent="0.3">
      <x:c r="A302" s="194" t="str">
        <x:v>6/30/2010</x:v>
      </x:c>
      <x:c r="B302" s="194"/>
      <x:c r="C302" s="194"/>
      <x:c r="D302" s="194"/>
      <x:c r="E302" s="194"/>
      <x:c r="F302" s="194"/>
      <x:c r="G302" s="194"/>
      <x:c r="H302" s="194"/>
      <x:c r="I302" s="194"/>
      <x:c r="J302" s="194"/>
      <x:c r="K302" s="194"/>
    </x:row>
    <x:row r="303">
      <x:c r="A303" s="47" t="str">
        <x:v>Meter Type Description</x:v>
      </x:c>
      <x:c r="B303" s="45" t="str">
        <x:v>Quarterly Contracted Volume</x:v>
      </x:c>
      <x:c r="C303" s="45" t="str">
        <x:v>Actual Quarterly Volume</x:v>
      </x:c>
      <x:c r="D303" s="45" t="str">
        <x:v>FPR Overage Rate</x:v>
      </x:c>
      <x:c r="E303" s="45" t="str">
        <x:v>% Volume Increase / Decrease</x:v>
      </x:c>
      <x:c r="F303" s="45" t="str">
        <x:v>Overage Volumes</x:v>
      </x:c>
      <x:c r="G303" s="45" t="str">
        <x:v>Rollover Volume</x:v>
      </x:c>
      <x:c r="H303" s="45" t="str">
        <x:v>Current Overage Expense</x:v>
      </x:c>
      <x:c r="I303" s="45" t="str">
        <x:v>Credits</x:v>
      </x:c>
      <x:c r="J303" s="45" t="str">
        <x:v>Overage Cost W/O FPR</x:v>
      </x:c>
      <x:c r="K303" s="46" t="str">
        <x:v>Net Overage Savings / Cost Increase</x:v>
      </x:c>
    </x:row>
    <x:row r="304" spans="1:11" ht="14.25" x14ac:dyDescent="0.3">
      <x:c r="A304" s="169" t="str">
        <x:v>B/W Copies</x:v>
      </x:c>
      <x:c r="B304" s="73">
        <x:v>15,300</x:v>
      </x:c>
      <x:c r="C304" s="73">
        <x:v>32,200</x:v>
      </x:c>
      <x:c r="D304" s="165" t="str">
        <x:v>$0.015</x:v>
      </x:c>
      <x:c r="E304" s="181">
        <x:f ca="1">IF(B304=0,"",IF(C304="","",IF(C304&lt;B304,SUM((C304-B304)/B304),SUM((C304-B304)/B304))))</x:f>
        <x:v>5</x:v>
      </x:c>
      <x:c r="F304" s="73">
        <x:f ca="1">IF(C304="","",IF(B304="","",IF(SUM(C304-B304)&lt;0,"0",SUM(C304-B304))))</x:f>
        <x:v>6</x:v>
      </x:c>
      <x:c r="G304" s="73" t="n">
        <x:v>0</x:v>
      </x:c>
      <x:c r="H304" s="75">
        <x:f ca="1">IF(SUM(F304 - G304) &lt;0,"$0.00",SUM(F304 - G304)*D304)</x:f>
        <x:v>7</x:v>
      </x:c>
      <x:c r="I304" s="75">
        <x:v>0.00</x:v>
      </x:c>
      <x:c r="J304" s="75">
        <x:f ca="1">SUM(F304* 0.015000)</x:f>
        <x:v>8</x:v>
      </x:c>
      <x:c r="K304" s="61">
        <x:f ca="1">SUM((J304-H304)+ I304)</x:f>
        <x:v>9</x:v>
      </x:c>
    </x:row>
    <x:row r="305" spans="1:11" ht="14.25" x14ac:dyDescent="0.3">
      <x:c r="A305" s="58" t="str">
        <x:v>B/W Laser Prints </x:v>
      </x:c>
      <x:c r="B305" s="6">
        <x:v>240,000</x:v>
      </x:c>
      <x:c r="C305" s="6">
        <x:v>153,595</x:v>
      </x:c>
      <x:c r="D305" s="6">
        <x:v>$0.02</x:v>
      </x:c>
      <x:c r="E305" s="185">
        <x:f ca="1">IF(B305=0,"",IF(C305="","",IF(C305&lt;B305,SUM((C305-B305)/B305),SUM((C305-B305)/B305))))</x:f>
        <x:v>5</x:v>
      </x:c>
      <x:c r="F305" s="6">
        <x:f ca="1">IF(C305="","",IF(B305="","",IF(SUM(C305-B305)&lt;0,"0",SUM(C305-B305))))</x:f>
        <x:v>6</x:v>
      </x:c>
      <x:c r="G305" s="6">
        <x:v>0</x:v>
      </x:c>
      <x:c r="H305" s="17">
        <x:f ca="1">IF(SUM(F305 - G305) &lt;0,"$0.00",SUM(F305 - G305)*D305)</x:f>
        <x:v>7</x:v>
      </x:c>
      <x:c r="I305" s="17">
        <x:v>0.00</x:v>
      </x:c>
      <x:c r="J305" s="17">
        <x:f ca="1">SUM(F305* 0.020000)</x:f>
        <x:v>8</x:v>
      </x:c>
      <x:c r="K305" s="59">
        <x:f ca="1">SUM((J305-H305)+ I305)</x:f>
        <x:v>9</x:v>
      </x:c>
    </x:row>
    <x:row r="306" spans="1:11" ht="14.25" x14ac:dyDescent="0.3">
      <x:c r="A306" s="169" t="str">
        <x:v>Canon 3245 B/W Copies </x:v>
      </x:c>
      <x:c r="B306" s="73">
        <x:v>15,000</x:v>
      </x:c>
      <x:c r="C306" s="73">
        <x:v>12,220</x:v>
      </x:c>
      <x:c r="D306" s="165" t="str">
        <x:v>$0.012</x:v>
      </x:c>
      <x:c r="E306" s="181">
        <x:f ca="1">IF(B306=0,"",IF(C306="","",IF(C306&lt;B306,SUM((C306-B306)/B306),SUM((C306-B306)/B306))))</x:f>
        <x:v>5</x:v>
      </x:c>
      <x:c r="F306" s="73">
        <x:f ca="1">IF(C306="","",IF(B306="","",IF(SUM(C306-B306)&lt;0,"0",SUM(C306-B306))))</x:f>
        <x:v>6</x:v>
      </x:c>
      <x:c r="G306" s="73" t="n">
        <x:v>0</x:v>
      </x:c>
      <x:c r="H306" s="75">
        <x:f ca="1">IF(SUM(F306 - G306) &lt;0,"$0.00",SUM(F306 - G306)*D306)</x:f>
        <x:v>7</x:v>
      </x:c>
      <x:c r="I306" s="75">
        <x:v>0.00</x:v>
      </x:c>
      <x:c r="J306" s="75">
        <x:f ca="1">SUM(F306* 0.012000)</x:f>
        <x:v>8</x:v>
      </x:c>
      <x:c r="K306" s="61">
        <x:f ca="1">SUM((J306-H306)+ I306)</x:f>
        <x:v>9</x:v>
      </x:c>
    </x:row>
    <x:row r="307" spans="1:11" ht="14.25" x14ac:dyDescent="0.3">
      <x:c r="A307" s="58" t="str">
        <x:v>Canon 5075 B/W Copies </x:v>
      </x:c>
      <x:c r="B307" s="6">
        <x:v>120,000</x:v>
      </x:c>
      <x:c r="C307" s="6">
        <x:v>80,492</x:v>
      </x:c>
      <x:c r="D307" s="6">
        <x:v>$0.01</x:v>
      </x:c>
      <x:c r="E307" s="185">
        <x:f ca="1">IF(B307=0,"",IF(C307="","",IF(C307&lt;B307,SUM((C307-B307)/B307),SUM((C307-B307)/B307))))</x:f>
        <x:v>5</x:v>
      </x:c>
      <x:c r="F307" s="6">
        <x:f ca="1">IF(C307="","",IF(B307="","",IF(SUM(C307-B307)&lt;0,"0",SUM(C307-B307))))</x:f>
        <x:v>6</x:v>
      </x:c>
      <x:c r="G307" s="6">
        <x:v>35016</x:v>
      </x:c>
      <x:c r="H307" s="17">
        <x:f ca="1">IF(SUM(F307 - G307) &lt;0,"$0.00",SUM(F307 - G307)*D307)</x:f>
        <x:v>7</x:v>
      </x:c>
      <x:c r="I307" s="17">
        <x:v>0.00</x:v>
      </x:c>
      <x:c r="J307" s="17">
        <x:f ca="1">SUM(F307* 0.010000)</x:f>
        <x:v>8</x:v>
      </x:c>
      <x:c r="K307" s="59">
        <x:f ca="1">SUM((J307-H307)+ I307)</x:f>
        <x:v>9</x:v>
      </x:c>
    </x:row>
    <x:row r="308" spans="1:11" ht="14.25" x14ac:dyDescent="0.3">
      <x:c r="A308" s="169" t="str">
        <x:v>Color Copier (Color Pages)</x:v>
      </x:c>
      <x:c r="B308" s="73">
        <x:v>45,000</x:v>
      </x:c>
      <x:c r="C308" s="73">
        <x:v>58,748</x:v>
      </x:c>
      <x:c r="D308" s="165" t="str">
        <x:v>$0.085</x:v>
      </x:c>
      <x:c r="E308" s="181">
        <x:f ca="1">IF(B308=0,"",IF(C308="","",IF(C308&lt;B308,SUM((C308-B308)/B308),SUM((C308-B308)/B308))))</x:f>
        <x:v>5</x:v>
      </x:c>
      <x:c r="F308" s="73">
        <x:f ca="1">IF(C308="","",IF(B308="","",IF(SUM(C308-B308)&lt;0,"0",SUM(C308-B308))))</x:f>
        <x:v>6</x:v>
      </x:c>
      <x:c r="G308" s="73" t="n">
        <x:v>0</x:v>
      </x:c>
      <x:c r="H308" s="75">
        <x:f ca="1">IF(SUM(F308 - G308) &lt;0,"$0.00",SUM(F308 - G308)*D308)</x:f>
        <x:v>7</x:v>
      </x:c>
      <x:c r="I308" s="75">
        <x:v>0.00</x:v>
      </x:c>
      <x:c r="J308" s="75">
        <x:f ca="1">SUM(F308* 0.085000)</x:f>
        <x:v>8</x:v>
      </x:c>
      <x:c r="K308" s="61">
        <x:f ca="1">SUM((J308-H308)+ I308)</x:f>
        <x:v>9</x:v>
      </x:c>
    </x:row>
    <x:row r="309" spans="1:11" ht="14.25" x14ac:dyDescent="0.3">
      <x:c r="A309" s="58" t="str">
        <x:v>Color Laser Prints </x:v>
      </x:c>
      <x:c r="B309" s="6">
        <x:v>14,250</x:v>
      </x:c>
      <x:c r="C309" s="6">
        <x:v>43,399</x:v>
      </x:c>
      <x:c r="D309" s="6">
        <x:v>$0.19</x:v>
      </x:c>
      <x:c r="E309" s="185">
        <x:f ca="1">IF(B309=0,"",IF(C309="","",IF(C309&lt;B309,SUM((C309-B309)/B309),SUM((C309-B309)/B309))))</x:f>
        <x:v>5</x:v>
      </x:c>
      <x:c r="F309" s="6">
        <x:f ca="1">IF(C309="","",IF(B309="","",IF(SUM(C309-B309)&lt;0,"0",SUM(C309-B309))))</x:f>
        <x:v>6</x:v>
      </x:c>
      <x:c r="G309" s="6">
        <x:v>0</x:v>
      </x:c>
      <x:c r="H309" s="17">
        <x:f ca="1">IF(SUM(F309 - G309) &lt;0,"$0.00",SUM(F309 - G309)*D309)</x:f>
        <x:v>7</x:v>
      </x:c>
      <x:c r="I309" s="17">
        <x:v>0.00</x:v>
      </x:c>
      <x:c r="J309" s="17">
        <x:f ca="1">SUM(F309* 0.190000)</x:f>
        <x:v>8</x:v>
      </x:c>
      <x:c r="K309" s="59">
        <x:f ca="1">SUM((J309-H309)+ I309)</x:f>
        <x:v>9</x:v>
      </x:c>
    </x:row>
    <x:row r="310" spans="1:11" ht="14.25" x14ac:dyDescent="0.3">
      <x:c r="A310" s="169" t="str">
        <x:v>Ricoh SP C820 B/W Prints</x:v>
      </x:c>
      <x:c r="B310" s="73">
        <x:v>0</x:v>
      </x:c>
      <x:c r="C310" s="73">
        <x:v>61</x:v>
      </x:c>
      <x:c r="D310" s="165" t="str">
        <x:v>$0.025</x:v>
      </x:c>
      <x:c r="E310" s="181">
        <x:f ca="1">IF(B310=0,"",IF(C310="","",IF(C310&lt;B310,SUM((C310-B310)/B310),SUM((C310-B310)/B310))))</x:f>
        <x:v>5</x:v>
      </x:c>
      <x:c r="F310" s="73">
        <x:f ca="1">IF(C310="","",IF(B310="","",IF(SUM(C310-B310)&lt;0,"0",SUM(C310-B310))))</x:f>
        <x:v>6</x:v>
      </x:c>
      <x:c r="G310" s="73" t="n">
        <x:v>0</x:v>
      </x:c>
      <x:c r="H310" s="75">
        <x:f ca="1">IF(SUM(F310 - G310) &lt;0,"$0.00",SUM(F310 - G310)*D310)</x:f>
        <x:v>7</x:v>
      </x:c>
      <x:c r="I310" s="75">
        <x:v>0.00</x:v>
      </x:c>
      <x:c r="J310" s="75">
        <x:f ca="1">SUM(F310* 0.025000)</x:f>
        <x:v>8</x:v>
      </x:c>
      <x:c r="K310" s="61">
        <x:f ca="1">SUM((J310-H310)+ I310)</x:f>
        <x:v>9</x:v>
      </x:c>
    </x:row>
    <x:row r="311" spans="1:11" ht="14.25" x14ac:dyDescent="0.3">
      <x:c r="A311" s="58" t="str">
        <x:v>Ricoh SP C820 Color Prints</x:v>
      </x:c>
      <x:c r="B311" s="6">
        <x:v>0</x:v>
      </x:c>
      <x:c r="C311" s="6">
        <x:v>20,834</x:v>
      </x:c>
      <x:c r="D311" s="6">
        <x:v>$0.1</x:v>
      </x:c>
      <x:c r="E311" s="185">
        <x:f ca="1">IF(B311=0,"",IF(C311="","",IF(C311&lt;B311,SUM((C311-B311)/B311),SUM((C311-B311)/B311))))</x:f>
        <x:v>5</x:v>
      </x:c>
      <x:c r="F311" s="6">
        <x:f ca="1">IF(C311="","",IF(B311="","",IF(SUM(C311-B311)&lt;0,"0",SUM(C311-B311))))</x:f>
        <x:v>6</x:v>
      </x:c>
      <x:c r="G311" s="6">
        <x:v>0</x:v>
      </x:c>
      <x:c r="H311" s="17">
        <x:f ca="1">IF(SUM(F311 - G311) &lt;0,"$0.00",SUM(F311 - G311)*D311)</x:f>
        <x:v>7</x:v>
      </x:c>
      <x:c r="I311" s="17">
        <x:v>0.00</x:v>
      </x:c>
      <x:c r="J311" s="17">
        <x:f ca="1">SUM(F311* 0.100000)</x:f>
        <x:v>8</x:v>
      </x:c>
      <x:c r="K311" s="59">
        <x:f ca="1">SUM((J311-H311)+ I311)</x:f>
        <x:v>9</x:v>
      </x:c>
    </x:row>
    <x:row r="312" spans="1:10" x14ac:dyDescent="0.25">
      <x:c r="A312" s="174"/>
      <x:c r="B312" s="174"/>
      <x:c r="C312" s="174"/>
      <x:c r="D312" s="174"/>
      <x:c r="E312" s="174"/>
      <x:c r="F312" s="174"/>
      <x:c r="G312" s="174"/>
      <x:c r="H312" s="174"/>
      <x:c r="I312" s="174"/>
      <x:c r="J312" s="174">
        <x:v>Revision Savings: </x:v>
      </x:c>
      <x:c r="K312" s="174">
        <x:f ca="1">SUM(K304:K311)</x:f>
      </x:c>
    </x:row>
    <x:row r="313" spans="1:11" ht="15" x14ac:dyDescent="0.3">
      <x:c r="A313" s="194" t="str">
        <x:v>3/31/2010</x:v>
      </x:c>
      <x:c r="B313" s="194"/>
      <x:c r="C313" s="194"/>
      <x:c r="D313" s="194"/>
      <x:c r="E313" s="194"/>
      <x:c r="F313" s="194"/>
      <x:c r="G313" s="194"/>
      <x:c r="H313" s="194"/>
      <x:c r="I313" s="194"/>
      <x:c r="J313" s="194"/>
      <x:c r="K313" s="194"/>
    </x:row>
    <x:row r="314">
      <x:c r="A314" s="47" t="str">
        <x:v>Meter Type Description</x:v>
      </x:c>
      <x:c r="B314" s="45" t="str">
        <x:v>Quarterly Contracted Volume</x:v>
      </x:c>
      <x:c r="C314" s="45" t="str">
        <x:v>Actual Quarterly Volume</x:v>
      </x:c>
      <x:c r="D314" s="45" t="str">
        <x:v>FPR Overage Rate</x:v>
      </x:c>
      <x:c r="E314" s="45" t="str">
        <x:v>% Volume Increase / Decrease</x:v>
      </x:c>
      <x:c r="F314" s="45" t="str">
        <x:v>Overage Volumes</x:v>
      </x:c>
      <x:c r="G314" s="45" t="str">
        <x:v>Rollover Volume</x:v>
      </x:c>
      <x:c r="H314" s="45" t="str">
        <x:v>Current Overage Expense</x:v>
      </x:c>
      <x:c r="I314" s="45" t="str">
        <x:v>Credits</x:v>
      </x:c>
      <x:c r="J314" s="45" t="str">
        <x:v>Overage Cost W/O FPR</x:v>
      </x:c>
      <x:c r="K314" s="46" t="str">
        <x:v>Net Overage Savings / Cost Increase</x:v>
      </x:c>
    </x:row>
    <x:row r="315" spans="1:11" ht="14.25" x14ac:dyDescent="0.3">
      <x:c r="A315" s="169" t="str">
        <x:v>B/W Copies</x:v>
      </x:c>
      <x:c r="B315" s="73">
        <x:v>15,300</x:v>
      </x:c>
      <x:c r="C315" s="73">
        <x:v>38,003</x:v>
      </x:c>
      <x:c r="D315" s="165" t="str">
        <x:v>$0.015</x:v>
      </x:c>
      <x:c r="E315" s="181">
        <x:f ca="1">IF(B315=0,"",IF(C315="","",IF(C315&lt;B315,SUM((C315-B315)/B315),SUM((C315-B315)/B315))))</x:f>
        <x:v>5</x:v>
      </x:c>
      <x:c r="F315" s="73">
        <x:f ca="1">IF(C315="","",IF(B315="","",IF(SUM(C315-B315)&lt;0,"0",SUM(C315-B315))))</x:f>
        <x:v>6</x:v>
      </x:c>
      <x:c r="G315" s="73" t="n">
        <x:v>0</x:v>
      </x:c>
      <x:c r="H315" s="75">
        <x:f ca="1">IF(SUM(F315 - G315) &lt;0,"$0.00",SUM(F315 - G315)*D315)</x:f>
        <x:v>7</x:v>
      </x:c>
      <x:c r="I315" s="75">
        <x:v>0.00</x:v>
      </x:c>
      <x:c r="J315" s="75">
        <x:f ca="1">SUM(F315* 0.015000)</x:f>
        <x:v>8</x:v>
      </x:c>
      <x:c r="K315" s="61">
        <x:f ca="1">SUM((J315-H315)+ I315)</x:f>
        <x:v>9</x:v>
      </x:c>
    </x:row>
    <x:row r="316" spans="1:11" ht="14.25" x14ac:dyDescent="0.3">
      <x:c r="A316" s="58" t="str">
        <x:v>B/W Laser Prints </x:v>
      </x:c>
      <x:c r="B316" s="6">
        <x:v>240,000</x:v>
      </x:c>
      <x:c r="C316" s="6">
        <x:v>107,499</x:v>
      </x:c>
      <x:c r="D316" s="6">
        <x:v>$0.02</x:v>
      </x:c>
      <x:c r="E316" s="185">
        <x:f ca="1">IF(B316=0,"",IF(C316="","",IF(C316&lt;B316,SUM((C316-B316)/B316),SUM((C316-B316)/B316))))</x:f>
        <x:v>5</x:v>
      </x:c>
      <x:c r="F316" s="6">
        <x:f ca="1">IF(C316="","",IF(B316="","",IF(SUM(C316-B316)&lt;0,"0",SUM(C316-B316))))</x:f>
        <x:v>6</x:v>
      </x:c>
      <x:c r="G316" s="6">
        <x:v>0</x:v>
      </x:c>
      <x:c r="H316" s="17">
        <x:f ca="1">IF(SUM(F316 - G316) &lt;0,"$0.00",SUM(F316 - G316)*D316)</x:f>
        <x:v>7</x:v>
      </x:c>
      <x:c r="I316" s="17">
        <x:v>0.00</x:v>
      </x:c>
      <x:c r="J316" s="17">
        <x:f ca="1">SUM(F316* 0.020000)</x:f>
        <x:v>8</x:v>
      </x:c>
      <x:c r="K316" s="59">
        <x:f ca="1">SUM((J316-H316)+ I316)</x:f>
        <x:v>9</x:v>
      </x:c>
    </x:row>
    <x:row r="317" spans="1:11" ht="14.25" x14ac:dyDescent="0.3">
      <x:c r="A317" s="169" t="str">
        <x:v>Canon 3245 B/W Copies </x:v>
      </x:c>
      <x:c r="B317" s="73">
        <x:v>15,000</x:v>
      </x:c>
      <x:c r="C317" s="73">
        <x:v>18,513</x:v>
      </x:c>
      <x:c r="D317" s="165" t="str">
        <x:v>$0.012</x:v>
      </x:c>
      <x:c r="E317" s="181">
        <x:f ca="1">IF(B317=0,"",IF(C317="","",IF(C317&lt;B317,SUM((C317-B317)/B317),SUM((C317-B317)/B317))))</x:f>
        <x:v>5</x:v>
      </x:c>
      <x:c r="F317" s="73">
        <x:f ca="1">IF(C317="","",IF(B317="","",IF(SUM(C317-B317)&lt;0,"0",SUM(C317-B317))))</x:f>
        <x:v>6</x:v>
      </x:c>
      <x:c r="G317" s="73" t="n">
        <x:v>0</x:v>
      </x:c>
      <x:c r="H317" s="75">
        <x:f ca="1">IF(SUM(F317 - G317) &lt;0,"$0.00",SUM(F317 - G317)*D317)</x:f>
        <x:v>7</x:v>
      </x:c>
      <x:c r="I317" s="75">
        <x:v>0.00</x:v>
      </x:c>
      <x:c r="J317" s="75">
        <x:f ca="1">SUM(F317* 0.012000)</x:f>
        <x:v>8</x:v>
      </x:c>
      <x:c r="K317" s="61">
        <x:f ca="1">SUM((J317-H317)+ I317)</x:f>
        <x:v>9</x:v>
      </x:c>
    </x:row>
    <x:row r="318" spans="1:11" ht="14.25" x14ac:dyDescent="0.3">
      <x:c r="A318" s="58" t="str">
        <x:v>Canon 5075 B/W Copies </x:v>
      </x:c>
      <x:c r="B318" s="6">
        <x:v>120,000</x:v>
      </x:c>
      <x:c r="C318" s="6">
        <x:v>84,984</x:v>
      </x:c>
      <x:c r="D318" s="6">
        <x:v>$0.01</x:v>
      </x:c>
      <x:c r="E318" s="185">
        <x:f ca="1">IF(B318=0,"",IF(C318="","",IF(C318&lt;B318,SUM((C318-B318)/B318),SUM((C318-B318)/B318))))</x:f>
        <x:v>5</x:v>
      </x:c>
      <x:c r="F318" s="6">
        <x:f ca="1">IF(C318="","",IF(B318="","",IF(SUM(C318-B318)&lt;0,"0",SUM(C318-B318))))</x:f>
        <x:v>6</x:v>
      </x:c>
      <x:c r="G318" s="6">
        <x:v>0</x:v>
      </x:c>
      <x:c r="H318" s="17">
        <x:f ca="1">IF(SUM(F318 - G318) &lt;0,"$0.00",SUM(F318 - G318)*D318)</x:f>
        <x:v>7</x:v>
      </x:c>
      <x:c r="I318" s="17">
        <x:v>0.00</x:v>
      </x:c>
      <x:c r="J318" s="17">
        <x:f ca="1">SUM(F318* 0.010000)</x:f>
        <x:v>8</x:v>
      </x:c>
      <x:c r="K318" s="59">
        <x:f ca="1">SUM((J318-H318)+ I318)</x:f>
        <x:v>9</x:v>
      </x:c>
    </x:row>
    <x:row r="319" spans="1:11" ht="14.25" x14ac:dyDescent="0.3">
      <x:c r="A319" s="169" t="str">
        <x:v>Color Copier (Color Pages)</x:v>
      </x:c>
      <x:c r="B319" s="73">
        <x:v>45,000</x:v>
      </x:c>
      <x:c r="C319" s="73">
        <x:v>64,599</x:v>
      </x:c>
      <x:c r="D319" s="165" t="str">
        <x:v>$0.085</x:v>
      </x:c>
      <x:c r="E319" s="181">
        <x:f ca="1">IF(B319=0,"",IF(C319="","",IF(C319&lt;B319,SUM((C319-B319)/B319),SUM((C319-B319)/B319))))</x:f>
        <x:v>5</x:v>
      </x:c>
      <x:c r="F319" s="73">
        <x:f ca="1">IF(C319="","",IF(B319="","",IF(SUM(C319-B319)&lt;0,"0",SUM(C319-B319))))</x:f>
        <x:v>6</x:v>
      </x:c>
      <x:c r="G319" s="73" t="n">
        <x:v>0</x:v>
      </x:c>
      <x:c r="H319" s="75">
        <x:f ca="1">IF(SUM(F319 - G319) &lt;0,"$0.00",SUM(F319 - G319)*D319)</x:f>
        <x:v>7</x:v>
      </x:c>
      <x:c r="I319" s="75">
        <x:v>0.00</x:v>
      </x:c>
      <x:c r="J319" s="75">
        <x:f ca="1">SUM(F319* 0.085000)</x:f>
        <x:v>8</x:v>
      </x:c>
      <x:c r="K319" s="61">
        <x:f ca="1">SUM((J319-H319)+ I319)</x:f>
        <x:v>9</x:v>
      </x:c>
    </x:row>
    <x:row r="320" spans="1:11" ht="14.25" x14ac:dyDescent="0.3">
      <x:c r="A320" s="58" t="str">
        <x:v>Color Laser Prints </x:v>
      </x:c>
      <x:c r="B320" s="6">
        <x:v>26,250</x:v>
      </x:c>
      <x:c r="C320" s="6">
        <x:v>48,370</x:v>
      </x:c>
      <x:c r="D320" s="6">
        <x:v>$0.19</x:v>
      </x:c>
      <x:c r="E320" s="185">
        <x:f ca="1">IF(B320=0,"",IF(C320="","",IF(C320&lt;B320,SUM((C320-B320)/B320),SUM((C320-B320)/B320))))</x:f>
        <x:v>5</x:v>
      </x:c>
      <x:c r="F320" s="6">
        <x:f ca="1">IF(C320="","",IF(B320="","",IF(SUM(C320-B320)&lt;0,"0",SUM(C320-B320))))</x:f>
        <x:v>6</x:v>
      </x:c>
      <x:c r="G320" s="6">
        <x:v>0</x:v>
      </x:c>
      <x:c r="H320" s="17">
        <x:f ca="1">IF(SUM(F320 - G320) &lt;0,"$0.00",SUM(F320 - G320)*D320)</x:f>
        <x:v>7</x:v>
      </x:c>
      <x:c r="I320" s="17">
        <x:v>0.00</x:v>
      </x:c>
      <x:c r="J320" s="17">
        <x:f ca="1">SUM(F320* 0.190000)</x:f>
        <x:v>8</x:v>
      </x:c>
      <x:c r="K320" s="59">
        <x:f ca="1">SUM((J320-H320)+ I320)</x:f>
        <x:v>9</x:v>
      </x:c>
    </x:row>
    <x:row r="321" spans="1:10" x14ac:dyDescent="0.25">
      <x:c r="A321" s="174"/>
      <x:c r="B321" s="174"/>
      <x:c r="C321" s="174"/>
      <x:c r="D321" s="174"/>
      <x:c r="E321" s="174"/>
      <x:c r="F321" s="174"/>
      <x:c r="G321" s="174"/>
      <x:c r="H321" s="174"/>
      <x:c r="I321" s="174"/>
      <x:c r="J321" s="174">
        <x:v>Revision Savings: </x:v>
      </x:c>
      <x:c r="K321" s="174">
        <x:f ca="1">SUM(K315:K320)</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August 1, 2013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93717.50600000000</x:v>
      </x:c>
      <x:c r="F7" s="26"/>
      <x:c r="G7" s="26"/>
      <x:c r="H7" s="26"/>
      <x:c r="I7" s="26"/>
      <x:c r="J7" s="21"/>
    </x:row>
    <x:row r="8" spans="1:11" x14ac:dyDescent="0.3">
      <x:c r="A8" s="127"/>
      <x:c r="B8" s="25"/>
      <x:c r="C8" s="26"/>
      <x:c r="D8" s="164">
        <x:v>Revision Savings</x:v>
      </x:c>
      <x:c r="E8" s="204">
        <x:f ca="1">='Revision Summary'!$E$43</x:f>
      </x:c>
      <x:c r="F8" s="26"/>
      <x:c r="G8" s="26"/>
      <x:c r="H8" s="26"/>
      <x:c r="I8" s="26"/>
    </x:row>
    <x:row r="9" spans="1:11" x14ac:dyDescent="0.3">
      <x:c r="A9" s="127"/>
      <x:c r="B9" s="25"/>
      <x:c r="C9" s="26"/>
      <x:c r="D9" s="164">
        <x:v>Total Minimum Hard-Dollar Savings</x:v>
      </x:c>
      <x:c r="E9" s="204">
        <x:f ca="1">=SUM(E5:E8)</x:f>
      </x:c>
      <x:c r="F9" s="208">
        <x:f ca="1">=SUM(E9/'Revision Summary'!E41)</x:f>
      </x:c>
      <x:c r="G9" s="26"/>
      <x:c r="H9" s="26"/>
      <x:c r="I9" s="26"/>
    </x:row>
    <x:row r="12" spans="1:10" ht="25.5" customHeight="1" x14ac:dyDescent="0.25">
      <x:c r="A12" s="19"/>
      <x:c r="B12" s="19">
        <x:v>From Aug. 2013 to Oct. 2013</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30,000</x:v>
      </x:c>
      <x:c r="D14" s="73" t="str">
        <x:v>49,185</x:v>
      </x:c>
      <x:c r="E14" s="177" t="n">
        <x:f ca="1">=SUM(D14 - C14)</x:f>
      </x:c>
      <x:c r="F14" s="177" t="n">
        <x:v>0</x:v>
      </x:c>
      <x:c r="G14" s="177" t="n">
        <x:f ca="1">=SUM(E14-F14)</x:f>
      </x:c>
      <x:c r="H14" s="75" t="str">
        <x:v>$ 0.0150</x:v>
      </x:c>
      <x:c r="I14" s="218" t="n">
        <x:v>0</x:v>
      </x:c>
      <x:c r="J14" s="203" t="n">
        <x:f ca="1">=IF(I14&lt;&gt;0,SUM(-1*I14),IF(SUM(G14 * H14) &lt; 0, 0,SUM(G14 * H14)))</x:f>
      </x:c>
    </x:row>
    <x:row r="15" spans="1:10" x14ac:dyDescent="0.25">
      <x:c r="B15" s="60" t="str">
        <x:v>Canon 5075 B/W Copies </x:v>
      </x:c>
      <x:c r="C15" s="73" t="str">
        <x:v>0</x:v>
      </x:c>
      <x:c r="D15" s="73" t="str">
        <x:v>7,153</x:v>
      </x:c>
      <x:c r="E15" s="177" t="n">
        <x:f ca="1">=SUM(D15 - C15)</x:f>
      </x:c>
      <x:c r="F15" s="177" t="n">
        <x:v>0</x:v>
      </x:c>
      <x:c r="G15" s="177" t="n">
        <x:f ca="1">=SUM(E15-F15)</x:f>
      </x:c>
      <x:c r="H15" s="75" t="str">
        <x:v>$ 0.0100</x:v>
      </x:c>
      <x:c r="I15" s="218" t="n">
        <x:v>0</x:v>
      </x:c>
      <x:c r="J15" s="203" t="n">
        <x:f ca="1">=IF(I15&lt;&gt;0,SUM(-1*I15),IF(SUM(G15 * H15) &lt; 0, 0,SUM(G15 * H15)))</x:f>
      </x:c>
    </x:row>
    <x:row r="16" spans="1:10" x14ac:dyDescent="0.25">
      <x:c r="B16" s="58" t="str">
        <x:v>Color Laser Prints (Other)</x:v>
      </x:c>
      <x:c r="C16" s="6" t="str">
        <x:v>20,010</x:v>
      </x:c>
      <x:c r="D16" s="6" t="str">
        <x:v>12,895</x:v>
      </x:c>
      <x:c r="E16" s="176" t="n">
        <x:f ca="1">=SUM(D16 - C16)</x:f>
      </x:c>
      <x:c r="F16" s="176" t="n">
        <x:v>0</x:v>
      </x:c>
      <x:c r="G16" s="176" t="n">
        <x:f ca="1">=SUM(E16 - F16)</x:f>
      </x:c>
      <x:c r="H16" s="17" t="str">
        <x:v>$ 0.1900</x:v>
      </x:c>
      <x:c r="I16" s="217" t="n">
        <x:v>0</x:v>
      </x:c>
      <x:c r="J16" s="202" t="n">
        <x:f ca="1">=IF(I16&lt;&gt;0,SUM(-1*I16),IF(SUM(G16 * H16) &lt; 0, 0,SUM(G16 * H16)))</x:f>
      </x:c>
    </x:row>
    <x:row r="17" spans="1:10" x14ac:dyDescent="0.25">
      <x:c r="B17" s="58" t="str">
        <x:v>Ricoh SP C820 B/W Prints</x:v>
      </x:c>
      <x:c r="C17" s="6" t="str">
        <x:v>210</x:v>
      </x:c>
      <x:c r="D17" s="6" t="str">
        <x:v>88</x:v>
      </x:c>
      <x:c r="E17" s="176" t="n">
        <x:f ca="1">=SUM(D17 - C17)</x:f>
      </x:c>
      <x:c r="F17" s="176" t="n">
        <x:v>0</x:v>
      </x:c>
      <x:c r="G17" s="176" t="n">
        <x:f ca="1">=SUM(E17 - F17)</x:f>
      </x:c>
      <x:c r="H17" s="17" t="str">
        <x:v>$ 0.0250</x:v>
      </x:c>
      <x:c r="I17" s="217" t="n">
        <x:v>0</x:v>
      </x:c>
      <x:c r="J17" s="202" t="n">
        <x:f ca="1">=IF(I17&lt;&gt;0,SUM(-1*I17),IF(SUM(G17 * H17) &lt; 0, 0,SUM(G17 * H17)))</x:f>
      </x:c>
    </x:row>
    <x:row r="18" spans="1:10" x14ac:dyDescent="0.25">
      <x:c r="B18" s="60" t="str">
        <x:v>Color Copier Color Pages</x:v>
      </x:c>
      <x:c r="C18" s="73" t="str">
        <x:v>69,999</x:v>
      </x:c>
      <x:c r="D18" s="73" t="str">
        <x:v>44,018</x:v>
      </x:c>
      <x:c r="E18" s="177" t="n">
        <x:f ca="1">=SUM(D18 - C18)</x:f>
      </x:c>
      <x:c r="F18" s="177" t="n">
        <x:v>0</x:v>
      </x:c>
      <x:c r="G18" s="177" t="n">
        <x:f ca="1">=SUM(E18-F18)</x:f>
      </x:c>
      <x:c r="H18" s="75" t="str">
        <x:v>$ 0.0850</x:v>
      </x:c>
      <x:c r="I18" s="218" t="n">
        <x:v>0</x:v>
      </x:c>
      <x:c r="J18" s="203" t="n">
        <x:f ca="1">=IF(I18&lt;&gt;0,SUM(-1*I18),IF(SUM(G18 * H18) &lt; 0, 0,SUM(G18 * H18)))</x:f>
      </x:c>
    </x:row>
    <x:row r="19" spans="1:10" x14ac:dyDescent="0.25">
      <x:c r="B19" s="60" t="str">
        <x:v>Color Copier (Color Pages)</x:v>
      </x:c>
      <x:c r="C19" s="73" t="str">
        <x:v>69,999</x:v>
      </x:c>
      <x:c r="D19" s="73" t="str">
        <x:v>44,018</x:v>
      </x:c>
      <x:c r="E19" s="177" t="n">
        <x:f ca="1">=SUM(D19 - C19)</x:f>
      </x:c>
      <x:c r="F19" s="177" t="n">
        <x:v>0</x:v>
      </x:c>
      <x:c r="G19" s="177" t="n">
        <x:f ca="1">=SUM(E19-F19)</x:f>
      </x:c>
      <x:c r="H19" s="75" t="str">
        <x:v>$ 0.0850</x:v>
      </x:c>
      <x:c r="I19" s="218" t="n">
        <x:v>0</x:v>
      </x:c>
      <x:c r="J19" s="203" t="n">
        <x:f ca="1">=IF(I19&lt;&gt;0,SUM(-1*I19),IF(SUM(G19 * H19) &lt; 0, 0,SUM(G19 * H19)))</x:f>
      </x:c>
    </x:row>
    <x:row r="20" spans="1:10" x14ac:dyDescent="0.25">
      <x:c r="B20" s="58" t="str">
        <x:v>Canon 3245 B/W Copies </x:v>
      </x:c>
      <x:c r="C20" s="6" t="str">
        <x:v>7,050</x:v>
      </x:c>
      <x:c r="D20" s="6" t="str">
        <x:v>1,513</x:v>
      </x:c>
      <x:c r="E20" s="176" t="n">
        <x:f ca="1">=SUM(D20 - C20)</x:f>
      </x:c>
      <x:c r="F20" s="176" t="n">
        <x:v>0</x:v>
      </x:c>
      <x:c r="G20" s="176" t="n">
        <x:f ca="1">=SUM(E20 - F20)</x:f>
      </x:c>
      <x:c r="H20" s="17" t="str">
        <x:v>$ 0.0120</x:v>
      </x:c>
      <x:c r="I20" s="217" t="n">
        <x:v>0</x:v>
      </x:c>
      <x:c r="J20" s="202" t="n">
        <x:f ca="1">=IF(I20&lt;&gt;0,SUM(-1*I20),IF(SUM(G20 * H20) &lt; 0, 0,SUM(G20 * H20)))</x:f>
      </x:c>
    </x:row>
    <x:row r="21" spans="1:10" x14ac:dyDescent="0.25">
      <x:c r="B21" s="58" t="str">
        <x:v>Ricoh SP C820 Color Prints</x:v>
      </x:c>
      <x:c r="C21" s="6" t="str">
        <x:v>31,995</x:v>
      </x:c>
      <x:c r="D21" s="6" t="str">
        <x:v>47,138</x:v>
      </x:c>
      <x:c r="E21" s="176" t="n">
        <x:f ca="1">=SUM(D21 - C21)</x:f>
      </x:c>
      <x:c r="F21" s="176" t="n">
        <x:v>0</x:v>
      </x:c>
      <x:c r="G21" s="176" t="n">
        <x:f ca="1">=SUM(E21 - F21)</x:f>
      </x:c>
      <x:c r="H21" s="17" t="str">
        <x:v>$ 0.1000</x:v>
      </x:c>
      <x:c r="I21" s="217" t="n">
        <x:v>0</x:v>
      </x:c>
      <x:c r="J21" s="202" t="n">
        <x:f ca="1">=IF(I21&lt;&gt;0,SUM(-1*I21),IF(SUM(G21 * H21) &lt; 0, 0,SUM(G21 * H21)))</x:f>
      </x:c>
    </x:row>
    <x:row r="22" spans="1:10" x14ac:dyDescent="0.25">
      <x:c r="B22" s="60" t="str">
        <x:v>Color Copier B/W Pages</x:v>
      </x:c>
      <x:c r="C22" s="73" t="str">
        <x:v>30,000</x:v>
      </x:c>
      <x:c r="D22" s="73" t="str">
        <x:v>49,185</x:v>
      </x:c>
      <x:c r="E22" s="177" t="n">
        <x:f ca="1">=SUM(D22 - C22)</x:f>
      </x:c>
      <x:c r="F22" s="177" t="n">
        <x:v>0</x:v>
      </x:c>
      <x:c r="G22" s="177" t="n">
        <x:f ca="1">=SUM(E22-F22)</x:f>
      </x:c>
      <x:c r="H22" s="75" t="str">
        <x:v>$ 0.0150</x:v>
      </x:c>
      <x:c r="I22" s="218" t="n">
        <x:v>0</x:v>
      </x:c>
      <x:c r="J22" s="203" t="n">
        <x:f ca="1">=IF(I22&lt;&gt;0,SUM(-1*I22),IF(SUM(G22 * H22) &lt; 0, 0,SUM(G22 * H22)))</x:f>
      </x:c>
    </x:row>
    <x:row r="23" spans="1:10" x14ac:dyDescent="0.25">
      <x:c r="B23" s="60" t="str">
        <x:v>Color Laser Prints </x:v>
      </x:c>
      <x:c r="C23" s="73" t="str">
        <x:v>20,010</x:v>
      </x:c>
      <x:c r="D23" s="73" t="str">
        <x:v>12,895</x:v>
      </x:c>
      <x:c r="E23" s="177" t="n">
        <x:f ca="1">=SUM(D23 - C23)</x:f>
      </x:c>
      <x:c r="F23" s="177" t="n">
        <x:v>0</x:v>
      </x:c>
      <x:c r="G23" s="177" t="n">
        <x:f ca="1">=SUM(E23-F23)</x:f>
      </x:c>
      <x:c r="H23" s="75" t="str">
        <x:v>$ 0.1900</x:v>
      </x:c>
      <x:c r="I23" s="218" t="n">
        <x:v>0</x:v>
      </x:c>
      <x:c r="J23" s="203" t="n">
        <x:f ca="1">=IF(I23&lt;&gt;0,SUM(-1*I23),IF(SUM(G23 * H23) &lt; 0, 0,SUM(G23 * H23)))</x:f>
      </x:c>
    </x:row>
    <x:row r="24" spans="1:10" x14ac:dyDescent="0.25">
      <x:c r="B24" s="58" t="str">
        <x:v>B/W Laser Prints </x:v>
      </x:c>
      <x:c r="C24" s="6" t="str">
        <x:v>109,500</x:v>
      </x:c>
      <x:c r="D24" s="6" t="str">
        <x:v>93,977</x:v>
      </x:c>
      <x:c r="E24" s="176" t="n">
        <x:f ca="1">=SUM(D24 - C24)</x:f>
      </x:c>
      <x:c r="F24" s="176" t="n">
        <x:v>0</x:v>
      </x:c>
      <x:c r="G24" s="176" t="n">
        <x:f ca="1">=SUM(E24 - F24)</x:f>
      </x:c>
      <x:c r="H24" s="17" t="str">
        <x:v>$ 0.0200</x:v>
      </x:c>
      <x:c r="I24" s="217" t="n">
        <x:v>0</x:v>
      </x:c>
      <x:c r="J24" s="202" t="n">
        <x:f ca="1">=IF(I24&lt;&gt;0,SUM(-1*I24),IF(SUM(G24 * H24) &lt; 0, 0,SUM(G24 * H24)))</x:f>
      </x:c>
    </x:row>
    <x:row r="25" spans="1:7" x14ac:dyDescent="0.25">
      <x:c r="B25" s="92"/>
      <x:c r="C25" s="120"/>
      <x:c r="D25" s="120"/>
      <x:c r="E25" s="120"/>
      <x:c r="F25" s="120"/>
      <x:c r="G25" s="120"/>
      <x:c r="H25" s="120"/>
      <x:c r="I25" s="120"/>
      <x:c r="J25" s="121"/>
    </x:row>
    <x:row r="26" spans="1:7" x14ac:dyDescent="0.25">
      <x:c r="B26" s="164"/>
      <x:c r="C26" s="164"/>
      <x:c r="D26" s="164"/>
      <x:c r="E26" s="164"/>
      <x:c r="F26" s="164"/>
      <x:c r="G26" s="164"/>
      <x:c r="H26" s="164">
        <x:v>Current Overage Expense:</x:v>
      </x:c>
      <x:c r="J26" s="204">
        <x:f ca="1">=Sum(J14:J24)</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