
<file path=[Content_Types].xml><?xml version="1.0" encoding="utf-8"?>
<Types xmlns="http://schemas.openxmlformats.org/package/2006/content-types">
  <Default Extension="xml" ContentType="application/vnd.openxmlformats-officedocument.extended-properties+xml"/>
  <Default Extension="rels" ContentType="application/vnd.openxmlformats-package.relationships+xml"/>
  <Default Extension="bin" ContentType="application/vnd.openxmlformats-officedocument.spreadsheetml.printerSettings"/>
  <Default Extension="vml" ContentType="application/vnd.openxmlformats-officedocument.vmlDrawing"/>
  <Default Extension="psmdcp" ContentType="application/vnd.openxmlformats-package.core-propertie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comments1.xml" ContentType="application/vnd.openxmlformats-officedocument.spreadsheetml.comments+xml"/>
  <Override PartName="/xl/media/image.bin" ContentType="image/jpeg"/>
  <Override PartName="/xl/media/image2.bin" ContentType="image/jpeg"/>
  <Override PartName="/xl/worksheets/sheet2.xml" ContentType="application/vnd.openxmlformats-officedocument.spreadsheetml.worksheet+xml"/>
  <Override PartName="/xl/media/image3.bin" ContentType="image/jpeg"/>
  <Override PartName="/xl/media/image4.bin" ContentType="image/jpeg"/>
  <Override PartName="/xl/theme/theme1.xml" ContentType="application/vnd.openxmlformats-officedocument.theme+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calcChain.xml" ContentType="application/vnd.openxmlformats-officedocument.spreadsheetml.calcChain+xml"/>
  <Override PartName="/xl/worksheets/sheet7.xml" ContentType="application/vnd.openxmlformats-officedocument.spreadsheetml.worksheet+xml"/>
  <Override PartName="/xl/sharedStrings.xml" ContentType="application/vnd.openxmlformats-officedocument.spreadsheetml.sharedString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extended-properties" Target="/docProps/app.xml" Id="rId3" /><Relationship Type="http://schemas.openxmlformats.org/officeDocument/2006/relationships/officeDocument" Target="/xl/workbook.xml" Id="Rf1ab988bf75142c9" /><Relationship Type="http://schemas.openxmlformats.org/package/2006/relationships/metadata/core-properties" Target="/package/services/metadata/core-properties/9f4c0082fd81401fa71ce69050be3b0c.psmdcp" Id="R919fe1765f504e96" /></Relationships>
</file>

<file path=xl/workbook.xml><?xml version="1.0" encoding="utf-8"?>
<x:workbook xmlns:r="http://schemas.openxmlformats.org/officeDocument/2006/relationships" xmlns:x="http://schemas.openxmlformats.org/spreadsheetml/2006/main">
  <x:fileVersion appName="xl" lastEdited="5" lowestEdited="5" rupBuild="9303"/>
  <x:workbookPr codeName="ThisWorkbook" hidePivotFieldList="1" defaultThemeVersion="124226"/>
  <x:bookViews>
    <x:workbookView xWindow="480" yWindow="315" windowWidth="18720" windowHeight="7530" tabRatio="890" activeTab="0"/>
  </x:bookViews>
  <x:sheets>
    <x:sheet name="SETUP" sheetId="12" r:id="rId1"/>
    <x:sheet name="Executive Summary" sheetId="22" r:id="rId2"/>
    <x:sheet name="Model Matrix" sheetId="18" r:id="rId22"/>
    <x:sheet name="Revision Summary" sheetId="20" r:id="rId23"/>
    <x:sheet name="Revision History" sheetId="21" r:id="rId24"/>
    <x:sheet name="Quarterly History" sheetId="16" r:id="rId20"/>
    <x:sheet name="Rollover History" sheetId="17" r:id="rId21"/>
    <x:sheet name="Volume Trend" sheetId="2" r:id="rId18"/>
    <x:sheet name="Service History" sheetId="15" r:id="rId19"/>
    <x:sheet name="Replacements" sheetId="5" r:id="rId101"/>
    <x:sheet name="Cost Avoidance" sheetId="7" r:id="rId11"/>
    <x:sheet name="Easylink" sheetId="9" r:id="rId4"/>
    <x:sheet name="Surveys" sheetId="10" r:id="rId5"/>
    <x:sheet name="New Survey" sheetId="14" r:id="rId6"/>
  </x:sheets>
  <x:definedNames>
    <x:definedName name="_xlnm.Print_Titles" localSheetId="7">'Volume Trend'!$5:$5</x:definedName>
    <x:definedName name="_xlnm.Print_Area" localSheetId="7">'Volume Trend'!$A$1:$X$230</x:definedName>
    <x:definedName name="_xlnm.Print_Titles" localSheetId="8">'Service History'!$11:$11</x:definedName>
    <x:definedName name="_xlnm.Print_Titles" localSheetId="2">'Model Matrix'!$5:$5</x:definedName>
    <x:definedName name="_xlnm.Print_Titles">'Model Matrix'!$5:$5</x:definedName>
    <x:definedName name="_xlnm.Print_Titles" localSheetId="11">Replacements!$7:$7</x:definedName>
    <x:definedName name="_xlnm.Print_Titles" localSheetId="11">Easylink!$8:$8</x:definedName>
    <x:definedName name="_xlnm.Print_Titles">Easylink!$8:$8</x:definedName>
    <x:definedName name="_xlnm.Print_Area" localSheetId="11">'Rollover History'!$A$1:$F$32</x:definedName>
  </x:definedNames>
  <x:calcPr calcId="145621"/>
  <x:fileRecoveryPr repairLoad="1"/>
</x:workbook>
</file>

<file path=xl/calcChain.xml><?xml version="1.0" encoding="utf-8"?>
<x:calcChain xmlns:x="http://schemas.openxmlformats.org/spreadsheetml/2006/main">
  <x:c r="B4" i="5" l="1"/>
  <x:c r="I27" i="7" l="1"/>
  <x:c r="I26" i="7"/>
  <x:c r="I25" i="7"/>
  <x:c r="I24" i="7"/>
  <x:c r="I23" i="7"/>
  <x:c r="I22" i="7"/>
  <x:c r="I21" i="7"/>
  <x:c r="I20" i="7"/>
  <x:c r="I19" i="7"/>
  <x:c r="I18" i="7"/>
  <x:c r="I17" i="7"/>
  <x:c r="I16" i="7"/>
  <x:c r="I15" i="7"/>
  <x:c r="I14" i="7"/>
  <x:c r="I13" i="7"/>
  <x:c r="I12" i="7"/>
  <x:c r="I11" i="7"/>
  <x:c r="I10" i="7"/>
  <x:c r="I9" i="7"/>
  <x:c r="I8" i="7"/>
  <x:c r="I7" i="7"/>
  <x:c r="A29" i="9" l="1"/>
  <x:c r="A28" i="9"/>
  <x:c r="A27" i="9"/>
  <x:c r="A26" i="9"/>
  <x:c r="A25" i="9"/>
  <x:c r="A24" i="9"/>
  <x:c r="A23" i="9"/>
  <x:c r="G30" i="5"/>
  <x:c r="G29" i="5"/>
  <x:c r="G28" i="5"/>
  <x:c r="G27" i="5"/>
  <x:c r="G26" i="5"/>
  <x:c r="A22" i="9" l="1"/>
  <x:c r="A21" i="9"/>
  <x:c r="A20" i="9"/>
  <x:c r="A19" i="9"/>
  <x:c r="A18" i="9"/>
  <x:c r="A17" i="9"/>
  <x:c r="A16" i="9"/>
  <x:c r="A15" i="9"/>
  <x:c r="A14" i="9"/>
  <x:c r="A13" i="9" l="1"/>
  <x:c r="C6" i="9" l="1"/>
  <x:c r="G25" i="5" l="1"/>
  <x:c r="G24" i="5"/>
  <x:c r="G23" i="5"/>
  <x:c r="G22" i="5"/>
  <x:c r="G21" i="5"/>
  <x:c r="G20" i="5"/>
  <x:c r="G19" i="5"/>
  <x:c r="G18" i="5"/>
  <x:c r="G17" i="5"/>
  <x:c r="G16" i="5"/>
  <x:c r="G15" i="5"/>
  <x:c r="G14" i="5"/>
  <x:c r="G13" i="5"/>
  <x:c r="G12" i="5"/>
  <x:c r="G11" i="5"/>
  <x:c r="G10" i="5"/>
  <x:c r="G9" i="5"/>
  <x:c r="G8" i="5"/>
  <x:c r="C9" i="12" l="1"/>
  <x:c r="I28" i="7" l="1"/>
  <x:c r="A2" i="10" l="1"/>
  <x:c r="A2" i="5"/>
  <x:c r="A2" i="7" l="1"/>
  <x:c r="C7" i="9" l="1"/>
  <x:c r="A12" i="9"/>
  <x:c r="A11" i="9"/>
  <x:c r="A10" i="9"/>
  <x:c r="A9" i="9"/>
  <x:c r="A1" i="14" l="1"/>
  <x:c r="A2" i="14" l="1"/>
  <x:c r="G6" i="5" l="1"/>
  <x:c r="F27" i="7" l="1"/>
  <x:c r="F26" i="7"/>
  <x:c r="F25" i="7"/>
  <x:c r="F24" i="7"/>
  <x:c r="F23" i="7"/>
  <x:c r="F22" i="7"/>
  <x:c r="F21" i="7"/>
  <x:c r="F20" i="7"/>
  <x:c r="F19" i="7"/>
  <x:c r="F18" i="7"/>
  <x:c r="F17" i="7"/>
  <x:c r="F16" i="7"/>
  <x:c r="F15" i="7"/>
  <x:c r="F14" i="7"/>
  <x:c r="F13" i="7"/>
  <x:c r="F12" i="7"/>
  <x:c r="F11" i="7"/>
  <x:c r="F10" i="7"/>
  <x:c r="F9" i="7"/>
  <x:c r="F8" i="7"/>
  <x:c r="A2" i="9"/>
  <x:c r="A1" i="9" l="1"/>
  <x:c r="A1" i="10"/>
  <x:c r="I5" i="7" l="1"/>
  <x:c r="A1" i="7"/>
  <x:c r="A1" i="5"/>
</x:calcChain>
</file>

<file path=xl/comments1.xml><?xml version="1.0" encoding="utf-8"?>
<x:comments xmlns:x="http://schemas.openxmlformats.org/spreadsheetml/2006/main">
  <x:authors>
    <x:author>Brent</x:author>
  </x:authors>
</x:comments>
</file>

<file path=xl/sharedStrings.xml><?xml version="1.0" encoding="utf-8"?>
<x:sst xmlns:x="http://schemas.openxmlformats.org/spreadsheetml/2006/main" count="58" uniqueCount="47">
  <x:si>
    <x:t>Meter Group</x:t>
  </x:si>
  <x:si>
    <x:t>Start Date</x:t>
  </x:si>
  <x:si>
    <x:t>End Date</x:t>
  </x:si>
  <x:si>
    <x:t>Date</x:t>
  </x:si>
  <x:si>
    <x:t>Asset Cost If Purchased</x:t>
  </x:si>
  <x:si>
    <x:t>Comments</x:t>
  </x:si>
  <x:si>
    <x:t>Client Name:</x:t>
  </x:si>
  <x:si>
    <x:t>Period Ending:</x:t>
  </x:si>
  <x:si>
    <x:t>Enter Data Below:</x:t>
  </x:si>
  <x:si>
    <x:t>Contract Start Date:</x:t>
  </x:si>
  <x:si>
    <x:t>Savings Term</x:t>
  </x:si>
  <x:si>
    <x:t>Savings Type</x:t>
  </x:si>
  <x:si>
    <x:t>Total Savings</x:t>
  </x:si>
  <x:si>
    <x:t>Service Call Experience</x:t>
  </x:si>
  <x:si>
    <x:t>Account Management Needs</x:t>
  </x:si>
  <x:si>
    <x:t>Professionalism</x:t>
  </x:si>
  <x:si>
    <x:t>Par Level Management</x:t>
  </x:si>
  <x:si>
    <x:t>Servicing Companies Performance</x:t>
  </x:si>
  <x:si>
    <x:t>Submitted by</x:t>
  </x:si>
  <x:si>
    <x:t>E-Mail Address</x:t>
  </x:si>
  <x:si>
    <x:t>Fax Number</x:t>
  </x:si>
  <x:si>
    <x:t>Pages By User</x:t>
  </x:si>
  <x:si>
    <x:t>Total Users:</x:t>
  </x:si>
  <x:si>
    <x:t>Total Pages:</x:t>
  </x:si>
  <x:si>
    <x:t>Amount</x:t>
  </x:si>
  <x:si>
    <x:t>?</x:t>
  </x:si>
  <x:si>
    <x:t xml:space="preserve">Below, you will find a summary of your Internet Faxing service usage for the current billing period.  </x:t>
  </x:si>
  <x:si>
    <x:t>Rollover Savings Calculator</x:t>
  </x:si>
  <x:si>
    <x:t>Pre-FPR CPP</x:t>
  </x:si>
  <x:si>
    <x:t>Date Submitted</x:t>
  </x:si>
  <x:si>
    <x:t>Survey Completed by:</x:t>
  </x:si>
  <x:si>
    <x:t>E-Mail:</x:t>
  </x:si>
  <x:si>
    <x:t>Date:</x:t>
  </x:si>
  <x:si>
    <x:t>Criteria</x:t>
  </x:si>
  <x:si>
    <x:t>FPR Professionalism</x:t>
  </x:si>
  <x:si>
    <x:t>Par-Level Management</x:t>
  </x:si>
  <x:si>
    <x:t>Comments:</x:t>
  </x:si>
  <x:si>
    <x:t>Below, you will find a summary of the different areas where FPR was able to deliver solutions resulting in cost-avoidance.  Some examples of cost-avoidance solutions include color reduction/elimination strategies, vendor re-negotiation opportunities, and many others.</x:t>
  </x:si>
  <x:si>
    <x:t>Total Cost Avoidance:</x:t>
  </x:si>
  <x:si>
    <x:t>New Model</x:t>
  </x:si>
  <x:si>
    <x:t>Removed Model</x:t>
  </x:si>
  <x:si>
    <x:t>New Serial Number</x:t>
  </x:si>
  <x:si>
    <x:t>There are currently no cost-avoidance details to report.</x:t>
  </x:si>
  <x:si>
    <x:t>There is currently no Easylink usage.</x:t>
  </x:si>
  <x:si>
    <x:t>*This document is to be completed by FPR personnel in front of client.</x:t>
  </x:si>
  <x:si>
    <x:t>Additional Comments:</x:t>
  </x:si>
  <x:si>
    <x:t>Each period, FPR petitions your feedback regarding our overall delivery of service.  The historical results provided to us are detailed below.  On a scale from 1 (worst) to 10 (best), the results below indicate how you have rated us in the past, for the respective categories.</x:t>
  </x:si>
</x:sst>
</file>

<file path=xl/styles.xml><?xml version="1.0" encoding="utf-8"?>
<x:styleSheet xmlns:x14="http://schemas.microsoft.com/office/spreadsheetml/2009/9/main" xmlns:mc="http://schemas.openxmlformats.org/markup-compatibility/2006" xmlns:x14ac="http://schemas.microsoft.com/office/spreadsheetml/2009/9/ac" xmlns:x="http://schemas.openxmlformats.org/spreadsheetml/2006/main" mc:Ignorable="x14ac">
  <x:numFmts count="9">
    <x:numFmt numFmtId="164" formatCode="[$-409]mmmm\ d\,\ yyyy;@"/>
    <x:numFmt numFmtId="165" formatCode="$#,##0;[Red]($#,##0)"/>
    <x:numFmt numFmtId="166" formatCode="$#,##0;[Red]($#,##0)"/>
    <x:numFmt numFmtId="167" formatCode="0%;[Red](0%)"/>
    <x:numFmt numFmtId="168" formatCode="#,##0;[Red](#,##0)"/>
    <x:numFmt numFmtId="169" formatCode="0%;[Red](0%)"/>
    <x:numFmt numFmtId="170" formatCode="###&quot;-&quot;###&quot;-&quot;####"/>
    <x:numFmt numFmtId="171" formatCode="#,##0;[Red](#,##0)"/>
    <x:numFmt numFmtId="172" formatCode="$0.00000;[Red]($0.00000)"/>
    <x:numFmt numFmtId="173" formatCode="&quot;$&quot; #,##0.00;[Red](&quot;$&quot; #,##0.00)"/>
    <x:numFmt numFmtId="174" formatCode="##0.00%;[Red](##0.00%)"/>
    <x:numFmt numFmtId="175" formatCode="##0.0%;[Red](##0.0%)"/>
  </x:numFmts>
  <x:fonts count="26" x14ac:knownFonts="1">
    <x:font>
      <x:sz val="11"/>
      <x:color theme="1"/>
      <x:name val="Arial"/>
      <x:family val="2"/>
      <x:scheme val="minor"/>
    </x:font>
    <x:font>
      <x:sz val="11"/>
      <x:color theme="1"/>
      <x:name val="Arial"/>
      <x:family val="2"/>
    </x:font>
    <x:font>
      <x:sz val="8"/>
      <x:color indexed="8"/>
      <x:name val="Arial"/>
      <x:family val="2"/>
    </x:font>
    <x:font>
      <x:sz val="8"/>
      <x:color theme="1"/>
      <x:name val="Arial"/>
      <x:family val="2"/>
    </x:font>
    <x:font>
      <x:b/>
      <x:sz val="8"/>
      <x:color indexed="8"/>
      <x:name val="Arial"/>
      <x:family val="2"/>
    </x:font>
    <x:font>
      <x:b/>
      <x:u/>
      <x:sz val="8"/>
      <x:color indexed="8"/>
      <x:name val="Arial"/>
      <x:family val="2"/>
    </x:font>
    <x:font>
      <x:b/>
      <x:sz val="12"/>
      <x:color theme="1"/>
      <x:name val="Arial"/>
      <x:family val="2"/>
    </x:font>
    <x:font>
      <x:b/>
      <x:i/>
      <x:sz val="11"/>
      <x:color theme="1"/>
      <x:name val="Arial"/>
      <x:family val="2"/>
    </x:font>
    <x:font>
      <x:sz val="11"/>
      <x:color theme="0"/>
      <x:name val="Arial"/>
      <x:family val="2"/>
      <x:scheme val="minor"/>
    </x:font>
    <x:font>
      <x:b/>
      <x:sz val="11"/>
      <x:color theme="1"/>
      <x:name val="Arial"/>
      <x:family val="2"/>
    </x:font>
    <x:font>
      <x:b/>
      <x:sz val="14"/>
      <x:color theme="1"/>
      <x:name val="Arial"/>
      <x:family val="2"/>
    </x:font>
    <x:font>
      <x:b/>
      <x:sz val="12"/>
      <x:color theme="1"/>
      <x:name val="Arial"/>
      <x:family val="2"/>
      <x:scheme val="minor"/>
    </x:font>
    <x:font>
      <x:sz val="10"/>
      <x:color theme="1"/>
      <x:name val="Arial"/>
      <x:family val="2"/>
    </x:font>
    <x:font>
      <x:b/>
      <x:sz val="9"/>
      <x:name val="Arial"/>
      <x:family val="2"/>
    </x:font>
    <x:font>
      <x:b/>
      <x:i/>
      <x:sz val="10"/>
      <x:color theme="0" tint="-0.34998626667073579"/>
      <x:name val="Arial"/>
      <x:family val="2"/>
    </x:font>
    <x:font>
      <x:b/>
      <x:sz val="9"/>
      <x:color indexed="81"/>
      <x:name val="Arial"/>
      <x:family val="2"/>
    </x:font>
    <x:font>
      <x:sz val="11"/>
      <x:color rgb="FFFF0000"/>
      <x:name val="Arial"/>
      <x:family val="2"/>
      <x:scheme val="minor"/>
    </x:font>
    <x:font>
      <x:b/>
      <x:sz val="10"/>
      <x:name val="Arial"/>
      <x:family val="2"/>
    </x:font>
    <x:font>
      <x:b/>
      <x:sz val="10"/>
      <x:color theme="1"/>
      <x:name val="Arial"/>
      <x:family val="2"/>
    </x:font>
    <x:font>
      <x:sz val="8"/>
      <x:color rgb="FFFF0000"/>
      <x:name val="Arial"/>
      <x:family val="2"/>
    </x:font>
    <x:font>
      <x:i/>
      <x:sz val="8"/>
      <x:color theme="1"/>
      <x:name val="Arial"/>
      <x:family val="2"/>
    </x:font>
    <x:font>
      <x:sz val="10"/>
      <x:color theme="0"/>
      <x:name val="Arial"/>
      <x:family val="2"/>
    </x:font>
    <x:font>
      <x:b/>
      <x:sz val="9"/>
      <x:color rgb="FFFF0000"/>
      <x:name val="Arial"/>
      <x:family val="2"/>
    </x:font>
    <x:font>
      <x:b/>
      <x:sz val="7"/>
      <x:color rgb="FFC00000"/>
      <x:name val="Arial"/>
      <x:family val="2"/>
    </x:font>
    <x:font/>
    <x:font/>
    <x:font>
      <x:sz val="11"/>
      <x:color rgb="FFCC0000"/>
      <x:name val="Arial"/>
      <x:family val="2"/>
    </x:font>
    <x:font>
      <x:sz val="9"/>
      <x:name val="Arial"/>
      <x:family val="2"/>
    </x:font>
  </x:fonts>
  <x:fills count="5">
    <x:fill>
      <x:patternFill patternType="none"/>
    </x:fill>
    <x:fill>
      <x:patternFill patternType="gray125"/>
    </x:fill>
    <x:fill>
      <x:patternFill patternType="solid">
        <x:fgColor theme="0"/>
        <x:bgColor indexed="64"/>
      </x:patternFill>
    </x:fill>
    <x:fill>
      <x:gradientFill degree="90">
        <x:stop position="0">
          <x:color theme="4" tint="0.80001220740379042"/>
        </x:stop>
        <x:stop position="1">
          <x:color theme="4" tint="0.40000610370189521"/>
        </x:stop>
      </x:gradientFill>
    </x:fill>
    <x:fill>
      <x:patternFill patternType="solid">
        <x:fgColor theme="4" tint="0.79998168889431442"/>
        <x:bgColor indexed="64"/>
      </x:patternFill>
    </x:fill>
  </x:fills>
  <x:borders count="39">
    <x:border>
      <x:left/>
      <x:right/>
      <x:top/>
      <x:bottom/>
      <x:diagonal/>
    </x:border>
    <x:border>
      <x:left style="thin">
        <x:color indexed="64"/>
      </x:left>
      <x:right style="thin">
        <x:color indexed="64"/>
      </x:right>
      <x:top style="thin">
        <x:color indexed="64"/>
      </x:top>
      <x:bottom style="thin">
        <x:color indexed="64"/>
      </x:bottom>
      <x:diagonal/>
    </x:border>
    <x:border>
      <x:left style="thin">
        <x:color indexed="64"/>
      </x:left>
      <x:right/>
      <x:top style="thin">
        <x:color indexed="64"/>
      </x:top>
      <x:bottom style="thin">
        <x:color indexed="64"/>
      </x:bottom>
      <x:diagonal/>
    </x:border>
    <x:border>
      <x:left/>
      <x:right/>
      <x:top style="thin">
        <x:color indexed="64"/>
      </x:top>
      <x:bottom style="thin">
        <x:color indexed="64"/>
      </x:bottom>
      <x:diagonal/>
    </x:border>
    <x:border>
      <x:left/>
      <x:right style="thin">
        <x:color indexed="64"/>
      </x:right>
      <x:top style="thin">
        <x:color indexed="64"/>
      </x:top>
      <x:bottom style="thin">
        <x:color indexed="64"/>
      </x:bottom>
      <x:diagonal/>
    </x:border>
    <x:border>
      <x:left style="thin">
        <x:color indexed="64"/>
      </x:left>
      <x:right style="thin">
        <x:color indexed="64"/>
      </x:right>
      <x:top/>
      <x:bottom style="thin">
        <x:color indexed="64"/>
      </x:bottom>
      <x:diagonal/>
    </x:border>
    <x:border>
      <x:left/>
      <x:right/>
      <x:top/>
      <x:bottom style="thin">
        <x:color indexed="64"/>
      </x:bottom>
      <x:diagonal/>
    </x:border>
    <x:border>
      <x:left style="medium">
        <x:color indexed="64"/>
      </x:left>
      <x:right/>
      <x:top/>
      <x:bottom/>
      <x:diagonal/>
    </x:border>
    <x:border>
      <x:left/>
      <x:right style="medium">
        <x:color indexed="64"/>
      </x:right>
      <x:top/>
      <x:bottom/>
      <x:diagonal/>
    </x:border>
    <x:border>
      <x:left style="medium">
        <x:color indexed="64"/>
      </x:left>
      <x:right/>
      <x:top/>
      <x:bottom style="medium">
        <x:color indexed="64"/>
      </x:bottom>
      <x:diagonal/>
    </x:border>
    <x:border>
      <x:left/>
      <x:right/>
      <x:top/>
      <x:bottom style="medium">
        <x:color indexed="64"/>
      </x:bottom>
      <x:diagonal/>
    </x:border>
    <x:border>
      <x:left/>
      <x:right style="medium">
        <x:color indexed="64"/>
      </x:right>
      <x:top/>
      <x:bottom style="medium">
        <x:color indexed="64"/>
      </x:bottom>
      <x:diagonal/>
    </x:border>
    <x:border>
      <x:left style="medium">
        <x:color indexed="64"/>
      </x:left>
      <x:right/>
      <x:top style="medium">
        <x:color indexed="64"/>
      </x:top>
      <x:bottom/>
      <x:diagonal/>
    </x:border>
    <x:border>
      <x:left/>
      <x:right style="medium">
        <x:color indexed="64"/>
      </x:right>
      <x:top style="medium">
        <x:color indexed="64"/>
      </x:top>
      <x:bottom/>
      <x:diagonal/>
    </x:border>
    <x:border>
      <x:left style="thin">
        <x:color indexed="64"/>
      </x:left>
      <x:right/>
      <x:top style="thin">
        <x:color indexed="64"/>
      </x:top>
      <x:bottom/>
      <x:diagonal/>
    </x:border>
    <x:border>
      <x:left/>
      <x:right style="thin">
        <x:color indexed="64"/>
      </x:right>
      <x:top style="thin">
        <x:color indexed="64"/>
      </x:top>
      <x:bottom/>
      <x:diagonal/>
    </x:border>
    <x:border>
      <x:left style="medium">
        <x:color indexed="64"/>
      </x:left>
      <x:right/>
      <x:top style="medium">
        <x:color indexed="64"/>
      </x:top>
      <x:bottom style="thin">
        <x:color indexed="64"/>
      </x:bottom>
      <x:diagonal/>
    </x:border>
    <x:border>
      <x:left/>
      <x:right/>
      <x:top style="medium">
        <x:color indexed="64"/>
      </x:top>
      <x:bottom style="thin">
        <x:color indexed="64"/>
      </x:bottom>
      <x:diagonal/>
    </x:border>
    <x:border>
      <x:left/>
      <x:right style="thin">
        <x:color indexed="64"/>
      </x:right>
      <x:top style="medium">
        <x:color indexed="64"/>
      </x:top>
      <x:bottom style="thin">
        <x:color indexed="64"/>
      </x:bottom>
      <x:diagonal/>
    </x:border>
    <x:border>
      <x:left style="medium">
        <x:color indexed="64"/>
      </x:left>
      <x:right/>
      <x:top style="thin">
        <x:color indexed="64"/>
      </x:top>
      <x:bottom style="thin">
        <x:color indexed="64"/>
      </x:bottom>
      <x:diagonal/>
    </x:border>
    <x:border>
      <x:left style="thin">
        <x:color indexed="64"/>
      </x:left>
      <x:right style="medium">
        <x:color indexed="64"/>
      </x:right>
      <x:top style="thin">
        <x:color indexed="64"/>
      </x:top>
      <x:bottom style="thin">
        <x:color indexed="64"/>
      </x:bottom>
      <x:diagonal/>
    </x:border>
    <x:border>
      <x:left/>
      <x:right/>
      <x:top style="thin">
        <x:color indexed="64"/>
      </x:top>
      <x:bottom style="medium">
        <x:color indexed="64"/>
      </x:bottom>
      <x:diagonal/>
    </x:border>
    <x:border>
      <x:left style="medium">
        <x:color indexed="64"/>
      </x:left>
      <x:right/>
      <x:top/>
      <x:bottom style="thin">
        <x:color indexed="64"/>
      </x:bottom>
      <x:diagonal/>
    </x:border>
    <x:border>
      <x:left style="thin">
        <x:color indexed="64"/>
      </x:left>
      <x:right style="medium">
        <x:color indexed="64"/>
      </x:right>
      <x:top/>
      <x:bottom style="thin">
        <x:color indexed="64"/>
      </x:bottom>
      <x:diagonal/>
    </x:border>
    <x:border>
      <x:left style="medium">
        <x:color indexed="64"/>
      </x:left>
      <x:right/>
      <x:top style="medium">
        <x:color indexed="64"/>
      </x:top>
      <x:bottom style="medium">
        <x:color indexed="64"/>
      </x:bottom>
      <x:diagonal/>
    </x:border>
    <x:border>
      <x:left/>
      <x:right/>
      <x:top style="medium">
        <x:color indexed="64"/>
      </x:top>
      <x:bottom style="medium">
        <x:color indexed="64"/>
      </x:bottom>
      <x:diagonal/>
    </x:border>
    <x:border>
      <x:left/>
      <x:right style="thin">
        <x:color indexed="64"/>
      </x:right>
      <x:top style="medium">
        <x:color indexed="64"/>
      </x:top>
      <x:bottom style="medium">
        <x:color indexed="64"/>
      </x:bottom>
      <x:diagonal/>
    </x:border>
    <x:border>
      <x:left style="thin">
        <x:color indexed="64"/>
      </x:left>
      <x:right style="thin">
        <x:color indexed="64"/>
      </x:right>
      <x:top style="medium">
        <x:color indexed="64"/>
      </x:top>
      <x:bottom style="medium">
        <x:color indexed="64"/>
      </x:bottom>
      <x:diagonal/>
    </x:border>
    <x:border>
      <x:left style="thin">
        <x:color indexed="64"/>
      </x:left>
      <x:right style="medium">
        <x:color indexed="64"/>
      </x:right>
      <x:top style="medium">
        <x:color indexed="64"/>
      </x:top>
      <x:bottom style="medium">
        <x:color indexed="64"/>
      </x:bottom>
      <x:diagonal/>
    </x:border>
    <x:border>
      <x:left style="thin">
        <x:color indexed="64"/>
      </x:left>
      <x:right style="thin">
        <x:color indexed="64"/>
      </x:right>
      <x:top/>
      <x:bottom/>
      <x:diagonal/>
    </x:border>
    <x:border>
      <x:left style="thin">
        <x:color indexed="64"/>
      </x:left>
      <x:right style="medium">
        <x:color indexed="64"/>
      </x:right>
      <x:top/>
      <x:bottom/>
      <x:diagonal/>
    </x:border>
    <x:border>
      <x:left/>
      <x:right style="medium">
        <x:color indexed="64"/>
      </x:right>
      <x:top style="thin">
        <x:color indexed="64"/>
      </x:top>
      <x:bottom style="thin">
        <x:color indexed="64"/>
      </x:bottom>
      <x:diagonal/>
    </x:border>
    <x:border>
      <x:left style="thin">
        <x:color indexed="64"/>
      </x:left>
      <x:right/>
      <x:top style="thin">
        <x:color indexed="64"/>
      </x:top>
      <x:bottom style="medium">
        <x:color indexed="64"/>
      </x:bottom>
      <x:diagonal/>
    </x:border>
    <x:border>
      <x:left/>
      <x:right style="medium">
        <x:color indexed="64"/>
      </x:right>
      <x:top style="thin">
        <x:color indexed="64"/>
      </x:top>
      <x:bottom style="medium">
        <x:color indexed="64"/>
      </x:bottom>
      <x:diagonal/>
    </x:border>
    <x:border>
      <x:left/>
      <x:right/>
      <x:top style="thin">
        <x:color indexed="64"/>
      </x:top>
      <x:bottom/>
      <x:diagonal/>
    </x:border>
    <x:border>
      <x:left style="thin">
        <x:color indexed="64"/>
      </x:left>
      <x:right/>
      <x:top/>
      <x:bottom/>
      <x:diagonal/>
    </x:border>
    <x:border>
      <x:left/>
      <x:right style="thin">
        <x:color indexed="64"/>
      </x:right>
      <x:top/>
      <x:bottom/>
      <x:diagonal/>
    </x:border>
    <x:border>
      <x:left style="thin">
        <x:color indexed="64"/>
      </x:left>
      <x:right/>
      <x:top/>
      <x:bottom style="thin">
        <x:color indexed="64"/>
      </x:bottom>
      <x:diagonal/>
    </x:border>
    <x:border>
      <x:left/>
      <x:right style="thin">
        <x:color indexed="64"/>
      </x:right>
      <x:top/>
      <x:bottom style="thin">
        <x:color indexed="64"/>
      </x:bottom>
      <x:diagonal/>
    </x:border>
    <x:border>
      <x:left/>
      <x:right/>
      <x:top style="thin">
        <x:color indexed="64"/>
      </x:top>
      <x:bottom/>
      <x:diagonal/>
    </x:border>
  </x:borders>
  <x:cellStyleXfs count="2">
    <x:xf numFmtId="0" fontId="3" fillId="0" borderId="0"/>
    <x:xf numFmtId="0" fontId="1" fillId="0" borderId="0"/>
  </x:cellStyleXfs>
  <x:cellXfs count="169">
    <x:xf numFmtId="0" fontId="3" fillId="0" borderId="0" xfId="0"/>
    <x:xf numFmtId="0" fontId="3" fillId="2" borderId="0" xfId="0" applyFont="1" applyFill="1"/>
    <x:xf numFmtId="0" fontId="3" fillId="2" borderId="0" xfId="0" applyFont="1" applyFill="1" applyBorder="1"/>
    <x:xf numFmtId="0" fontId="3" fillId="2" borderId="0" xfId="0" applyFont="1" applyFill="1" applyAlignment="1">
      <x:alignment horizontal="right"/>
    </x:xf>
    <x:xf numFmtId="0" fontId="9" fillId="2" borderId="0" xfId="0" applyFont="1" applyFill="1" applyAlignment="1">
      <x:alignment horizontal="right"/>
    </x:xf>
    <x:xf numFmtId="0" fontId="3" fillId="2" borderId="0" xfId="0" applyFont="1" applyFill="1" applyAlignment="1">
      <x:alignment horizontal="left"/>
    </x:xf>
    <x:xf numFmtId="3" fontId="2" fillId="2" borderId="0" xfId="1" applyNumberFormat="1" applyFont="1" applyFill="1" applyBorder="1" applyAlignment="1">
      <x:alignment horizontal="center" vertical="bottom"/>
    </x:xf>
    <x:xf numFmtId="38" fontId="2" fillId="2" borderId="0" xfId="1" applyNumberFormat="1" applyFont="1" applyFill="1" applyBorder="1" applyAlignment="1">
      <x:alignment horizontal="center" vertical="bottom"/>
    </x:xf>
    <x:xf numFmtId="38" fontId="2" fillId="2" borderId="0" xfId="1" applyNumberFormat="1" applyFont="1" applyFill="1" applyBorder="1" applyAlignment="1">
      <x:alignment horizontal="left" vertical="bottom" wrapText="1"/>
    </x:xf>
    <x:xf numFmtId="14" fontId="2" fillId="2" borderId="0" xfId="1" applyNumberFormat="1" applyFont="1" applyFill="1" applyBorder="1" applyAlignment="1">
      <x:alignment horizontal="center" vertical="bottom"/>
    </x:xf>
    <x:xf numFmtId="166" fontId="8" fillId="2" borderId="0" xfId="0" applyNumberFormat="1" applyFont="1" applyFill="1"/>
    <x:xf numFmtId="0" fontId="11" fillId="2" borderId="0" xfId="0" applyFont="1" applyFill="1" applyAlignment="1">
      <x:alignment horizontal="left"/>
    </x:xf>
    <x:xf numFmtId="0" fontId="3" fillId="2" borderId="0" xfId="0" applyFont="1" applyFill="1" applyAlignment="1">
      <x:alignment horizontal="center"/>
    </x:xf>
    <x:xf numFmtId="0" fontId="13" fillId="2" borderId="0" xfId="0" applyFont="1" applyFill="1" applyBorder="1" applyAlignment="1">
      <x:alignment horizontal="right"/>
    </x:xf>
    <x:xf numFmtId="0" fontId="13" fillId="2" borderId="0" xfId="0" applyFont="1" applyFill="1" applyAlignment="1">
      <x:alignment horizontal="left"/>
    </x:xf>
    <x:xf numFmtId="0" fontId="2" fillId="2" borderId="0" xfId="1" applyNumberFormat="1" applyFont="1" applyFill="1" applyBorder="1" applyAlignment="1">
      <x:alignment horizontal="center" vertical="bottom" wrapText="1"/>
    </x:xf>
    <x:xf numFmtId="166" fontId="3" fillId="2" borderId="0" xfId="0" applyNumberFormat="1" applyFont="1" applyFill="1" applyAlignment="1">
      <x:alignment horizontal="center" vertical="bottom"/>
    </x:xf>
    <x:xf numFmtId="166" fontId="2" fillId="2" borderId="0" xfId="1" applyNumberFormat="1" applyFont="1" applyFill="1" applyBorder="1" applyAlignment="1">
      <x:alignment horizontal="center" vertical="bottom" wrapText="1"/>
    </x:xf>
    <x:xf numFmtId="0" fontId="16" fillId="2" borderId="0" xfId="0" applyFont="1" applyFill="1"/>
    <x:xf numFmtId="0" fontId="7" fillId="2" borderId="0" xfId="0" applyFont="1" applyFill="1" applyAlignment="1">
      <x:alignment horizontal="center"/>
    </x:xf>
    <x:xf numFmtId="0" fontId="12" fillId="2" borderId="0" xfId="0" applyFont="1" applyFill="1"/>
    <x:xf numFmtId="3" fontId="2" fillId="2" borderId="0" xfId="1" applyNumberFormat="1" applyFont="1" applyFill="1" applyBorder="1" applyAlignment="1">
      <x:alignment horizontal="center" vertical="bottom" shrinkToFit="1"/>
    </x:xf>
    <x:xf numFmtId="0" fontId="18" fillId="2" borderId="0" xfId="0" applyFont="1" applyFill="1" applyAlignment="1">
      <x:alignment horizontal="left"/>
    </x:xf>
    <x:xf numFmtId="165" fontId="2" fillId="2" borderId="8" xfId="1" applyNumberFormat="1" applyFont="1" applyFill="1" applyBorder="1" applyAlignment="1">
      <x:alignment horizontal="center"/>
    </x:xf>
    <x:xf numFmtId="0" fontId="3" fillId="2" borderId="8" xfId="0" applyFont="1" applyFill="1" applyBorder="1" applyAlignment="1">
      <x:alignment horizontal="left"/>
    </x:xf>
    <x:xf numFmtId="3" fontId="3" fillId="2" borderId="0" xfId="1" applyNumberFormat="1" applyFont="1" applyFill="1" applyBorder="1" applyAlignment="1">
      <x:alignment horizontal="center" vertical="bottom" wrapText="1"/>
    </x:xf>
    <x:xf numFmtId="3" fontId="2" fillId="2" borderId="0" xfId="1" applyNumberFormat="1" applyFont="1" applyFill="1" applyBorder="1" applyAlignment="1">
      <x:alignment horizontal="center" vertical="top" wrapText="1"/>
    </x:xf>
    <x:xf numFmtId="0" fontId="1" fillId="2" borderId="6" xfId="0" applyFont="1" applyFill="1" applyBorder="1" applyAlignment="1">
      <x:alignment horizontal="right"/>
    </x:xf>
    <x:xf numFmtId="0" fontId="3" fillId="2" borderId="6" xfId="0" applyFont="1" applyFill="1" applyBorder="1"/>
    <x:xf numFmtId="0" fontId="18" fillId="2" borderId="0" xfId="0" applyFont="1" applyFill="1" applyAlignment="1">
      <x:alignment horizontal="right"/>
    </x:xf>
    <x:xf numFmtId="0" fontId="3" fillId="2" borderId="22" xfId="0" applyFont="1" applyFill="1" applyBorder="1"/>
    <x:xf numFmtId="0" fontId="3" fillId="2" borderId="2" xfId="0" applyFont="1" applyFill="1" applyBorder="1" applyAlignment="1">
      <x:alignment horizontal="center"/>
    </x:xf>
    <x:xf numFmtId="0" fontId="3" fillId="2" borderId="3" xfId="0" applyFont="1" applyFill="1" applyBorder="1" applyAlignment="1">
      <x:alignment horizontal="center"/>
    </x:xf>
    <x:xf numFmtId="0" fontId="3" fillId="2" borderId="31" xfId="0" applyFont="1" applyFill="1" applyBorder="1" applyAlignment="1">
      <x:alignment horizontal="center"/>
    </x:xf>
    <x:xf numFmtId="0" fontId="3" fillId="2" borderId="32" xfId="0" applyFont="1" applyFill="1" applyBorder="1" applyAlignment="1">
      <x:alignment horizontal="center"/>
    </x:xf>
    <x:xf numFmtId="0" fontId="3" fillId="2" borderId="21" xfId="0" applyFont="1" applyFill="1" applyBorder="1" applyAlignment="1">
      <x:alignment horizontal="center"/>
    </x:xf>
    <x:xf numFmtId="0" fontId="3" fillId="2" borderId="33" xfId="0" applyFont="1" applyFill="1" applyBorder="1" applyAlignment="1">
      <x:alignment horizontal="center"/>
    </x:xf>
    <x:xf numFmtId="0" fontId="20" fillId="2" borderId="6" xfId="0" applyFont="1" applyFill="1" applyBorder="1" applyAlignment="1">
      <x:alignment horizontal="right" vertical="bottom"/>
    </x:xf>
    <x:xf numFmtId="3" fontId="13" fillId="2" borderId="0" xfId="0" applyNumberFormat="1" applyFont="1" applyFill="1" applyBorder="1" applyAlignment="1">
      <x:alignment horizontal="left"/>
    </x:xf>
    <x:xf numFmtId="166" fontId="14" fillId="2" borderId="0" xfId="0" applyNumberFormat="1" applyFont="1" applyFill="1"/>
    <x:xf numFmtId="0" fontId="14" fillId="2" borderId="0" xfId="0" applyFont="1" applyFill="1" applyAlignment="1">
      <x:alignment horizontal="right"/>
    </x:xf>
    <x:xf numFmtId="0" fontId="21" fillId="2" borderId="0" xfId="0" applyFont="1" applyFill="1"/>
    <x:xf numFmtId="0" fontId="8" fillId="2" borderId="0" xfId="0" applyFont="1" applyFill="1"/>
    <x:xf numFmtId="0" fontId="2" fillId="2" borderId="7" xfId="1" applyFont="1" applyFill="1" applyBorder="1" applyAlignment="1">
      <x:alignment horizontal="left"/>
    </x:xf>
    <x:xf numFmtId="0" fontId="3" fillId="2" borderId="7" xfId="0" applyFont="1" applyFill="1" applyBorder="1" applyAlignment="1">
      <x:alignment horizontal="left"/>
    </x:xf>
    <x:xf numFmtId="0" fontId="5" fillId="3" borderId="3" xfId="1" applyFont="1" applyFill="1" applyBorder="1" applyAlignment="1">
      <x:alignment horizontal="center" wrapText="1"/>
    </x:xf>
    <x:xf numFmtId="0" fontId="5" fillId="3" borderId="4" xfId="1" applyFont="1" applyFill="1" applyBorder="1" applyAlignment="1">
      <x:alignment horizontal="center" wrapText="1"/>
    </x:xf>
    <x:xf numFmtId="0" fontId="5" fillId="3" borderId="2" xfId="1" applyFont="1" applyFill="1" applyBorder="1" applyAlignment="1">
      <x:alignment horizontal="center" wrapText="1"/>
    </x:xf>
    <x:xf numFmtId="0" fontId="5" fillId="3" borderId="3" xfId="1" applyFont="1" applyFill="1" applyBorder="1" applyAlignment="1">
      <x:alignment horizontal="left" wrapText="1"/>
    </x:xf>
    <x:xf numFmtId="38" fontId="2" fillId="4" borderId="34" xfId="1" applyNumberFormat="1" applyFont="1" applyFill="1" applyBorder="1" applyAlignment="1">
      <x:alignment horizontal="left" vertical="bottom" wrapText="1"/>
    </x:xf>
    <x:xf numFmtId="3" fontId="2" fillId="4" borderId="34" xfId="1" applyNumberFormat="1" applyFont="1" applyFill="1" applyBorder="1" applyAlignment="1">
      <x:alignment horizontal="center" vertical="bottom" wrapText="1"/>
    </x:xf>
    <x:xf numFmtId="38" fontId="2" fillId="4" borderId="0" xfId="1" applyNumberFormat="1" applyFont="1" applyFill="1" applyBorder="1" applyAlignment="1">
      <x:alignment horizontal="left" vertical="bottom" wrapText="1"/>
    </x:xf>
    <x:xf numFmtId="3" fontId="2" fillId="4" borderId="0" xfId="1" applyNumberFormat="1" applyFont="1" applyFill="1" applyBorder="1" applyAlignment="1">
      <x:alignment horizontal="center" vertical="bottom" wrapText="1"/>
    </x:xf>
    <x:xf numFmtId="38" fontId="2" fillId="4" borderId="6" xfId="1" applyNumberFormat="1" applyFont="1" applyFill="1" applyBorder="1" applyAlignment="1">
      <x:alignment horizontal="left" vertical="bottom" wrapText="1"/>
    </x:xf>
    <x:xf numFmtId="3" fontId="2" fillId="4" borderId="0" xfId="1" applyNumberFormat="1" applyFont="1" applyFill="1" applyBorder="1" applyAlignment="1">
      <x:alignment horizontal="center" vertical="bottom" shrinkToFit="1"/>
    </x:xf>
    <x:xf numFmtId="14" fontId="2" fillId="4" borderId="14" xfId="1" applyNumberFormat="1" applyFont="1" applyFill="1" applyBorder="1" applyAlignment="1">
      <x:alignment horizontal="center" vertical="bottom"/>
    </x:xf>
    <x:xf numFmtId="3" fontId="2" fillId="4" borderId="34" xfId="1" applyNumberFormat="1" applyFont="1" applyFill="1" applyBorder="1" applyAlignment="1">
      <x:alignment horizontal="center" vertical="bottom" shrinkToFit="1"/>
    </x:xf>
    <x:xf numFmtId="166" fontId="4" fillId="4" borderId="15" xfId="1" applyNumberFormat="1" applyFont="1" applyFill="1" applyBorder="1" applyAlignment="1">
      <x:alignment horizontal="center" vertical="bottom"/>
    </x:xf>
    <x:xf numFmtId="173" fontId="2" fillId="2" borderId="35" xfId="1" applyNumberFormat="1" applyFont="1" applyFill="1" applyBorder="1" applyAlignment="1">
      <x:alignment horizontal="center" vertical="bottom"/>
    </x:xf>
    <x:xf numFmtId="166" fontId="4" fillId="2" borderId="36" xfId="1" applyNumberFormat="1" applyFont="1" applyFill="1" applyBorder="1" applyAlignment="1">
      <x:alignment horizontal="center" vertical="bottom"/>
    </x:xf>
    <x:xf numFmtId="173" fontId="2" fillId="4" borderId="35" xfId="1" applyNumberFormat="1" applyFont="1" applyFill="1" applyBorder="1" applyAlignment="1">
      <x:alignment horizontal="center" vertical="bottom"/>
    </x:xf>
    <x:xf numFmtId="166" fontId="4" fillId="4" borderId="36" xfId="1" applyNumberFormat="1" applyFont="1" applyFill="1" applyBorder="1" applyAlignment="1">
      <x:alignment horizontal="center" vertical="bottom"/>
    </x:xf>
    <x:xf numFmtId="14" fontId="2" fillId="2" borderId="37" xfId="1" applyNumberFormat="1" applyFont="1" applyFill="1" applyBorder="1" applyAlignment="1">
      <x:alignment horizontal="center" vertical="bottom"/>
    </x:xf>
    <x:xf numFmtId="3" fontId="2" fillId="2" borderId="6" xfId="1" applyNumberFormat="1" applyFont="1" applyFill="1" applyBorder="1" applyAlignment="1">
      <x:alignment horizontal="center" vertical="bottom" wrapText="1"/>
    </x:xf>
    <x:xf numFmtId="3" fontId="2" fillId="2" borderId="6" xfId="1" applyNumberFormat="1" applyFont="1" applyFill="1" applyBorder="1" applyAlignment="1">
      <x:alignment horizontal="center" vertical="bottom" shrinkToFit="1"/>
    </x:xf>
    <x:xf numFmtId="38" fontId="2" fillId="2" borderId="6" xfId="1" applyNumberFormat="1" applyFont="1" applyFill="1" applyBorder="1" applyAlignment="1">
      <x:alignment horizontal="left" vertical="bottom" wrapText="1"/>
    </x:xf>
    <x:xf numFmtId="166" fontId="4" fillId="2" borderId="38" xfId="1" applyNumberFormat="1" applyFont="1" applyFill="1" applyBorder="1" applyAlignment="1">
      <x:alignment horizontal="center" vertical="bottom"/>
    </x:xf>
    <x:xf numFmtId="166" fontId="5" fillId="3" borderId="3" xfId="1" applyNumberFormat="1" applyFont="1" applyFill="1" applyBorder="1" applyAlignment="1">
      <x:alignment horizontal="center" wrapText="1"/>
    </x:xf>
    <x:xf numFmtId="14" fontId="2" fillId="4" borderId="37" xfId="1" applyNumberFormat="1" applyFont="1" applyFill="1" applyBorder="1" applyAlignment="1">
      <x:alignment horizontal="center" vertical="bottom"/>
    </x:xf>
    <x:xf numFmtId="3" fontId="2" fillId="4" borderId="6" xfId="1" applyNumberFormat="1" applyFont="1" applyFill="1" applyBorder="1" applyAlignment="1">
      <x:alignment horizontal="center" vertical="bottom"/>
    </x:xf>
    <x:xf numFmtId="14" fontId="2" fillId="4" borderId="6" xfId="1" applyNumberFormat="1" applyFont="1" applyFill="1" applyBorder="1" applyAlignment="1">
      <x:alignment horizontal="center" vertical="bottom"/>
    </x:xf>
    <x:xf numFmtId="166" fontId="2" fillId="4" borderId="6" xfId="1" applyNumberFormat="1" applyFont="1" applyFill="1" applyBorder="1" applyAlignment="1">
      <x:alignment horizontal="center" vertical="bottom" wrapText="1"/>
    </x:xf>
    <x:xf numFmtId="166" fontId="4" fillId="4" borderId="38" xfId="1" applyNumberFormat="1" applyFont="1" applyFill="1" applyBorder="1" applyAlignment="1">
      <x:alignment horizontal="center" vertical="bottom"/>
    </x:xf>
    <x:xf numFmtId="3" fontId="2" fillId="4" borderId="0" xfId="1" applyNumberFormat="1" applyFont="1" applyFill="1" applyBorder="1" applyAlignment="1">
      <x:alignment horizontal="center" vertical="bottom"/>
    </x:xf>
    <x:xf numFmtId="14" fontId="2" fillId="4" borderId="0" xfId="1" applyNumberFormat="1" applyFont="1" applyFill="1" applyBorder="1" applyAlignment="1">
      <x:alignment horizontal="center" vertical="bottom"/>
    </x:xf>
    <x:xf numFmtId="166" fontId="2" fillId="4" borderId="0" xfId="1" applyNumberFormat="1" applyFont="1" applyFill="1" applyBorder="1" applyAlignment="1">
      <x:alignment horizontal="center" vertical="bottom" wrapText="1"/>
    </x:xf>
    <x:xf numFmtId="14" fontId="2" fillId="4" borderId="14" xfId="1" applyNumberFormat="1" applyFont="1" applyFill="1" applyBorder="1" applyAlignment="1">
      <x:alignment horizontal="left" vertical="bottom"/>
    </x:xf>
    <x:xf numFmtId="3" fontId="2" fillId="4" borderId="34" xfId="1" applyNumberFormat="1" applyFont="1" applyFill="1" applyBorder="1" applyAlignment="1">
      <x:alignment horizontal="center" vertical="bottom"/>
    </x:xf>
    <x:xf numFmtId="14" fontId="2" fillId="4" borderId="34" xfId="1" applyNumberFormat="1" applyFont="1" applyFill="1" applyBorder="1" applyAlignment="1">
      <x:alignment horizontal="center" vertical="bottom"/>
    </x:xf>
    <x:xf numFmtId="166" fontId="2" fillId="4" borderId="34" xfId="1" applyNumberFormat="1" applyFont="1" applyFill="1" applyBorder="1" applyAlignment="1">
      <x:alignment horizontal="center" vertical="bottom" wrapText="1"/>
    </x:xf>
    <x:xf numFmtId="3" fontId="4" fillId="2" borderId="36" xfId="1" applyNumberFormat="1" applyFont="1" applyFill="1" applyBorder="1" applyAlignment="1">
      <x:alignment horizontal="center" vertical="bottom"/>
    </x:xf>
    <x:xf numFmtId="38" fontId="2" fillId="4" borderId="34" xfId="1" applyNumberFormat="1" applyFont="1" applyFill="1" applyBorder="1" applyAlignment="1">
      <x:alignment horizontal="center" vertical="bottom"/>
    </x:xf>
    <x:xf numFmtId="0" fontId="2" fillId="4" borderId="34" xfId="1" applyNumberFormat="1" applyFont="1" applyFill="1" applyBorder="1" applyAlignment="1">
      <x:alignment horizontal="center" vertical="bottom" wrapText="1"/>
    </x:xf>
    <x:xf numFmtId="3" fontId="4" fillId="4" borderId="15" xfId="1" applyNumberFormat="1" applyFont="1" applyFill="1" applyBorder="1" applyAlignment="1">
      <x:alignment horizontal="center" vertical="bottom"/>
    </x:xf>
    <x:xf numFmtId="38" fontId="2" fillId="4" borderId="0" xfId="1" applyNumberFormat="1" applyFont="1" applyFill="1" applyBorder="1" applyAlignment="1">
      <x:alignment horizontal="center" vertical="bottom"/>
    </x:xf>
    <x:xf numFmtId="0" fontId="2" fillId="4" borderId="0" xfId="1" applyNumberFormat="1" applyFont="1" applyFill="1" applyBorder="1" applyAlignment="1">
      <x:alignment horizontal="center" vertical="bottom" wrapText="1"/>
    </x:xf>
    <x:xf numFmtId="3" fontId="4" fillId="4" borderId="36" xfId="1" applyNumberFormat="1" applyFont="1" applyFill="1" applyBorder="1" applyAlignment="1">
      <x:alignment horizontal="center" vertical="bottom"/>
    </x:xf>
    <x:xf numFmtId="38" fontId="2" fillId="4" borderId="6" xfId="1" applyNumberFormat="1" applyFont="1" applyFill="1" applyBorder="1" applyAlignment="1">
      <x:alignment horizontal="center" vertical="bottom"/>
    </x:xf>
    <x:xf numFmtId="0" fontId="2" fillId="4" borderId="6" xfId="1" applyNumberFormat="1" applyFont="1" applyFill="1" applyBorder="1" applyAlignment="1">
      <x:alignment horizontal="center" vertical="bottom" wrapText="1"/>
    </x:xf>
    <x:xf numFmtId="3" fontId="4" fillId="4" borderId="38" xfId="1" applyNumberFormat="1" applyFont="1" applyFill="1" applyBorder="1" applyAlignment="1">
      <x:alignment horizontal="center" vertical="bottom"/>
    </x:xf>
    <x:xf numFmtId="164" fontId="3" fillId="2" borderId="35" xfId="1" applyNumberFormat="1" applyFont="1" applyFill="1" applyBorder="1" applyAlignment="1">
      <x:alignment horizontal="center" vertical="top"/>
    </x:xf>
    <x:xf numFmtId="3" fontId="3" fillId="2" borderId="36" xfId="1" applyNumberFormat="1" applyFont="1" applyFill="1" applyBorder="1" applyAlignment="1">
      <x:alignment horizontal="center" vertical="top" wrapText="1"/>
    </x:xf>
    <x:xf numFmtId="164" fontId="2" fillId="2" borderId="37" xfId="1" applyNumberFormat="1" applyFont="1" applyFill="1" applyBorder="1" applyAlignment="1">
      <x:alignment horizontal="center" vertical="bottom"/>
    </x:xf>
    <x:xf numFmtId="164" fontId="2" fillId="4" borderId="14" xfId="1" applyNumberFormat="1" applyFont="1" applyFill="1" applyBorder="1" applyAlignment="1">
      <x:alignment horizontal="center" vertical="bottom"/>
    </x:xf>
    <x:xf numFmtId="3" fontId="4" fillId="4" borderId="34" xfId="1" applyNumberFormat="1" applyFont="1" applyFill="1" applyBorder="1" applyAlignment="1">
      <x:alignment horizontal="center" vertical="bottom" wrapText="1"/>
    </x:xf>
    <x:xf numFmtId="3" fontId="4" fillId="4" borderId="15" xfId="1" applyNumberFormat="1" applyFont="1" applyFill="1" applyBorder="1" applyAlignment="1">
      <x:alignment horizontal="center" vertical="bottom" wrapText="1"/>
    </x:xf>
    <x:xf numFmtId="171" fontId="2" fillId="4" borderId="35" xfId="1" applyNumberFormat="1" applyFont="1" applyFill="1" applyBorder="1" applyAlignment="1">
      <x:alignment horizontal="center" vertical="top"/>
    </x:xf>
    <x:xf numFmtId="0" fontId="3" fillId="4" borderId="0" xfId="1" applyNumberFormat="1" applyFont="1" applyFill="1" applyBorder="1" applyAlignment="1">
      <x:alignment horizontal="center" vertical="top" wrapText="1"/>
    </x:xf>
    <x:xf numFmtId="3" fontId="3" fillId="4" borderId="36" xfId="1" applyNumberFormat="1" applyFont="1" applyFill="1" applyBorder="1" applyAlignment="1">
      <x:alignment horizontal="center" vertical="top" wrapText="1"/>
    </x:xf>
    <x:xf numFmtId="0" fontId="3" fillId="3" borderId="27" xfId="0" applyFont="1" applyFill="1" applyBorder="1" applyAlignment="1">
      <x:alignment horizontal="center"/>
    </x:xf>
    <x:xf numFmtId="0" fontId="3" fillId="3" borderId="28" xfId="0" applyFont="1" applyFill="1" applyBorder="1" applyAlignment="1">
      <x:alignment horizontal="center"/>
    </x:xf>
    <x:xf numFmtId="0" fontId="5" fillId="3" borderId="12" xfId="1" applyFont="1" applyFill="1" applyBorder="1" applyAlignment="1">
      <x:alignment horizontal="left" wrapText="1"/>
    </x:xf>
    <x:xf numFmtId="0" fontId="5" fillId="3" borderId="13" xfId="1" applyFont="1" applyFill="1" applyBorder="1" applyAlignment="1">
      <x:alignment horizontal="center" wrapText="1"/>
    </x:xf>
    <x:xf numFmtId="164" fontId="17" fillId="4" borderId="1" xfId="0" applyNumberFormat="1" applyFont="1" applyFill="1" applyBorder="1" applyAlignment="1">
      <x:alignment horizontal="left"/>
    </x:xf>
    <x:xf numFmtId="0" fontId="2" fillId="4" borderId="12" xfId="1" applyFont="1" applyFill="1" applyBorder="1" applyAlignment="1">
      <x:alignment horizontal="left"/>
    </x:xf>
    <x:xf numFmtId="165" fontId="2" fillId="4" borderId="13" xfId="1" applyNumberFormat="1" applyFont="1" applyFill="1" applyBorder="1" applyAlignment="1">
      <x:alignment horizontal="center"/>
    </x:xf>
    <x:xf numFmtId="0" fontId="2" fillId="4" borderId="35" xfId="1" applyFont="1" applyFill="1" applyBorder="1" applyAlignment="1">
      <x:alignment horizontal="left"/>
    </x:xf>
    <x:xf numFmtId="165" fontId="2" fillId="4" borderId="8" xfId="1" applyNumberFormat="1" applyFont="1" applyFill="1" applyBorder="1" applyAlignment="1">
      <x:alignment horizontal="center"/>
    </x:xf>
    <x:xf numFmtId="0" fontId="2" fillId="2" borderId="9" xfId="1" applyFont="1" applyFill="1" applyBorder="1" applyAlignment="1">
      <x:alignment horizontal="left"/>
    </x:xf>
    <x:xf numFmtId="165" fontId="2" fillId="2" borderId="11" xfId="1" applyNumberFormat="1" applyFont="1" applyFill="1" applyBorder="1" applyAlignment="1">
      <x:alignment horizontal="center"/>
    </x:xf>
    <x:xf numFmtId="0" fontId="3" fillId="4" borderId="1" xfId="0" applyFont="1" applyFill="1" applyBorder="1" applyAlignment="1">
      <x:alignment horizontal="center" vertical="bottom"/>
    </x:xf>
    <x:xf numFmtId="0" fontId="3" fillId="4" borderId="20" xfId="0" applyFont="1" applyFill="1" applyBorder="1" applyAlignment="1">
      <x:alignment horizontal="center" vertical="bottom"/>
    </x:xf>
    <x:xf numFmtId="0" fontId="3" fillId="4" borderId="5" xfId="0" applyFont="1" applyFill="1" applyBorder="1" applyAlignment="1">
      <x:alignment horizontal="center" vertical="bottom"/>
    </x:xf>
    <x:xf numFmtId="0" fontId="3" fillId="4" borderId="23" xfId="0" applyFont="1" applyFill="1" applyBorder="1" applyAlignment="1">
      <x:alignment horizontal="center" vertical="bottom"/>
    </x:xf>
    <x:xf numFmtId="0" fontId="3" fillId="4" borderId="29" xfId="0" applyFont="1" applyFill="1" applyBorder="1" applyAlignment="1">
      <x:alignment horizontal="center" vertical="bottom"/>
    </x:xf>
    <x:xf numFmtId="0" fontId="3" fillId="4" borderId="30" xfId="0" applyFont="1" applyFill="1" applyBorder="1" applyAlignment="1">
      <x:alignment horizontal="center" vertical="bottom"/>
    </x:xf>
    <x:xf numFmtId="164" fontId="2" fillId="4" borderId="34" xfId="1" applyNumberFormat="1" applyFont="1" applyFill="1" applyBorder="1" applyAlignment="1">
      <x:alignment horizontal="center" vertical="bottom" shrinkToFit="1"/>
    </x:xf>
    <x:xf numFmtId="0" fontId="2" fillId="4" borderId="0" xfId="1" applyFont="1" applyFill="1" applyBorder="1" applyAlignment="1">
      <x:alignment horizontal="center" vertical="bottom" shrinkToFit="1"/>
    </x:xf>
    <x:xf numFmtId="14" fontId="2" fillId="2" borderId="0" xfId="1" applyNumberFormat="1" applyFont="1" applyFill="1" applyBorder="1" applyAlignment="1">
      <x:alignment horizontal="center" vertical="bottom" shrinkToFit="1"/>
    </x:xf>
    <x:xf numFmtId="0" fontId="2" fillId="2" borderId="6" xfId="1" applyFont="1" applyFill="1" applyBorder="1" applyAlignment="1">
      <x:alignment horizontal="center" vertical="bottom" shrinkToFit="1"/>
    </x:xf>
    <x:xf numFmtId="3" fontId="4" fillId="2" borderId="6" xfId="1" applyNumberFormat="1" applyFont="1" applyFill="1" applyBorder="1" applyAlignment="1">
      <x:alignment horizontal="center" vertical="bottom" wrapText="1"/>
    </x:xf>
    <x:xf numFmtId="3" fontId="4" fillId="2" borderId="38" xfId="1" applyNumberFormat="1" applyFont="1" applyFill="1" applyBorder="1" applyAlignment="1">
      <x:alignment horizontal="center" vertical="bottom" wrapText="1"/>
    </x:xf>
    <x:xf numFmtId="0" fontId="23" fillId="2" borderId="0" xfId="0" applyFont="1" applyFill="1"/>
    <x:xf numFmtId="0" fontId="7" fillId="2" borderId="0" xfId="0" applyFont="1" applyFill="1" applyAlignment="1">
      <x:alignment horizontal="center"/>
    </x:xf>
    <x:xf numFmtId="0" fontId="7" fillId="0" borderId="0" xfId="0" applyFont="1" applyAlignment="1">
      <x:alignment horizontal="center"/>
    </x:xf>
    <x:xf numFmtId="0" fontId="6" fillId="2" borderId="0" xfId="0" applyFont="1" applyFill="1" applyAlignment="1">
      <x:alignment horizontal="center"/>
    </x:xf>
    <x:xf numFmtId="0" fontId="6" fillId="0" borderId="0" xfId="0" applyFont="1" applyAlignment="1">
      <x:alignment horizontal="center"/>
    </x:xf>
    <x:xf numFmtId="0" fontId="12" fillId="2" borderId="0" xfId="0" applyFont="1" applyFill="1" applyAlignment="1">
      <x:alignment vertical="bottom" wrapText="1"/>
    </x:xf>
    <x:xf numFmtId="0" fontId="3" fillId="0" borderId="0" xfId="0" applyFont="1" applyAlignment="1">
      <x:alignment vertical="bottom" wrapText="1"/>
    </x:xf>
    <x:xf numFmtId="0" fontId="3" fillId="0" borderId="0" xfId="0" applyAlignment="1"/>
    <x:xf numFmtId="0" fontId="12" fillId="2" borderId="0" xfId="0" applyFont="1" applyFill="1" applyAlignment="1">
      <x:alignment horizontal="center" wrapText="1"/>
    </x:xf>
    <x:xf numFmtId="0" fontId="3" fillId="0" borderId="0" xfId="0" applyFont="1" applyBorder="1" applyAlignment="1">
      <x:alignment wrapText="1"/>
    </x:xf>
    <x:xf numFmtId="0" fontId="3" fillId="0" borderId="0" xfId="0" applyAlignment="1">
      <x:alignment horizontal="center"/>
    </x:xf>
    <x:xf numFmtId="0" fontId="18" fillId="4" borderId="19" xfId="0" applyFont="1" applyFill="1" applyBorder="1" applyAlignment="1">
      <x:alignment horizontal="right" vertical="bottom"/>
    </x:xf>
    <x:xf numFmtId="0" fontId="3" fillId="4" borderId="3" xfId="0" applyFont="1" applyFill="1" applyBorder="1" applyAlignment="1">
      <x:alignment vertical="bottom"/>
    </x:xf>
    <x:xf numFmtId="0" fontId="3" fillId="4" borderId="4" xfId="0" applyFont="1" applyFill="1" applyBorder="1" applyAlignment="1">
      <x:alignment vertical="bottom"/>
    </x:xf>
    <x:xf numFmtId="0" fontId="18" fillId="4" borderId="19" xfId="0" applyFont="1" applyFill="1" applyBorder="1" applyAlignment="1">
      <x:alignment horizontal="right" vertical="bottom"/>
    </x:xf>
    <x:xf numFmtId="0" fontId="3" fillId="4" borderId="3" xfId="0" applyFont="1" applyFill="1" applyBorder="1" applyAlignment="1">
      <x:alignment vertical="bottom"/>
    </x:xf>
    <x:xf numFmtId="0" fontId="3" fillId="4" borderId="4" xfId="0" applyFont="1" applyFill="1" applyBorder="1" applyAlignment="1">
      <x:alignment vertical="bottom"/>
    </x:xf>
    <x:xf numFmtId="0" fontId="22" fillId="2" borderId="0" xfId="0" applyFont="1" applyFill="1" applyAlignment="1">
      <x:alignment horizontal="center"/>
    </x:xf>
    <x:xf numFmtId="0" fontId="22" fillId="0" borderId="0" xfId="0" applyFont="1" applyAlignment="1">
      <x:alignment horizontal="center"/>
    </x:xf>
    <x:xf numFmtId="0" fontId="10" fillId="2" borderId="0" xfId="0" applyFont="1" applyFill="1" applyAlignment="1">
      <x:alignment horizontal="center"/>
    </x:xf>
    <x:xf numFmtId="0" fontId="10" fillId="0" borderId="0" xfId="0" applyFont="1" applyAlignment="1">
      <x:alignment horizontal="center"/>
    </x:xf>
    <x:xf numFmtId="0" fontId="9" fillId="2" borderId="0" xfId="0" applyFont="1" applyFill="1" applyAlignment="1">
      <x:alignment horizontal="center"/>
    </x:xf>
    <x:xf numFmtId="0" fontId="9" fillId="0" borderId="0" xfId="0" applyFont="1" applyAlignment="1">
      <x:alignment horizontal="center"/>
    </x:xf>
    <x:xf numFmtId="0" fontId="18" fillId="3" borderId="24" xfId="0" applyFont="1" applyFill="1" applyBorder="1" applyAlignment="1">
      <x:alignment horizontal="center"/>
    </x:xf>
    <x:xf numFmtId="0" fontId="3" fillId="3" borderId="25" xfId="0" applyFont="1" applyFill="1" applyBorder="1" applyAlignment="1"/>
    <x:xf numFmtId="0" fontId="3" fillId="3" borderId="26" xfId="0" applyFont="1" applyFill="1" applyBorder="1" applyAlignment="1"/>
    <x:xf numFmtId="0" fontId="18" fillId="4" borderId="16" xfId="0" applyFont="1" applyFill="1" applyBorder="1" applyAlignment="1">
      <x:alignment horizontal="right" vertical="bottom"/>
    </x:xf>
    <x:xf numFmtId="0" fontId="3" fillId="4" borderId="17" xfId="0" applyFont="1" applyFill="1" applyBorder="1" applyAlignment="1">
      <x:alignment vertical="bottom"/>
    </x:xf>
    <x:xf numFmtId="0" fontId="3" fillId="4" borderId="18" xfId="0" applyFont="1" applyFill="1" applyBorder="1" applyAlignment="1">
      <x:alignment vertical="bottom"/>
    </x:xf>
    <x:xf numFmtId="0" fontId="19" fillId="2" borderId="10" xfId="0" applyFont="1" applyFill="1" applyBorder="1" applyAlignment="1">
      <x:alignment horizontal="center"/>
    </x:xf>
    <x:xf numFmtId="0" fontId="3" fillId="0" borderId="10" xfId="0" applyFont="1" applyBorder="1" applyAlignment="1">
      <x:alignment horizontal="center"/>
    </x:xf>
    <x:xf numFmtId="0" fontId="6" fillId="2" borderId="0" xfId="0" applyFont="1" applyFill="1" applyAlignment="1">
      <x:alignment horizontal="left"/>
    </x:xf>
    <x:xf numFmtId="167" fontId="24" fillId="0" borderId="1" xfId="0" applyFont="1" applyFill="0" applyBorder="1" applyAlignment="1">
      <x:alignment horizontal="center" shrinkToFit="1"/>
    </x:xf>
    <x:xf numFmtId="167" fontId="3" fillId="4" borderId="0" xfId="0" applyFont="1" applyFill="1" applyBorder="1" applyAlignment="1">
      <x:alignment horizontal="center" shrinkToFit="1"/>
    </x:xf>
    <x:xf numFmtId="168" fontId="3" fillId="4" borderId="0" xfId="0" applyFont="1" applyFill="1" applyBorder="0" applyAlignment="1">
      <x:alignment horizontal="center" shrinkToFit="1"/>
    </x:xf>
    <x:xf numFmtId="169" fontId="3" fillId="4" borderId="0" xfId="0" applyFont="1" applyFill="1" applyBorder="0" applyAlignment="1">
      <x:alignment horizontal="center" shrinkToFit="1"/>
    </x:xf>
    <x:xf numFmtId="167" fontId="3" fillId="4" borderId="0" xfId="0" applyFont="1" applyFill="1" applyBorder="0" applyAlignment="1">
      <x:alignment horizontal="center" shrinkToFit="1"/>
    </x:xf>
    <x:xf numFmtId="167" fontId="3" fillId="0" borderId="0" xfId="0" applyFont="1" applyFill="1" applyBorder="0" applyAlignment="1">
      <x:alignment horizontal="center"/>
    </x:xf>
    <x:xf numFmtId="168" fontId="3" fillId="4" borderId="0" xfId="0" applyFont="1" applyFill="1" applyBorder="0" applyAlignment="1">
      <x:alignment horizontal="center"/>
    </x:xf>
    <x:xf numFmtId="0" fontId="13" fillId="2" borderId="4" xfId="0" applyFont="1" applyFill="1" applyAlignment="1">
      <x:alignment horizontal="left"/>
    </x:xf>
    <x:xf numFmtId="167" fontId="13" fillId="2" borderId="3" xfId="0" applyFont="1" applyFill="1" applyBorder="1" applyAlignment="1">
      <x:alignment horizontal="left"/>
    </x:xf>
    <x:xf numFmtId="169" fontId="3" fillId="0" borderId="0" xfId="0" applyFont="1" applyFill="0" applyBorder="0" applyAlignment="1">
      <x:alignment horizontal="center"/>
    </x:xf>
    <x:xf numFmtId="0" fontId="13" fillId="0" borderId="0" xfId="0" applyFont="1" applyFill="0" applyBorder="0" applyAlignment="1">
      <x:alignment horizontal="right"/>
    </x:xf>
    <x:xf numFmtId="169" fontId="3" fillId="4" borderId="0" xfId="0" applyFont="1" applyFill="1" applyBorder="0" applyAlignment="1">
      <x:alignment horizontal="center"/>
    </x:xf>
    <x:xf numFmtId="169" fontId="13" fillId="0" borderId="0" xfId="0" applyFont="1" applyFill="0" applyBorder="0" applyAlignment="1">
      <x:alignment horizontal="center"/>
    </x:xf>
    <x:xf numFmtId="166" fontId="13" fillId="0" borderId="0" xfId="0" applyFont="1" applyFill="0" applyBorder="0" applyAlignment="1">
      <x:alignment horizontal="center"/>
    </x:xf>
    <x:xf numFmtId="169" fontId="3" fillId="4" borderId="36" xfId="0" applyFont="1" applyFill="1" applyBorder="1" applyAlignment="1">
      <x:alignment horizontal="center" vertical="bottom"/>
    </x:xf>
    <x:xf numFmtId="0" fontId="3" fillId="4" borderId="35" xfId="0" applyFont="1" applyFill="1" applyBorder="1" applyAlignment="1">
      <x:alignment horizontal="center" vertical="bottom"/>
    </x:xf>
    <x:xf numFmtId="169" fontId="3" fillId="0" borderId="36" xfId="0" applyFont="1" applyFill="0" applyBorder="1" applyAlignment="1">
      <x:alignment horizontal="center" vertical="bottom"/>
    </x:xf>
    <x:xf numFmtId="0" fontId="3" fillId="0" borderId="35" xfId="0" applyFont="1" applyFill="0" applyBorder="1" applyAlignment="1">
      <x:alignment horizontal="center" vertical="bottom"/>
    </x:xf>
    <x:xf numFmtId="170" fontId="3" fillId="0" borderId="0" xfId="0" applyFont="1" applyFill="0" applyBorder="0" applyAlignment="1">
      <x:alignment horizontal="center"/>
    </x:xf>
    <x:xf numFmtId="170" fontId="3" fillId="4" borderId="0" xfId="0" applyFont="1" applyFill="1" applyBorder="0" applyAlignment="1">
      <x:alignment horizontal="center"/>
    </x:xf>
    <x:xf numFmtId="165" fontId="4" fillId="0" borderId="39" xfId="0" applyFont="1" applyFill="1" applyBorder="1" applyAlignment="1">
      <x:alignment horizontal="center"/>
    </x:xf>
    <x:xf numFmtId="166" fontId="13" fillId="0" borderId="39" xfId="0" applyFont="1" applyFill="0" applyBorder="1" applyAlignment="1">
      <x:alignment horizontal="center"/>
    </x:xf>
    <x:xf numFmtId="171" fontId="3" fillId="0" borderId="0" xfId="0" applyFont="1" applyFill="0" applyBorder="0" applyAlignment="1">
      <x:alignment horizontal="center"/>
    </x:xf>
    <x:xf numFmtId="171" fontId="3" fillId="4" borderId="0" xfId="0" applyFont="1" applyFill="1" applyBorder="0" applyAlignment="1">
      <x:alignment horizontal="center"/>
    </x:xf>
    <x:xf numFmtId="0" fontId="5" fillId="3" borderId="3" xfId="1" applyFont="1" applyFill="1" applyBorder="1" applyAlignment="1">
      <x:alignment horizontal="left" wrapText="0"/>
    </x:xf>
    <x:xf numFmtId="167" fontId="3" fillId="4" borderId="0" xfId="0" applyFont="1" applyFill="1" applyBorder="1" applyAlignment="1">
      <x:alignment horizontal="center" shrinkToFit="1"/>
    </x:xf>
    <x:xf numFmtId="168" fontId="3" fillId="4" borderId="0" xfId="0" applyFont="1" applyFill="1" applyBorder="0" applyAlignment="1">
      <x:alignment horizontal="center" shrinkToFit="1"/>
    </x:xf>
    <x:xf numFmtId="167" fontId="3" fillId="4" borderId="0" xfId="0" applyFont="1" applyFill="1" applyBorder="0" applyAlignment="1">
      <x:alignment horizontal="center" shrinkToFit="1"/>
    </x:xf>
    <x:xf numFmtId="169" fontId="3" fillId="4" borderId="0" xfId="0" applyFont="1" applyFill="1" applyBorder="0" applyAlignment="1">
      <x:alignment horizontal="center" shrinkToFit="1"/>
    </x:xf>
    <x:xf numFmtId="171" fontId="3" fillId="4" borderId="0" xfId="0" applyFont="1" applyFill="1" applyBorder="0" applyAlignment="1">
      <x:alignment horizontal="center"/>
    </x:xf>
    <x:xf numFmtId="168" fontId="3" fillId="4" borderId="0" xfId="0" applyFont="1" applyFill="1" applyBorder="0" applyAlignment="1">
      <x:alignment horizontal="center"/>
    </x:xf>
    <x:xf numFmtId="167" fontId="3" fillId="0" borderId="0" xfId="0" applyFont="1" applyFill="1" applyBorder="1" applyAlignment="1">
      <x:alignment horizontal="center" shrinkToFit="1"/>
    </x:xf>
    <x:xf numFmtId="168" fontId="3" fillId="0" borderId="0" xfId="0" applyFont="1" applyFill="1" applyBorder="0" applyAlignment="1">
      <x:alignment horizontal="center" shrinkToFit="1"/>
    </x:xf>
    <x:xf numFmtId="169" fontId="3" fillId="0" borderId="0" xfId="0" applyFont="1" applyFill="1" applyBorder="0" applyAlignment="1">
      <x:alignment horizontal="center" shrinkToFit="1"/>
    </x:xf>
    <x:xf numFmtId="167" fontId="3" fillId="0" borderId="0" xfId="0" applyFont="1" applyFill="1" applyBorder="0" applyAlignment="1">
      <x:alignment horizontal="center" shrinkToFit="1"/>
    </x:xf>
    <x:xf numFmtId="171" fontId="3" fillId="0" borderId="0" xfId="0" applyFont="1" applyFill="1" applyBorder="0" applyAlignment="1">
      <x:alignment horizontal="center" shrinkToFit="1"/>
    </x:xf>
    <x:xf numFmtId="168" fontId="3" fillId="0" borderId="0" xfId="0" applyFont="1" applyFill="1" applyBorder="0" applyAlignment="1">
      <x:alignment horizontal="center" shrinkToFit="1"/>
    </x:xf>
    <x:xf numFmtId="0" fontId="3" fillId="0" borderId="0" xfId="0" applyFont="1" applyFill="1" applyBorder="0" applyAlignment="1">
      <x:alignment horizontal="center" shrinkToFit="1"/>
    </x:xf>
    <x:xf numFmtId="0" fontId="3" fillId="4" borderId="0" xfId="0" applyFont="1" applyFill="1" applyBorder="0" applyAlignment="1">
      <x:alignment horizontal="center" shrinkToFit="1"/>
    </x:xf>
    <x:xf numFmtId="0" fontId="6" fillId="0" borderId="39" xfId="0" applyFont="1" applyFill="1" applyBorder="1" applyAlignment="1">
      <x:alignment horizontal="left" wrapText="0"/>
    </x:xf>
    <x:xf numFmtId="0" fontId="13" fillId="0" borderId="0" xfId="0" applyFont="1" applyFill="1" applyBorder="1" applyAlignment="1">
      <x:alignment horizontal="left" wrapText="0"/>
    </x:xf>
    <x:xf numFmtId="0" fontId="22" fillId="0" borderId="0" xfId="0" applyFont="1" applyFill="1" applyBorder="1" applyAlignment="1">
      <x:alignment horizontal="left" wrapText="0"/>
    </x:xf>
    <x:xf numFmtId="0" fontId="22" fillId="4" borderId="0" xfId="0" applyFont="1" applyFill="1" applyBorder="1" applyAlignment="1">
      <x:alignment horizontal="left" wrapText="0"/>
    </x:xf>
    <x:xf numFmtId="172" fontId="3" fillId="4" borderId="8" xfId="0" applyFont="1" applyFill="1" applyBorder="1" applyAlignment="1">
      <x:alignment horizontal="center" wrapText="0"/>
    </x:xf>
    <x:xf numFmtId="172" fontId="3" fillId="0" borderId="8" xfId="0" applyFont="1" applyFill="1" applyBorder="1" applyAlignment="1">
      <x:alignment horizontal="center" wrapText="0"/>
    </x:xf>
    <x:xf numFmtId="0" fontId="27" fillId="0" borderId="0" xfId="0" applyFont="1" applyFill="1" applyBorder="1" applyAlignment="1">
      <x:alignment horizontal="left" wrapText="1"/>
    </x:xf>
    <x:xf numFmtId="172" fontId="3" fillId="4" borderId="0" xfId="0" applyFont="1" applyFill="1" applyBorder="1" applyAlignment="1">
      <x:alignment horizontal="center" wrapText="0"/>
    </x:xf>
    <x:xf numFmtId="172" fontId="3" fillId="0" borderId="0" xfId="0" applyFont="1" applyFill="1" applyBorder="1" applyAlignment="1">
      <x:alignment horizontal="center" wrapText="0"/>
    </x:xf>
    <x:xf numFmtId="173" fontId="2" fillId="2" borderId="36" xfId="1" applyNumberFormat="1" applyFont="1" applyFill="1" applyBorder="1" applyAlignment="1">
      <x:alignment horizontal="center" vertical="bottom"/>
    </x:xf>
    <x:xf numFmtId="173" fontId="2" fillId="4" borderId="36" xfId="1" applyNumberFormat="1" applyFont="1" applyFill="1" applyBorder="1" applyAlignment="1">
      <x:alignment horizontal="center" vertical="bottom"/>
    </x:xf>
    <x:xf numFmtId="173" fontId="13" fillId="2" borderId="0" xfId="1" applyNumberFormat="1" applyFont="1" applyFill="1" applyBorder="1" applyAlignment="1">
      <x:alignment horizontal="center" vertical="bottom"/>
    </x:xf>
    <x:xf numFmtId="171" fontId="4" fillId="0" borderId="39" xfId="0" applyFont="1" applyFill="1" applyBorder="1" applyAlignment="1">
      <x:alignment horizontal="center"/>
    </x:xf>
    <x:xf numFmtId="174" fontId="3" fillId="0" borderId="0" xfId="0" applyFont="1" applyFill="1" applyBorder="0" applyAlignment="1">
      <x:alignment horizontal="center"/>
    </x:xf>
    <x:xf numFmtId="174" fontId="3" fillId="4" borderId="0" xfId="0" applyFont="1" applyFill="1" applyBorder="0" applyAlignment="1">
      <x:alignment horizontal="center"/>
    </x:xf>
    <x:xf numFmtId="175" fontId="14" fillId="0" borderId="0" xfId="0" applyFont="1" applyFill="0" applyBorder="0" applyAlignment="1">
      <x:alignment horizontal="right"/>
    </x:xf>
    <x:xf numFmtId="173" fontId="13" fillId="0" borderId="39" xfId="0" applyFont="1" applyFill="1" applyBorder="1" applyAlignment="1">
      <x:alignment horizontal="right" vertical="top"/>
    </x:xf>
    <x:xf numFmtId="173" fontId="13" fillId="0" borderId="0" xfId="0" applyFont="1" applyFill="1" applyBorder="0" applyAlignment="1">
      <x:alignment horizontal="right" vertical="top"/>
    </x:xf>
    <x:xf numFmtId="0" fontId="3" fillId="0" borderId="39" xfId="0" applyFont="1" applyFill="1" applyBorder="0" applyAlignment="1">
      <x:alignment horizontal="left"/>
    </x:xf>
    <x:xf numFmtId="173" fontId="4" fillId="2" borderId="36" xfId="0" applyFont="1" applyFill="1" applyBorder="1" applyAlignment="1">
      <x:alignment horizontal="right"/>
    </x:xf>
    <x:xf numFmtId="173" fontId="4" fillId="4" borderId="36" xfId="0" applyFont="1" applyFill="1" applyBorder="0" applyAlignment="1">
      <x:alignment horizontal="right"/>
    </x:xf>
    <x:xf numFmtId="173" fontId="2" fillId="4" borderId="35" xfId="1" applyNumberFormat="1" applyFont="1" applyFill="1" applyBorder="1" applyAlignment="1">
      <x:alignment horizontal="left" vertical="bottom"/>
    </x:xf>
    <x:xf numFmtId="164" fontId="4" fillId="2" borderId="20" xfId="1" applyNumberFormat="1" applyFont="1" applyFill="1" applyBorder="1" applyAlignment="1">
      <x:alignment horizontal="center" vertical="bottom"/>
    </x:xf>
    <x:xf numFmtId="173" fontId="2" fillId="4" borderId="35" xfId="0" applyFont="1" applyFill="1" applyBorder="0" applyAlignment="1">
      <x:alignment horizontal="left"/>
    </x:xf>
    <x:xf numFmtId="173" fontId="2" fillId="0" borderId="0" xfId="0" applyFont="1" applyFill="1" applyBorder="0" applyAlignment="1">
      <x:alignment horizontal="center"/>
    </x:xf>
    <x:xf numFmtId="173" fontId="2" fillId="4" borderId="0" xfId="0" applyFont="1" applyFill="1" applyBorder="0" applyAlignment="1">
      <x:alignment horizontal="center"/>
    </x:xf>
  </x:cellXfs>
  <x:cellStyles count="2">
    <x:cellStyle name="Normal" xfId="0" builtinId="0"/>
    <x:cellStyle name="Normal 2" xfId="1"/>
  </x:cellStyles>
  <x:dxfs count="20">
    <x:dxf>
      <x:font>
        <x:b/>
        <x:i val="0"/>
        <x:color rgb="FF009900"/>
      </x:font>
    </x:dxf>
    <x:dxf>
      <x:font>
        <x:color rgb="FFFF9900"/>
      </x:font>
    </x:dxf>
    <x:dxf>
      <x:font>
        <x:b/>
        <x:i val="0"/>
        <x:color rgb="FFFF0000"/>
      </x:font>
    </x:dxf>
    <x:dxf>
      <x:font>
        <x:b/>
        <x:i val="0"/>
        <x:color rgb="FFFF0000"/>
      </x:font>
    </x:dxf>
    <x:dxf>
      <x:font>
        <x:b/>
        <x:i val="0"/>
        <x:color rgb="FFC00000"/>
      </x:font>
    </x:dxf>
    <x:dxf>
      <x:font>
        <x:b/>
        <x:i val="0"/>
        <x:color rgb="FF009900"/>
      </x:font>
    </x:dxf>
    <x:dxf>
      <x:font>
        <x:color rgb="FFFF9900"/>
      </x:font>
    </x:dxf>
    <x:dxf>
      <x:font>
        <x:b/>
        <x:i val="0"/>
        <x:color rgb="FFFF0000"/>
      </x:font>
    </x:dxf>
    <x:dxf>
      <x:font>
        <x:b/>
        <x:i val="0"/>
        <x:color rgb="FFFF0000"/>
      </x:font>
    </x:dxf>
    <x:dxf>
      <x:font>
        <x:b/>
        <x:i val="0"/>
        <x:color rgb="FFC00000"/>
      </x:font>
    </x:dxf>
    <x:dxf>
      <x:font>
        <x:b/>
        <x:i val="0"/>
        <x:color rgb="FF009900"/>
      </x:font>
    </x:dxf>
    <x:dxf>
      <x:font>
        <x:color rgb="FFFF9900"/>
      </x:font>
    </x:dxf>
    <x:dxf>
      <x:font>
        <x:b/>
        <x:i val="0"/>
        <x:color rgb="FFFF0000"/>
      </x:font>
    </x:dxf>
    <x:dxf>
      <x:font>
        <x:b/>
        <x:i val="0"/>
        <x:color rgb="FFFF0000"/>
      </x:font>
    </x:dxf>
    <x:dxf>
      <x:font>
        <x:b/>
        <x:i val="0"/>
        <x:color rgb="FFC00000"/>
      </x:font>
    </x:dxf>
    <x:dxf>
      <x:font>
        <x:b/>
        <x:i val="0"/>
        <x:color rgb="FF009900"/>
      </x:font>
    </x:dxf>
    <x:dxf>
      <x:font>
        <x:color rgb="FFFF9900"/>
      </x:font>
    </x:dxf>
    <x:dxf>
      <x:font>
        <x:b/>
        <x:i val="0"/>
        <x:color rgb="FFFF0000"/>
      </x:font>
    </x:dxf>
    <x:dxf>
      <x:font>
        <x:b/>
        <x:i val="0"/>
        <x:color rgb="FFFF0000"/>
      </x:font>
    </x:dxf>
    <x:dxf>
      <x:font>
        <x:b/>
        <x:i val="0"/>
        <x:color rgb="FFC00000"/>
      </x:font>
    </x:dxf>
  </x:dxfs>
  <x:tableStyles count="0" defaultTableStyle="TableStyleMedium2" defaultPivotStyle="PivotStyleLight16"/>
  <x:extLst>
    <x:ext xmlns:x14="http://schemas.microsoft.com/office/spreadsheetml/2009/9/main" uri="{EB79DEF2-80B8-43e5-95BD-54CBDDF9020C}"/>
  </x:extLst>
</x:styleSheet>
</file>

<file path=xl/_rels/workbook.xml.rels>&#65279;<?xml version="1.0" encoding="utf-8"?><Relationships xmlns="http://schemas.openxmlformats.org/package/2006/relationships"><Relationship Type="http://schemas.openxmlformats.org/officeDocument/2006/relationships/styles" Target="/xl/styles.xml" Id="rId8" /><Relationship Type="http://schemas.openxmlformats.org/officeDocument/2006/relationships/worksheet" Target="/xl/worksheets/sheet1.xml" Id="rId18" /><Relationship Type="http://schemas.openxmlformats.org/officeDocument/2006/relationships/worksheet" Target="/xl/worksheets/sheet2.xml" Id="rId11" /><Relationship Type="http://schemas.openxmlformats.org/officeDocument/2006/relationships/theme" Target="/xl/theme/theme1.xml" Id="rId7" /><Relationship Type="http://schemas.openxmlformats.org/officeDocument/2006/relationships/worksheet" Target="/xl/worksheets/sheet3.xml" Id="rId101" /><Relationship Type="http://schemas.openxmlformats.org/officeDocument/2006/relationships/worksheet" Target="/xl/worksheets/sheet4.xml" Id="rId1" /><Relationship Type="http://schemas.openxmlformats.org/officeDocument/2006/relationships/worksheet" Target="/xl/worksheets/sheet5.xml" Id="rId6" /><Relationship Type="http://schemas.openxmlformats.org/officeDocument/2006/relationships/worksheet" Target="/xl/worksheets/sheet6.xml" Id="rId5" /><Relationship Type="http://schemas.openxmlformats.org/officeDocument/2006/relationships/calcChain" Target="/xl/calcChain.xml" Id="rId10" /><Relationship Type="http://schemas.openxmlformats.org/officeDocument/2006/relationships/worksheet" Target="/xl/worksheets/sheet7.xml" Id="rId4" /><Relationship Type="http://schemas.openxmlformats.org/officeDocument/2006/relationships/sharedStrings" Target="/xl/sharedStrings.xml" Id="rId9" /><Relationship Type="http://schemas.openxmlformats.org/officeDocument/2006/relationships/worksheet" Target="/xl/worksheets/sheet8.xml" Id="rId19" /><Relationship Type="http://schemas.openxmlformats.org/officeDocument/2006/relationships/worksheet" Target="/xl/worksheets/sheet9.xml" Id="rId20" /><Relationship Type="http://schemas.openxmlformats.org/officeDocument/2006/relationships/worksheet" Target="/xl/worksheets/sheet10.xml" Id="rId21" /><Relationship Type="http://schemas.openxmlformats.org/officeDocument/2006/relationships/worksheet" Target="/xl/worksheets/sheet11.xml" Id="rId22" /><Relationship Type="http://schemas.openxmlformats.org/officeDocument/2006/relationships/worksheet" Target="/xl/worksheets/sheet12.xml" Id="rId23" /><Relationship Type="http://schemas.openxmlformats.org/officeDocument/2006/relationships/worksheet" Target="/xl/worksheets/sheet13.xml" Id="rId24" /><Relationship Type="http://schemas.openxmlformats.org/officeDocument/2006/relationships/worksheet" Target="/xl/worksheets/sheet14.xml" Id="rId2" /></Relationships>
</file>

<file path=xl/drawings/_rels/vmldrawing.vml.rels>&#65279;<?xml version="1.0" encoding="utf-8"?><Relationships xmlns="http://schemas.openxmlformats.org/package/2006/relationships"><Relationship Type="http://schemas.openxmlformats.org/officeDocument/2006/relationships/image" Target="/xl/media/image.bin" Id="rId2" /><Relationship Type="http://schemas.openxmlformats.org/officeDocument/2006/relationships/image" Target="/xl/media/image2.bin" Id="rId1" /></Relationships>
</file>

<file path=xl/drawings/_rels/vmldrawing3.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5.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6.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7.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8.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9.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10.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11.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12.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13.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14.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15.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16.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printerSettings" Target="/xl/printerSettings/printerSettings1.bin" Id="rId1" /><Relationship Type="http://schemas.openxmlformats.org/officeDocument/2006/relationships/comments" Target="/xl/comments1.xml" Id="rId4" /><Relationship Type="http://schemas.openxmlformats.org/officeDocument/2006/relationships/vmlDrawing" Target="/xl/drawings/vmldrawing.vml" Id="rId3" /><Relationship Type="http://schemas.openxmlformats.org/officeDocument/2006/relationships/vmlDrawing" Target="/xl/drawings/vmldrawing2.vml" Id="rId2" /><Relationship Type="http://schemas.openxmlformats.org/officeDocument/2006/relationships/printerSettings" Target="/xl/printerSettings/printerSettings2.bin" Id="rId18" /></Relationships>
</file>

<file path=xl/worksheets/_rels/sheet2.xml.rels>&#65279;<?xml version="1.0" encoding="utf-8"?><Relationships xmlns="http://schemas.openxmlformats.org/package/2006/relationships"><Relationship Type="http://schemas.openxmlformats.org/officeDocument/2006/relationships/vmlDrawing" Target="/xl/drawings/vmldrawing3.vml" Id="rId3" /><Relationship Type="http://schemas.openxmlformats.org/officeDocument/2006/relationships/vmlDrawing" Target="/xl/drawings/vmldrawing4.vml" Id="rId2" /></Relationships>
</file>

<file path=xl/worksheets/_rels/sheet3.xml.rels>&#65279;<?xml version="1.0" encoding="utf-8"?><Relationships xmlns="http://schemas.openxmlformats.org/package/2006/relationships"><Relationship Type="http://schemas.openxmlformats.org/officeDocument/2006/relationships/vmlDrawing" Target="/xl/drawings/vmldrawing5.vml" Id="rId2" /><Relationship Type="http://schemas.openxmlformats.org/officeDocument/2006/relationships/printerSettings" Target="/xl/printerSettings/printerSettings3.bin" Id="rId1" /></Relationships>
</file>

<file path=xl/worksheets/_rels/sheet4.xml.rels>&#65279;<?xml version="1.0" encoding="utf-8"?><Relationships xmlns="http://schemas.openxmlformats.org/package/2006/relationships"><Relationship Type="http://schemas.openxmlformats.org/officeDocument/2006/relationships/vmlDrawing" Target="/xl/drawings/vmldrawing6.vml" Id="rId2" /><Relationship Type="http://schemas.openxmlformats.org/officeDocument/2006/relationships/printerSettings" Target="/xl/printerSettings/printerSettings4.bin" Id="rId1" /></Relationships>
</file>

<file path=xl/worksheets/_rels/sheet5.xml.rels>&#65279;<?xml version="1.0" encoding="utf-8"?><Relationships xmlns="http://schemas.openxmlformats.org/package/2006/relationships"><Relationship Type="http://schemas.openxmlformats.org/officeDocument/2006/relationships/vmlDrawing" Target="/xl/drawings/vmldrawing7.vml" Id="rId2" /><Relationship Type="http://schemas.openxmlformats.org/officeDocument/2006/relationships/printerSettings" Target="/xl/printerSettings/printerSettings5.bin" Id="rId1" /></Relationships>
</file>

<file path=xl/worksheets/_rels/sheet6.xml.rels>&#65279;<?xml version="1.0" encoding="utf-8"?><Relationships xmlns="http://schemas.openxmlformats.org/package/2006/relationships"><Relationship Type="http://schemas.openxmlformats.org/officeDocument/2006/relationships/vmlDrawing" Target="/xl/drawings/vmldrawing8.vml" Id="rId2" /><Relationship Type="http://schemas.openxmlformats.org/officeDocument/2006/relationships/printerSettings" Target="/xl/printerSettings/printerSettings6.bin" Id="rId1" /></Relationships>
</file>

<file path=xl/worksheets/_rels/sheet7.xml.rels>&#65279;<?xml version="1.0" encoding="utf-8"?><Relationships xmlns="http://schemas.openxmlformats.org/package/2006/relationships"><Relationship Type="http://schemas.openxmlformats.org/officeDocument/2006/relationships/vmlDrawing" Target="/xl/drawings/vmldrawing9.vml" Id="rId2" /><Relationship Type="http://schemas.openxmlformats.org/officeDocument/2006/relationships/printerSettings" Target="/xl/printerSettings/printerSettings7.bin" Id="rId1" /></Relationships>
</file>

<file path=xl/worksheets/_rels/sheet8.xml.rels>&#65279;<?xml version="1.0" encoding="utf-8"?><Relationships xmlns="http://schemas.openxmlformats.org/package/2006/relationships"><Relationship Type="http://schemas.openxmlformats.org/officeDocument/2006/relationships/vmlDrawing" Target="/xl/drawings/vmldrawing10.vml" Id="rId2" /></Relationships>
</file>

<file path=xl/worksheets/_rels/sheet9.xml.rels>&#65279;<?xml version="1.0" encoding="utf-8"?><Relationships xmlns="http://schemas.openxmlformats.org/package/2006/relationships"><Relationship Type="http://schemas.openxmlformats.org/officeDocument/2006/relationships/vmlDrawing" Target="/xl/drawings/vmldrawing11.vml" Id="rId2" /><Relationship Type="http://schemas.openxmlformats.org/officeDocument/2006/relationships/printerSettings" Target="/xl/printerSettings/printerSettings8.bin" Id="rId1" /></Relationships>
</file>

<file path=xl/worksheets/_rels/sheet10.xml.rels>&#65279;<?xml version="1.0" encoding="utf-8"?><Relationships xmlns="http://schemas.openxmlformats.org/package/2006/relationships"><Relationship Type="http://schemas.openxmlformats.org/officeDocument/2006/relationships/vmlDrawing" Target="/xl/drawings/vmldrawing12.vml" Id="rId2" /><Relationship Type="http://schemas.openxmlformats.org/officeDocument/2006/relationships/printerSettings" Target="/xl/printerSettings/printerSettings9.bin" Id="rId1" /></Relationships>
</file>

<file path=xl/worksheets/_rels/sheet11.xml.rels>&#65279;<?xml version="1.0" encoding="utf-8"?><Relationships xmlns="http://schemas.openxmlformats.org/package/2006/relationships"><Relationship Type="http://schemas.openxmlformats.org/officeDocument/2006/relationships/vmlDrawing" Target="/xl/drawings/vmldrawing13.vml" Id="rId2" /></Relationships>
</file>

<file path=xl/worksheets/_rels/sheet12.xml.rels>&#65279;<?xml version="1.0" encoding="utf-8"?><Relationships xmlns="http://schemas.openxmlformats.org/package/2006/relationships"><Relationship Type="http://schemas.openxmlformats.org/officeDocument/2006/relationships/vmlDrawing" Target="/xl/drawings/vmldrawing14.vml" Id="rId2" /><Relationship Type="http://schemas.openxmlformats.org/officeDocument/2006/relationships/printerSettings" Target="/xl/printerSettings/printerSettings10.bin" Id="rId1" /></Relationships>
</file>

<file path=xl/worksheets/_rels/sheet13.xml.rels>&#65279;<?xml version="1.0" encoding="utf-8"?><Relationships xmlns="http://schemas.openxmlformats.org/package/2006/relationships"><Relationship Type="http://schemas.openxmlformats.org/officeDocument/2006/relationships/vmlDrawing" Target="/xl/drawings/vmldrawing15.vml" Id="rId2" /><Relationship Type="http://schemas.openxmlformats.org/officeDocument/2006/relationships/printerSettings" Target="/xl/printerSettings/printerSettings11.bin" Id="rId1" /></Relationships>
</file>

<file path=xl/worksheets/_rels/sheet14.xml.rels>&#65279;<?xml version="1.0" encoding="utf-8"?><Relationships xmlns="http://schemas.openxmlformats.org/package/2006/relationships"><Relationship Type="http://schemas.openxmlformats.org/officeDocument/2006/relationships/vmlDrawing" Target="/xl/drawings/vmldrawing16.vml" Id="rId2" /><Relationship Type="http://schemas.openxmlformats.org/officeDocument/2006/relationships/printerSettings" Target="/xl/printerSettings/printerSettings12.bin" Id="rId1" /></Relationships>
</file>

<file path=xl/worksheets/sheet1.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sheetPr codeName="Sheet14"/>
  <x:dimension ref="A1:X30"/>
  <x:sheetViews>
    <x:sheetView showGridLines="0" view="pageLayout" zoomScaleNormal="66" workbookViewId="0">
      <x:selection activeCell="A4" sqref="A4"/>
    </x:sheetView>
  </x:sheetViews>
  <x:sheetFormatPr defaultRowHeight="15" x14ac:dyDescent="0.25"/>
  <x:cols>
    <x:col min="1" max="1" width="5.422223" style="1" customWidth="1"/>
    <x:col min="2" max="2" width="7.140625" style="1" customWidth="1"/>
    <x:col min="3" max="3" width="11.140625" style="1" customWidth="1"/>
    <x:col min="4" max="4" width="7.5703125" style="1" customWidth="1"/>
    <x:col min="5" max="5" width="8.28515625" style="1" customWidth="1"/>
    <x:col min="6" max="6" width="14.42578125" style="1" customWidth="1"/>
    <x:col min="7" max="7" width="9" style="1" customWidth="1"/>
    <x:col min="8" max="8" width="6.42578125" style="1" customWidth="1"/>
    <x:col min="9" max="9" width="7.5703125" style="1" customWidth="1"/>
    <x:col min="10" max="10" width="6.42578125" style="1" customWidth="1"/>
    <x:col min="11" max="11" width="5.42578125" style="1" customWidth="1"/>
    <x:col min="12" max="12" width="6.140625" style="1" customWidth="1"/>
    <x:col min="13" max="13" width="8.42578125" style="1" customWidth="1"/>
    <x:col min="14" max="14" width="6.28515625" style="1" customWidth="1"/>
    <x:col min="15" max="15" width="8.42578125" style="1" customWidth="1"/>
    <x:col min="16" max="16" width="6.42578125" style="1" customWidth="1"/>
    <x:col min="17" max="17" width="8.28515625" style="1" customWidth="1"/>
    <x:col min="18" max="18" width="7.85546875" style="1" customWidth="1"/>
    <x:col min="19" max="19" width="7.85546875" style="1" customWidth="1"/>
    <x:col min="20" max="20" width="6.7109375" style="1" customWidth="1"/>
    <x:col min="21" max="21" width="8.42578125" style="1" customWidth="1"/>
    <x:col min="22" max="22" width="15.5703125" style="1" customWidth="1"/>
    <x:col min="23" max="23" width="1.7109375" style="1" customWidth="1"/>
    <x:col min="24" max="24" width="27.5703125" style="1" customWidth="1"/>
    <x:col min="25" max="25" width="0.11" style="1" customWidth="1"/>
    <x:col min="26" max="26" width="0.11" customWidth="1"/>
  </x:cols>
  <x:sheetData>
    <x:row r="1" spans="1:25" s="1" ht="15.75" x14ac:dyDescent="0.25">
      <x:c r="A1" s="125" t="str">
        <x:f ca="1">SETUP!$B$2</x:f>
        <x:v>?</x:v>
      </x:c>
      <x:c r="B1" s="126"/>
      <x:c r="C1" s="126"/>
      <x:c r="D1" s="126"/>
      <x:c r="E1" s="126"/>
      <x:c r="F1" s="126"/>
      <x:c r="G1" s="126"/>
      <x:c r="H1" s="126"/>
      <x:c r="I1" s="126"/>
      <x:c r="J1" s="126"/>
      <x:c r="K1" s="126"/>
      <x:c r="L1" s="126"/>
      <x:c r="M1" s="126"/>
      <x:c r="N1" s="126"/>
      <x:c r="O1" s="126"/>
      <x:c r="P1" s="126"/>
      <x:c r="Q1" s="126"/>
      <x:c r="R1" s="126"/>
      <x:c r="S1" s="126"/>
      <x:c r="T1" s="126"/>
      <x:c r="U1" s="126"/>
      <x:c r="V1" s="126"/>
      <x:c r="W1" s="126"/>
      <x:c r="X1" s="129"/>
    </x:row>
    <x:row r="2" spans="1:25" s="1" x14ac:dyDescent="0.25">
      <x:c r="A2" s="123" t="str">
        <x:f ca="1">"Volume Trend Summary for Period Ending "&amp;TEXT(SETUP!B4,"MMMMMMMMM DD, YYYY")&amp;""</x:f>
        <x:v>Volume Trend Summary for Period Ending ?</x:v>
      </x:c>
      <x:c r="B2" s="124"/>
      <x:c r="C2" s="124"/>
      <x:c r="D2" s="124"/>
      <x:c r="E2" s="124"/>
      <x:c r="F2" s="124"/>
      <x:c r="G2" s="124"/>
      <x:c r="H2" s="124"/>
      <x:c r="I2" s="124"/>
      <x:c r="J2" s="124"/>
      <x:c r="K2" s="124"/>
      <x:c r="L2" s="124"/>
      <x:c r="M2" s="124"/>
      <x:c r="N2" s="124"/>
      <x:c r="O2" s="124"/>
      <x:c r="P2" s="124"/>
      <x:c r="Q2" s="124"/>
      <x:c r="R2" s="124"/>
      <x:c r="S2" s="124"/>
      <x:c r="T2" s="124"/>
      <x:c r="U2" s="124"/>
      <x:c r="V2" s="124"/>
      <x:c r="W2" s="124"/>
      <x:c r="X2" s="129"/>
    </x:row>
    <x:row r="4" spans="1:25" x14ac:dyDescent="0.25">
      <x:c r="A4" s="124"/>
      <x:c r="C4" s="124"/>
      <x:c r="D4" s="124"/>
      <x:c r="E4" s="124"/>
      <x:c r="F4" s="124"/>
      <x:c r="G4" s="124"/>
      <x:c r="H4" s="124"/>
      <x:c r="I4" s="124"/>
      <x:c r="J4" s="124"/>
      <x:c r="K4" s="124"/>
      <x:c r="L4" s="124"/>
      <x:c r="M4" s="124"/>
      <x:c r="N4" s="124"/>
      <x:c r="O4" s="124"/>
      <x:c r="P4" s="124"/>
      <x:c r="Q4" s="124"/>
      <x:c r="R4" s="124"/>
      <x:c r="S4" s="124"/>
      <x:c r="T4" s="124"/>
      <x:c r="U4" s="124"/>
      <x:c r="V4" s="124"/>
      <x:c r="W4" s="124"/>
      <x:c r="AA4" s="187" t="n">
        <x:v>.35</x:v>
      </x:c>
    </x:row>
    <x:row r="3" spans="1:10" ht="15.5" customHeight="1" x14ac:dyDescent="0.25">
      <x:c r="A3" s="19"/>
      <x:c r="B3" s="19"/>
      <x:c r="C3" s="19"/>
      <x:c r="D3" s="19"/>
      <x:c r="E3" s="19"/>
      <x:c r="F3" s="19"/>
      <x:c r="G3" s="19"/>
      <x:c r="H3" s="19"/>
      <x:c r="I3" s="19"/>
      <x:c r="J3" s="19"/>
      <x:c r="K3" s="19"/>
      <x:c r="L3" s="19"/>
      <x:c r="M3" s="19"/>
      <x:c r="N3" s="19"/>
      <x:c r="O3" s="19"/>
      <x:c r="P3" s="19"/>
      <x:c r="Q3" s="19"/>
      <x:c r="R3" s="19"/>
      <x:c r="S3" s="19" t="n">
        <x:f ca="1"/>
      </x:c>
      <x:c r="T3" s="19"/>
      <x:c r="U3" s="19" t="n">
        <x:f ca="1"/>
      </x:c>
      <x:c r="V3" s="19" t="n">
        <x:f ca="1"/>
      </x:c>
      <x:c r="W3" s="19"/>
      <x:c r="X3" s="19"/>
    </x:row>
    <x:row r="4" spans="1:25" ht="15.5" customHeight="1" x14ac:dyDescent="0.25">
      <x:c r="A4" s="194">
        <x:v>B/W Copies</x:v>
      </x:c>
    </x:row>
    <x:row r="5" spans="1:25" s="12" customFormat="1" ht="37.35" customHeight="1" x14ac:dyDescent="0.25">
      <x:c r="A5" s="47" t="str">
        <x:v>Line #</x:v>
      </x:c>
      <x:c r="B5" s="45" t="str">
        <x:v>Device ID</x:v>
      </x:c>
      <x:c r="C5" s="45" t="str">
        <x:v>Model </x:v>
      </x:c>
      <x:c r="D5" s="45" t="str">
        <x:v>Meter Type</x:v>
      </x:c>
      <x:c r="E5" s="45" t="str">
        <x:v>Serial Number</x:v>
      </x:c>
      <x:c r="F5" s="45" t="str">
        <x:v>Device Status</x:v>
      </x:c>
      <x:c r="G5" s="45" t="str">
        <x:v>Location</x:v>
      </x:c>
      <x:c r="H5" s="45" t="str">
        <x:v>Bldg</x:v>
      </x:c>
      <x:c r="I5" s="45" t="str">
        <x:v>Dept.</x:v>
      </x:c>
      <x:c r="J5" s="45" t="str">
        <x:v>Floor</x:v>
      </x:c>
      <x:c r="K5" s="45" t="str">
        <x:v>User</x:v>
      </x:c>
      <x:c r="L5" s="45" t="str">
        <x:v>Cost Center</x:v>
      </x:c>
      <x:c r="M5" s="45" t="str">
        <x:v>Start Date</x:v>
      </x:c>
      <x:c r="N5" s="45" t="str">
        <x:v>Start Meter</x:v>
      </x:c>
      <x:c r="O5" s="45" t="str">
        <x:v>End Date</x:v>
      </x:c>
      <x:c r="P5" s="45" t="str">
        <x:v>End Meter</x:v>
      </x:c>
      <x:c r="Q5" s="45" t="str">
        <x:v>% of Total Usage</x:v>
      </x:c>
      <x:c r="R5" s="45" t="str">
        <x:v>% Usage By Meter Group</x:v>
      </x:c>
      <x:c r="S5" s="45" t="str">
        <x:v>Volume Last Period</x:v>
      </x:c>
      <x:c r="T5" s="45" t="str">
        <x:v>% Change</x:v>
      </x:c>
      <x:c r="U5" s="45" t="str">
        <x:v>Volume Current Period</x:v>
      </x:c>
      <x:c r="V5" s="45" t="str">
        <x:v>Avg. Monthly Vol.</x:v>
      </x:c>
      <x:c r="W5" s="45"/>
      <x:c r="X5" s="46" t="str">
        <x:v>Comments</x:v>
      </x:c>
    </x:row>
    <x:row r="6" spans="1:25" s="12" x14ac:dyDescent="0.25">
      <x:c r="A6" s="90" t="str">
        <x:v>1</x:v>
      </x:c>
      <x:c r="B6" s="191" t="str">
        <x:v>AFPR50586</x:v>
      </x:c>
      <x:c r="C6" s="191" t="str">
        <x:v>Canon IR C2225</x:v>
      </x:c>
      <x:c r="D6" s="191" t="str">
        <x:v>B/W Copies</x:v>
      </x:c>
      <x:c r="E6" s="191" t="str">
        <x:v>LYD54621</x:v>
      </x:c>
      <x:c r="F6" s="191" t="str">
        <x:v>Inactive</x:v>
      </x:c>
      <x:c r="G6" s="191" t="str">
        <x:v>Wooster, OH</x:v>
      </x:c>
      <x:c r="H6" s="191" t="str">
        <x:v/>
      </x:c>
      <x:c r="I6" s="191" t="str">
        <x:v>Construction Trailer</x:v>
      </x:c>
      <x:c r="J6" s="191" t="str">
        <x:v/>
      </x:c>
      <x:c r="K6" s="191" t="str">
        <x:v/>
      </x:c>
      <x:c r="L6" s="191" t="str">
        <x:v/>
      </x:c>
      <x:c r="M6" s="191" t="str">
        <x:v>9/30/2017</x:v>
      </x:c>
      <x:c r="N6" s="189" t="n">
        <x:v>29720.00</x:v>
      </x:c>
      <x:c r="O6" s="191" t="str">
        <x:v>12/31/2017</x:v>
      </x:c>
      <x:c r="P6" s="189" t="n">
        <x:v>40796.00</x:v>
      </x:c>
      <x:c r="Q6" s="206" t="n">
        <x:v>0.0513</x:v>
      </x:c>
      <x:c r="R6" s="206" t="n">
        <x:v>0.3237</x:v>
      </x:c>
      <x:c r="S6" s="189" t="n">
        <x:v>0.00</x:v>
      </x:c>
      <x:c r="T6" s="187" t="n">
        <x:f ca="1">=IF(AND(U6=0,S6&gt;0),-100%,IF(OR(S6=0,S6="-"),"-",IF(AND(S6=0,U6=0),0%,IF(S6&lt;U6,SUM(U6-S6)/S6,IF(S6&gt;U6,SUM(-1*(S6-U6)/S6),"")))))</x:f>
        <x:v/>
      </x:c>
      <x:c r="U6" s="189" t="n">
        <x:v>11076.00</x:v>
      </x:c>
      <x:c r="V6" s="189" t="n">
        <x:f ca="1">=SUM(U6/ round((O6- M6)/30.42,0))</x:f>
        <x:v/>
      </x:c>
      <x:c r="W6" s="195">
        <x:f ca="1">=IF(T6="","",IF(T6="-","",IF(U6=0,"",IF(OR(T6&gt; AA4 ,T6&lt;-AA4),"*",""))))</x:f>
        <x:v/>
      </x:c>
      <x:c r="X6" s="91" t="str">
        <x:v/>
      </x:c>
    </x:row>
    <x:row r="7" spans="1:25" s="12" x14ac:dyDescent="0.25">
      <x:c r="A7" s="96" t="str">
        <x:v>2</x:v>
      </x:c>
      <x:c r="B7" s="192" t="str">
        <x:v>78646</x:v>
      </x:c>
      <x:c r="C7" s="192" t="str">
        <x:v>Canon IR C5540</x:v>
      </x:c>
      <x:c r="D7" s="192" t="str">
        <x:v>B/W Copies</x:v>
      </x:c>
      <x:c r="E7" s="192" t="str">
        <x:v>WXE01488</x:v>
      </x:c>
      <x:c r="F7" s="192" t="str">
        <x:v>Active</x:v>
      </x:c>
      <x:c r="G7" s="192" t="str">
        <x:v>Garland</x:v>
      </x:c>
      <x:c r="H7" s="192" t="str">
        <x:v/>
      </x:c>
      <x:c r="I7" s="192" t="str">
        <x:v>Downstairs Receptionist</x:v>
      </x:c>
      <x:c r="J7" s="192" t="str">
        <x:v/>
      </x:c>
      <x:c r="K7" s="192" t="str">
        <x:v/>
      </x:c>
      <x:c r="L7" s="192" t="str">
        <x:v/>
      </x:c>
      <x:c r="M7" s="192" t="str">
        <x:v>9/28/2017</x:v>
      </x:c>
      <x:c r="N7" s="183" t="n">
        <x:v>12289.00</x:v>
      </x:c>
      <x:c r="O7" s="192" t="str">
        <x:v>1/2/2018</x:v>
      </x:c>
      <x:c r="P7" s="183" t="n">
        <x:v>15891.00</x:v>
      </x:c>
      <x:c r="Q7" s="207" t="n">
        <x:v>0.0167</x:v>
      </x:c>
      <x:c r="R7" s="207" t="n">
        <x:v>0.1053</x:v>
      </x:c>
      <x:c r="S7" s="183" t="n">
        <x:v>4029.00</x:v>
      </x:c>
      <x:c r="T7" s="182" t="n">
        <x:f ca="1">=IF(AND(U7=0,S7&gt;0),-100%,IF(OR(S7=0,S7="-"),"-",IF(AND(S7=0,U7=0),0%,IF(S7&lt;U7,SUM(U7-S7)/S7,IF(S7&gt;U7,SUM(-1*(S7-U7)/S7),"")))))</x:f>
        <x:v/>
      </x:c>
      <x:c r="U7" s="183" t="n">
        <x:v>3602.00</x:v>
      </x:c>
      <x:c r="V7" s="183" t="n">
        <x:f ca="1">=SUM(U7/ round((O7- M7)/30.42,0))</x:f>
        <x:v/>
      </x:c>
      <x:c r="W7" s="196">
        <x:f ca="1">=IF(T7="","",IF(T7="-","",IF(U7=0,"",IF(OR(T7&gt;AA4,T7&lt;-AA4),"*",""))))</x:f>
        <x:v/>
      </x:c>
      <x:c r="X7" s="98" t="str">
        <x:v/>
      </x:c>
    </x:row>
    <x:row r="8" spans="1:25" s="12" x14ac:dyDescent="0.25">
      <x:c r="A8" s="90" t="str">
        <x:v>3</x:v>
      </x:c>
      <x:c r="B8" s="191" t="str">
        <x:v>WXE09273</x:v>
      </x:c>
      <x:c r="C8" s="191" t="str">
        <x:v>Canon IR C5540</x:v>
      </x:c>
      <x:c r="D8" s="191" t="str">
        <x:v>B/W Copies</x:v>
      </x:c>
      <x:c r="E8" s="191" t="str">
        <x:v>WXE09273</x:v>
      </x:c>
      <x:c r="F8" s="191" t="str">
        <x:v>Active</x:v>
      </x:c>
      <x:c r="G8" s="191" t="str">
        <x:v>Dallas</x:v>
      </x:c>
      <x:c r="H8" s="191" t="str">
        <x:v/>
      </x:c>
      <x:c r="I8" s="191" t="str">
        <x:v>Logistics</x:v>
      </x:c>
      <x:c r="J8" s="191" t="str">
        <x:v>7</x:v>
      </x:c>
      <x:c r="K8" s="191" t="str">
        <x:v/>
      </x:c>
      <x:c r="L8" s="191" t="str">
        <x:v/>
      </x:c>
      <x:c r="M8" s="191" t="str">
        <x:v>9/27/2017</x:v>
      </x:c>
      <x:c r="N8" s="189" t="n">
        <x:v>4809.00</x:v>
      </x:c>
      <x:c r="O8" s="191" t="str">
        <x:v>12/31/2017</x:v>
      </x:c>
      <x:c r="P8" s="189" t="n">
        <x:v>8185.00</x:v>
      </x:c>
      <x:c r="Q8" s="206" t="n">
        <x:v>0.0156</x:v>
      </x:c>
      <x:c r="R8" s="206" t="n">
        <x:v>0.0987</x:v>
      </x:c>
      <x:c r="S8" s="189" t="n">
        <x:v>4785.00</x:v>
      </x:c>
      <x:c r="T8" s="187" t="n">
        <x:f ca="1">=IF(AND(U8=0,S8&gt;0),-100%,IF(OR(S8=0,S8="-"),"-",IF(AND(S8=0,U8=0),0%,IF(S8&lt;U8,SUM(U8-S8)/S8,IF(S8&gt;U8,SUM(-1*(S8-U8)/S8),"")))))</x:f>
        <x:v/>
      </x:c>
      <x:c r="U8" s="189" t="n">
        <x:v>3376.00</x:v>
      </x:c>
      <x:c r="V8" s="189" t="n">
        <x:f ca="1">=SUM(U8/ round((O8- M8)/30.42,0))</x:f>
        <x:v/>
      </x:c>
      <x:c r="W8" s="195">
        <x:f ca="1">=IF(T8="","",IF(T8="-","",IF(U8=0,"",IF(OR(T8&gt;AA4,T8&lt;-AA4),"*",""))))</x:f>
        <x:v/>
      </x:c>
      <x:c r="X8" s="91" t="str">
        <x:v/>
      </x:c>
    </x:row>
    <x:row r="9" spans="1:25" s="12" x14ac:dyDescent="0.25">
      <x:c r="A9" s="96" t="str">
        <x:v>4</x:v>
      </x:c>
      <x:c r="B9" s="192" t="str">
        <x:v>FPR47296</x:v>
      </x:c>
      <x:c r="C9" s="192" t="str">
        <x:v>Ricoh MP C305SPF</x:v>
      </x:c>
      <x:c r="D9" s="192" t="str">
        <x:v>B/W Copies</x:v>
      </x:c>
      <x:c r="E9" s="192" t="str">
        <x:v>W793P903984</x:v>
      </x:c>
      <x:c r="F9" s="192" t="str">
        <x:v>Active</x:v>
      </x:c>
      <x:c r="G9" s="192" t="str">
        <x:v>Paris</x:v>
      </x:c>
      <x:c r="H9" s="192" t="str">
        <x:v/>
      </x:c>
      <x:c r="I9" s="192" t="str">
        <x:v>Small Parlor</x:v>
      </x:c>
      <x:c r="J9" s="192" t="str">
        <x:v/>
      </x:c>
      <x:c r="K9" s="192" t="str">
        <x:v/>
      </x:c>
      <x:c r="L9" s="192" t="str">
        <x:v/>
      </x:c>
      <x:c r="M9" s="192" t="str">
        <x:v>9/30/2017</x:v>
      </x:c>
      <x:c r="N9" s="183" t="n">
        <x:v>70852.00</x:v>
      </x:c>
      <x:c r="O9" s="192" t="str">
        <x:v>12/31/2017</x:v>
      </x:c>
      <x:c r="P9" s="183" t="n">
        <x:v>73994.00</x:v>
      </x:c>
      <x:c r="Q9" s="207" t="n">
        <x:v>0.0146</x:v>
      </x:c>
      <x:c r="R9" s="207" t="n">
        <x:v>0.0918</x:v>
      </x:c>
      <x:c r="S9" s="183" t="n">
        <x:v>8975.00</x:v>
      </x:c>
      <x:c r="T9" s="182" t="n">
        <x:f ca="1">=IF(AND(U9=0,S9&gt;0),-100%,IF(OR(S9=0,S9="-"),"-",IF(AND(S9=0,U9=0),0%,IF(S9&lt;U9,SUM(U9-S9)/S9,IF(S9&gt;U9,SUM(-1*(S9-U9)/S9),"")))))</x:f>
        <x:v/>
      </x:c>
      <x:c r="U9" s="183" t="n">
        <x:v>3142.00</x:v>
      </x:c>
      <x:c r="V9" s="183" t="n">
        <x:f ca="1">=SUM(U9/ round((O9- M9)/30.42,0))</x:f>
        <x:v/>
      </x:c>
      <x:c r="W9" s="196">
        <x:f ca="1">=IF(T9="","",IF(T9="-","",IF(U9=0,"",IF(OR(T9&gt;AA4,T9&lt;-AA4),"*",""))))</x:f>
        <x:v/>
      </x:c>
      <x:c r="X9" s="98" t="str">
        <x:v/>
      </x:c>
    </x:row>
    <x:row r="10" spans="1:25" s="12" x14ac:dyDescent="0.25">
      <x:c r="A10" s="90" t="str">
        <x:v>5</x:v>
      </x:c>
      <x:c r="B10" s="191" t="str">
        <x:v>FPR39275</x:v>
      </x:c>
      <x:c r="C10" s="191" t="str">
        <x:v>Canon IR C5240</x:v>
      </x:c>
      <x:c r="D10" s="191" t="str">
        <x:v>B/W Copies</x:v>
      </x:c>
      <x:c r="E10" s="191" t="str">
        <x:v>JRA07729</x:v>
      </x:c>
      <x:c r="F10" s="191" t="str">
        <x:v>Active</x:v>
      </x:c>
      <x:c r="G10" s="191" t="str">
        <x:v>AZ</x:v>
      </x:c>
      <x:c r="H10" s="191" t="str">
        <x:v/>
      </x:c>
      <x:c r="I10" s="191" t="str">
        <x:v>Reception</x:v>
      </x:c>
      <x:c r="J10" s="191" t="str">
        <x:v>1</x:v>
      </x:c>
      <x:c r="K10" s="191" t="str">
        <x:v/>
      </x:c>
      <x:c r="L10" s="191" t="str">
        <x:v/>
      </x:c>
      <x:c r="M10" s="191" t="str">
        <x:v>9/26/2017</x:v>
      </x:c>
      <x:c r="N10" s="189" t="n">
        <x:v>19927.00</x:v>
      </x:c>
      <x:c r="O10" s="191" t="str">
        <x:v>1/2/2018</x:v>
      </x:c>
      <x:c r="P10" s="189" t="n">
        <x:v>22719.00</x:v>
      </x:c>
      <x:c r="Q10" s="206" t="n">
        <x:v>0.0129</x:v>
      </x:c>
      <x:c r="R10" s="206" t="n">
        <x:v>0.0816</x:v>
      </x:c>
      <x:c r="S10" s="189" t="n">
        <x:v>5590.00</x:v>
      </x:c>
      <x:c r="T10" s="187" t="n">
        <x:f ca="1">=IF(AND(U10=0,S10&gt;0),-100%,IF(OR(S10=0,S10="-"),"-",IF(AND(S10=0,U10=0),0%,IF(S10&lt;U10,SUM(U10-S10)/S10,IF(S10&gt;U10,SUM(-1*(S10-U10)/S10),"")))))</x:f>
        <x:v/>
      </x:c>
      <x:c r="U10" s="189" t="n">
        <x:v>2792.00</x:v>
      </x:c>
      <x:c r="V10" s="189" t="n">
        <x:f ca="1">=SUM(U10/ round((O10- M10)/30.42,0))</x:f>
        <x:v/>
      </x:c>
      <x:c r="W10" s="195">
        <x:f ca="1">=IF(T10="","",IF(T10="-","",IF(U10=0,"",IF(OR(T10&gt;AA4,T10&lt;-AA4),"*",""))))</x:f>
        <x:v/>
      </x:c>
      <x:c r="X10" s="91" t="str">
        <x:v/>
      </x:c>
    </x:row>
    <x:row r="11" spans="1:25" s="12" x14ac:dyDescent="0.25">
      <x:c r="A11" s="96" t="str">
        <x:v>6</x:v>
      </x:c>
      <x:c r="B11" s="192" t="str">
        <x:v>78645</x:v>
      </x:c>
      <x:c r="C11" s="192" t="str">
        <x:v>Canon IR C5540</x:v>
      </x:c>
      <x:c r="D11" s="192" t="str">
        <x:v>B/W Copies</x:v>
      </x:c>
      <x:c r="E11" s="192" t="str">
        <x:v>WXE01541</x:v>
      </x:c>
      <x:c r="F11" s="192" t="str">
        <x:v>Active</x:v>
      </x:c>
      <x:c r="G11" s="192" t="str">
        <x:v>Garland</x:v>
      </x:c>
      <x:c r="H11" s="192" t="str">
        <x:v/>
      </x:c>
      <x:c r="I11" s="192" t="str">
        <x:v>Upstairs / Engineering</x:v>
      </x:c>
      <x:c r="J11" s="192" t="str">
        <x:v/>
      </x:c>
      <x:c r="K11" s="192" t="str">
        <x:v/>
      </x:c>
      <x:c r="L11" s="192" t="str">
        <x:v/>
      </x:c>
      <x:c r="M11" s="192" t="str">
        <x:v>9/28/2017</x:v>
      </x:c>
      <x:c r="N11" s="183" t="n">
        <x:v>18543.00</x:v>
      </x:c>
      <x:c r="O11" s="192" t="str">
        <x:v>1/2/2018</x:v>
      </x:c>
      <x:c r="P11" s="183" t="n">
        <x:v>21203.00</x:v>
      </x:c>
      <x:c r="Q11" s="207" t="n">
        <x:v>0.0123</x:v>
      </x:c>
      <x:c r="R11" s="207" t="n">
        <x:v>0.0777</x:v>
      </x:c>
      <x:c r="S11" s="183" t="n">
        <x:v>5348.00</x:v>
      </x:c>
      <x:c r="T11" s="182" t="n">
        <x:f ca="1">=IF(AND(U11=0,S11&gt;0),-100%,IF(OR(S11=0,S11="-"),"-",IF(AND(S11=0,U11=0),0%,IF(S11&lt;U11,SUM(U11-S11)/S11,IF(S11&gt;U11,SUM(-1*(S11-U11)/S11),"")))))</x:f>
        <x:v/>
      </x:c>
      <x:c r="U11" s="183" t="n">
        <x:v>2660.00</x:v>
      </x:c>
      <x:c r="V11" s="183" t="n">
        <x:f ca="1">=SUM(U11/ round((O11- M11)/30.42,0))</x:f>
        <x:v/>
      </x:c>
      <x:c r="W11" s="196">
        <x:f ca="1">=IF(T11="","",IF(T11="-","",IF(U11=0,"",IF(OR(T11&gt;AA4,T11&lt;-AA4),"*",""))))</x:f>
        <x:v/>
      </x:c>
      <x:c r="X11" s="98" t="str">
        <x:v/>
      </x:c>
    </x:row>
    <x:row r="12" spans="1:25" s="12" x14ac:dyDescent="0.25">
      <x:c r="A12" s="90" t="str">
        <x:v>7</x:v>
      </x:c>
      <x:c r="B12" s="191" t="str">
        <x:v>FPR45699</x:v>
      </x:c>
      <x:c r="C12" s="191" t="str">
        <x:v>Canon IR4251</x:v>
      </x:c>
      <x:c r="D12" s="191" t="str">
        <x:v>B/W Copies</x:v>
      </x:c>
      <x:c r="E12" s="191" t="str">
        <x:v>QHS01526</x:v>
      </x:c>
      <x:c r="F12" s="191" t="str">
        <x:v>Active</x:v>
      </x:c>
      <x:c r="G12" s="191" t="str">
        <x:v>Dallas</x:v>
      </x:c>
      <x:c r="H12" s="191" t="str">
        <x:v/>
      </x:c>
      <x:c r="I12" s="191" t="str">
        <x:v>Copy Room</x:v>
      </x:c>
      <x:c r="J12" s="191" t="str">
        <x:v>6</x:v>
      </x:c>
      <x:c r="K12" s="191" t="str">
        <x:v/>
      </x:c>
      <x:c r="L12" s="191" t="str">
        <x:v/>
      </x:c>
      <x:c r="M12" s="191" t="str">
        <x:v>9/28/2017</x:v>
      </x:c>
      <x:c r="N12" s="189" t="n">
        <x:v>73416.00</x:v>
      </x:c>
      <x:c r="O12" s="191" t="str">
        <x:v>1/2/2018</x:v>
      </x:c>
      <x:c r="P12" s="189" t="n">
        <x:v>75746.00</x:v>
      </x:c>
      <x:c r="Q12" s="206" t="n">
        <x:v>0.0108</x:v>
      </x:c>
      <x:c r="R12" s="206" t="n">
        <x:v>0.0681</x:v>
      </x:c>
      <x:c r="S12" s="189" t="n">
        <x:v>3044.00</x:v>
      </x:c>
      <x:c r="T12" s="187" t="n">
        <x:f ca="1">=IF(AND(U12=0,S12&gt;0),-100%,IF(OR(S12=0,S12="-"),"-",IF(AND(S12=0,U12=0),0%,IF(S12&lt;U12,SUM(U12-S12)/S12,IF(S12&gt;U12,SUM(-1*(S12-U12)/S12),"")))))</x:f>
        <x:v/>
      </x:c>
      <x:c r="U12" s="189" t="n">
        <x:v>2330.00</x:v>
      </x:c>
      <x:c r="V12" s="189" t="n">
        <x:f ca="1">=SUM(U12/ round((O12- M12)/30.42,0))</x:f>
        <x:v/>
      </x:c>
      <x:c r="W12" s="195">
        <x:f ca="1">=IF(T12="","",IF(T12="-","",IF(U12=0,"",IF(OR(T12&gt;AA4,T12&lt;-AA4),"*",""))))</x:f>
        <x:v/>
      </x:c>
      <x:c r="X12" s="91" t="str">
        <x:v/>
      </x:c>
    </x:row>
    <x:row r="13" spans="1:25" s="12" x14ac:dyDescent="0.25">
      <x:c r="A13" s="96" t="str">
        <x:v>8</x:v>
      </x:c>
      <x:c r="B13" s="192" t="str">
        <x:v>A4880</x:v>
      </x:c>
      <x:c r="C13" s="192" t="str">
        <x:v>Canon IR C3330</x:v>
      </x:c>
      <x:c r="D13" s="192" t="str">
        <x:v>B/W Copies</x:v>
      </x:c>
      <x:c r="E13" s="192" t="str">
        <x:v>QTV01985</x:v>
      </x:c>
      <x:c r="F13" s="192" t="str">
        <x:v>Active</x:v>
      </x:c>
      <x:c r="G13" s="192" t="str">
        <x:v>Wooster, OH</x:v>
      </x:c>
      <x:c r="H13" s="192" t="str">
        <x:v/>
      </x:c>
      <x:c r="I13" s="192" t="str">
        <x:v>Reception</x:v>
      </x:c>
      <x:c r="J13" s="192" t="str">
        <x:v/>
      </x:c>
      <x:c r="K13" s="192" t="str">
        <x:v/>
      </x:c>
      <x:c r="L13" s="192" t="str">
        <x:v/>
      </x:c>
      <x:c r="M13" s="192" t="str">
        <x:v>9/28/2017</x:v>
      </x:c>
      <x:c r="N13" s="183" t="n">
        <x:v>25048.00</x:v>
      </x:c>
      <x:c r="O13" s="192" t="str">
        <x:v>1/2/2018</x:v>
      </x:c>
      <x:c r="P13" s="183" t="n">
        <x:v>26573.00</x:v>
      </x:c>
      <x:c r="Q13" s="207" t="n">
        <x:v>0.0071</x:v>
      </x:c>
      <x:c r="R13" s="207" t="n">
        <x:v>0.0446</x:v>
      </x:c>
      <x:c r="S13" s="183" t="n">
        <x:v>1888.00</x:v>
      </x:c>
      <x:c r="T13" s="182" t="n">
        <x:f ca="1">=IF(AND(U13=0,S13&gt;0),-100%,IF(OR(S13=0,S13="-"),"-",IF(AND(S13=0,U13=0),0%,IF(S13&lt;U13,SUM(U13-S13)/S13,IF(S13&gt;U13,SUM(-1*(S13-U13)/S13),"")))))</x:f>
        <x:v/>
      </x:c>
      <x:c r="U13" s="183" t="n">
        <x:v>1525.00</x:v>
      </x:c>
      <x:c r="V13" s="183" t="n">
        <x:f ca="1">=SUM(U13/ round((O13- M13)/30.42,0))</x:f>
        <x:v/>
      </x:c>
      <x:c r="W13" s="196">
        <x:f ca="1">=IF(T13="","",IF(T13="-","",IF(U13=0,"",IF(OR(T13&gt;AA4,T13&lt;-AA4),"*",""))))</x:f>
        <x:v/>
      </x:c>
      <x:c r="X13" s="98" t="str">
        <x:v/>
      </x:c>
    </x:row>
    <x:row r="14" spans="1:25" s="12" x14ac:dyDescent="0.25">
      <x:c r="A14" s="90" t="str">
        <x:v>9</x:v>
      </x:c>
      <x:c r="B14" s="191" t="str">
        <x:v>57977</x:v>
      </x:c>
      <x:c r="C14" s="191" t="str">
        <x:v>Canon IR C5250</x:v>
      </x:c>
      <x:c r="D14" s="191" t="str">
        <x:v>B/W Copies</x:v>
      </x:c>
      <x:c r="E14" s="191" t="str">
        <x:v>JMQ11255</x:v>
      </x:c>
      <x:c r="F14" s="191" t="str">
        <x:v>Active</x:v>
      </x:c>
      <x:c r="G14" s="191" t="str">
        <x:v>Dallas</x:v>
      </x:c>
      <x:c r="H14" s="191" t="str">
        <x:v/>
      </x:c>
      <x:c r="I14" s="191" t="str">
        <x:v>Marketing Hallway</x:v>
      </x:c>
      <x:c r="J14" s="191" t="str">
        <x:v>6</x:v>
      </x:c>
      <x:c r="K14" s="191" t="str">
        <x:v/>
      </x:c>
      <x:c r="L14" s="191" t="str">
        <x:v/>
      </x:c>
      <x:c r="M14" s="191" t="str">
        <x:v>10/9/2017</x:v>
      </x:c>
      <x:c r="N14" s="189" t="n">
        <x:v>21368.00</x:v>
      </x:c>
      <x:c r="O14" s="191" t="str">
        <x:v>12/31/2017</x:v>
      </x:c>
      <x:c r="P14" s="189" t="n">
        <x:v>22453.00</x:v>
      </x:c>
      <x:c r="Q14" s="206" t="n">
        <x:v>0.005</x:v>
      </x:c>
      <x:c r="R14" s="206" t="n">
        <x:v>0.0317</x:v>
      </x:c>
      <x:c r="S14" s="189" t="n">
        <x:v>161.00</x:v>
      </x:c>
      <x:c r="T14" s="187" t="n">
        <x:f ca="1">=IF(AND(U14=0,S14&gt;0),-100%,IF(OR(S14=0,S14="-"),"-",IF(AND(S14=0,U14=0),0%,IF(S14&lt;U14,SUM(U14-S14)/S14,IF(S14&gt;U14,SUM(-1*(S14-U14)/S14),"")))))</x:f>
        <x:v/>
      </x:c>
      <x:c r="U14" s="189" t="n">
        <x:v>1085.00</x:v>
      </x:c>
      <x:c r="V14" s="189" t="n">
        <x:f ca="1">=SUM(U14/ round((O14- M14)/30.42,0))</x:f>
        <x:v/>
      </x:c>
      <x:c r="W14" s="195">
        <x:f ca="1">=IF(T14="","",IF(T14="-","",IF(U14=0,"",IF(OR(T14&gt;AA4,T14&lt;-AA4),"*",""))))</x:f>
        <x:v/>
      </x:c>
      <x:c r="X14" s="91" t="str">
        <x:v/>
      </x:c>
    </x:row>
    <x:row r="15" spans="1:25" s="12" x14ac:dyDescent="0.25">
      <x:c r="A15" s="96" t="str">
        <x:v>10</x:v>
      </x:c>
      <x:c r="B15" s="192" t="str">
        <x:v>FPR45698</x:v>
      </x:c>
      <x:c r="C15" s="192" t="str">
        <x:v>Canon IR C2230</x:v>
      </x:c>
      <x:c r="D15" s="192" t="str">
        <x:v>B/W Copies</x:v>
      </x:c>
      <x:c r="E15" s="192" t="str">
        <x:v>LYA04487</x:v>
      </x:c>
      <x:c r="F15" s="192" t="str">
        <x:v>Active</x:v>
      </x:c>
      <x:c r="G15" s="192" t="str">
        <x:v>Garland</x:v>
      </x:c>
      <x:c r="H15" s="192" t="str">
        <x:v/>
      </x:c>
      <x:c r="I15" s="192" t="str">
        <x:v>R&amp;D Coper</x:v>
      </x:c>
      <x:c r="J15" s="192" t="str">
        <x:v>3</x:v>
      </x:c>
      <x:c r="K15" s="192" t="str">
        <x:v/>
      </x:c>
      <x:c r="L15" s="192" t="str">
        <x:v/>
      </x:c>
      <x:c r="M15" s="192" t="str">
        <x:v>9/28/2017</x:v>
      </x:c>
      <x:c r="N15" s="183" t="n">
        <x:v>18576.00</x:v>
      </x:c>
      <x:c r="O15" s="192" t="str">
        <x:v>12/29/2017</x:v>
      </x:c>
      <x:c r="P15" s="183" t="n">
        <x:v>19654.00</x:v>
      </x:c>
      <x:c r="Q15" s="207" t="n">
        <x:v>0.005</x:v>
      </x:c>
      <x:c r="R15" s="207" t="n">
        <x:v>0.0315</x:v>
      </x:c>
      <x:c r="S15" s="183" t="n">
        <x:v>917.00</x:v>
      </x:c>
      <x:c r="T15" s="182" t="n">
        <x:f ca="1">=IF(AND(U15=0,S15&gt;0),-100%,IF(OR(S15=0,S15="-"),"-",IF(AND(S15=0,U15=0),0%,IF(S15&lt;U15,SUM(U15-S15)/S15,IF(S15&gt;U15,SUM(-1*(S15-U15)/S15),"")))))</x:f>
        <x:v/>
      </x:c>
      <x:c r="U15" s="183" t="n">
        <x:v>1078.00</x:v>
      </x:c>
      <x:c r="V15" s="183" t="n">
        <x:f ca="1">=SUM(U15/ round((O15- M15)/30.42,0))</x:f>
        <x:v/>
      </x:c>
      <x:c r="W15" s="196">
        <x:f ca="1">=IF(T15="","",IF(T15="-","",IF(U15=0,"",IF(OR(T15&gt;AA4,T15&lt;-AA4),"*",""))))</x:f>
        <x:v/>
      </x:c>
      <x:c r="X15" s="98" t="str">
        <x:v/>
      </x:c>
    </x:row>
    <x:row r="16" spans="1:25" s="12" x14ac:dyDescent="0.25">
      <x:c r="A16" s="90" t="str">
        <x:v>11</x:v>
      </x:c>
      <x:c r="B16" s="191" t="str">
        <x:v>FPR45697</x:v>
      </x:c>
      <x:c r="C16" s="191" t="str">
        <x:v>Canon IR C5250</x:v>
      </x:c>
      <x:c r="D16" s="191" t="str">
        <x:v>B/W Copies</x:v>
      </x:c>
      <x:c r="E16" s="191" t="str">
        <x:v>JMQ08746</x:v>
      </x:c>
      <x:c r="F16" s="191" t="str">
        <x:v>Active</x:v>
      </x:c>
      <x:c r="G16" s="191" t="str">
        <x:v>AZ</x:v>
      </x:c>
      <x:c r="H16" s="191" t="str">
        <x:v/>
      </x:c>
      <x:c r="I16" s="191" t="str">
        <x:v>Office Area</x:v>
      </x:c>
      <x:c r="J16" s="191" t="str">
        <x:v>2</x:v>
      </x:c>
      <x:c r="K16" s="191" t="str">
        <x:v/>
      </x:c>
      <x:c r="L16" s="191" t="str">
        <x:v/>
      </x:c>
      <x:c r="M16" s="191" t="str">
        <x:v>9/28/2017</x:v>
      </x:c>
      <x:c r="N16" s="189" t="n">
        <x:v>40109.00</x:v>
      </x:c>
      <x:c r="O16" s="191" t="str">
        <x:v>12/27/2017</x:v>
      </x:c>
      <x:c r="P16" s="189" t="n">
        <x:v>41037.00</x:v>
      </x:c>
      <x:c r="Q16" s="206" t="n">
        <x:v>0.0043</x:v>
      </x:c>
      <x:c r="R16" s="206" t="n">
        <x:v>0.0271</x:v>
      </x:c>
      <x:c r="S16" s="189" t="n">
        <x:v>3406.00</x:v>
      </x:c>
      <x:c r="T16" s="187" t="n">
        <x:f ca="1">=IF(AND(U16=0,S16&gt;0),-100%,IF(OR(S16=0,S16="-"),"-",IF(AND(S16=0,U16=0),0%,IF(S16&lt;U16,SUM(U16-S16)/S16,IF(S16&gt;U16,SUM(-1*(S16-U16)/S16),"")))))</x:f>
        <x:v/>
      </x:c>
      <x:c r="U16" s="189" t="n">
        <x:v>928.00</x:v>
      </x:c>
      <x:c r="V16" s="189" t="n">
        <x:f ca="1">=SUM(U16/ round((O16- M16)/30.42,0))</x:f>
        <x:v/>
      </x:c>
      <x:c r="W16" s="195">
        <x:f ca="1">=IF(T16="","",IF(T16="-","",IF(U16=0,"",IF(OR(T16&gt;AA4,T16&lt;-AA4),"*",""))))</x:f>
        <x:v/>
      </x:c>
      <x:c r="X16" s="91" t="str">
        <x:v/>
      </x:c>
    </x:row>
    <x:row r="17" spans="1:25" s="12" x14ac:dyDescent="0.25">
      <x:c r="A17" s="96" t="str">
        <x:v>12</x:v>
      </x:c>
      <x:c r="B17" s="192" t="str">
        <x:v>WXE09276</x:v>
      </x:c>
      <x:c r="C17" s="192" t="str">
        <x:v>Canon IR C5540</x:v>
      </x:c>
      <x:c r="D17" s="192" t="str">
        <x:v>B/W Copies</x:v>
      </x:c>
      <x:c r="E17" s="192" t="str">
        <x:v>WXE09276</x:v>
      </x:c>
      <x:c r="F17" s="192" t="str">
        <x:v>Active</x:v>
      </x:c>
      <x:c r="G17" s="192" t="str">
        <x:v>Dallas</x:v>
      </x:c>
      <x:c r="H17" s="192" t="str">
        <x:v/>
      </x:c>
      <x:c r="I17" s="192" t="str">
        <x:v>Operations</x:v>
      </x:c>
      <x:c r="J17" s="192" t="str">
        <x:v>6</x:v>
      </x:c>
      <x:c r="K17" s="192" t="str">
        <x:v/>
      </x:c>
      <x:c r="L17" s="192" t="str">
        <x:v/>
      </x:c>
      <x:c r="M17" s="192" t="str">
        <x:v>9/27/2017</x:v>
      </x:c>
      <x:c r="N17" s="183" t="n">
        <x:v>1188.00</x:v>
      </x:c>
      <x:c r="O17" s="192" t="str">
        <x:v>12/31/2017</x:v>
      </x:c>
      <x:c r="P17" s="183" t="n">
        <x:v>1739.00</x:v>
      </x:c>
      <x:c r="Q17" s="207" t="n">
        <x:v>0.0026</x:v>
      </x:c>
      <x:c r="R17" s="207" t="n">
        <x:v>0.0161</x:v>
      </x:c>
      <x:c r="S17" s="183" t="n">
        <x:v>1184.00</x:v>
      </x:c>
      <x:c r="T17" s="182" t="n">
        <x:f ca="1">=IF(AND(U17=0,S17&gt;0),-100%,IF(OR(S17=0,S17="-"),"-",IF(AND(S17=0,U17=0),0%,IF(S17&lt;U17,SUM(U17-S17)/S17,IF(S17&gt;U17,SUM(-1*(S17-U17)/S17),"")))))</x:f>
        <x:v/>
      </x:c>
      <x:c r="U17" s="183" t="n">
        <x:v>551.00</x:v>
      </x:c>
      <x:c r="V17" s="183" t="n">
        <x:f ca="1">=SUM(U17/ round((O17- M17)/30.42,0))</x:f>
        <x:v/>
      </x:c>
      <x:c r="W17" s="196">
        <x:f ca="1">=IF(T17="","",IF(T17="-","",IF(U17=0,"",IF(OR(T17&gt;AA4,T17&lt;-AA4),"*",""))))</x:f>
        <x:v/>
      </x:c>
      <x:c r="X17" s="98" t="str">
        <x:v/>
      </x:c>
    </x:row>
    <x:row r="18" spans="1:25" s="12" x14ac:dyDescent="0.25">
      <x:c r="A18" s="90" t="str">
        <x:v>13</x:v>
      </x:c>
      <x:c r="B18" s="191" t="str">
        <x:v>DD503</x:v>
      </x:c>
      <x:c r="C18" s="191" t="str">
        <x:v>Canon IR C5250</x:v>
      </x:c>
      <x:c r="D18" s="191" t="str">
        <x:v>B/W Copies</x:v>
      </x:c>
      <x:c r="E18" s="191" t="str">
        <x:v>JMQ12856</x:v>
      </x:c>
      <x:c r="F18" s="191" t="str">
        <x:v>Active</x:v>
      </x:c>
      <x:c r="G18" s="191" t="str">
        <x:v>Rogers, AR</x:v>
      </x:c>
      <x:c r="H18" s="191" t="str">
        <x:v/>
      </x:c>
      <x:c r="I18" s="191" t="str">
        <x:v/>
      </x:c>
      <x:c r="J18" s="191" t="str">
        <x:v/>
      </x:c>
      <x:c r="K18" s="191" t="str">
        <x:v/>
      </x:c>
      <x:c r="L18" s="191" t="str">
        <x:v/>
      </x:c>
      <x:c r="M18" s="191" t="str">
        <x:v>9/28/2017</x:v>
      </x:c>
      <x:c r="N18" s="189" t="n">
        <x:v>1447.00</x:v>
      </x:c>
      <x:c r="O18" s="191" t="str">
        <x:v>12/20/2017</x:v>
      </x:c>
      <x:c r="P18" s="189" t="n">
        <x:v>1519.00</x:v>
      </x:c>
      <x:c r="Q18" s="206" t="n">
        <x:v>0.0003</x:v>
      </x:c>
      <x:c r="R18" s="206" t="n">
        <x:v>0.0021</x:v>
      </x:c>
      <x:c r="S18" s="189" t="n">
        <x:v>123.00</x:v>
      </x:c>
      <x:c r="T18" s="187" t="n">
        <x:f ca="1">=IF(AND(U18=0,S18&gt;0),-100%,IF(OR(S18=0,S18="-"),"-",IF(AND(S18=0,U18=0),0%,IF(S18&lt;U18,SUM(U18-S18)/S18,IF(S18&gt;U18,SUM(-1*(S18-U18)/S18),"")))))</x:f>
        <x:v/>
      </x:c>
      <x:c r="U18" s="189" t="n">
        <x:v>72.00</x:v>
      </x:c>
      <x:c r="V18" s="189" t="n">
        <x:f ca="1">=SUM(U18/ round((O18- M18)/30.42,0))</x:f>
        <x:v/>
      </x:c>
      <x:c r="W18" s="195">
        <x:f ca="1">=IF(T18="","",IF(T18="-","",IF(U18=0,"",IF(OR(T18&gt;AA4,T18&lt;-AA4),"*",""))))</x:f>
        <x:v/>
      </x:c>
      <x:c r="X18" s="91" t="str">
        <x:v/>
      </x:c>
    </x:row>
    <x:row r="19" spans="1:25" s="12" x14ac:dyDescent="0.25">
      <x:c r="A19" s="96" t="str">
        <x:v>14</x:v>
      </x:c>
      <x:c r="B19" s="192" t="str">
        <x:v>FPR57671</x:v>
      </x:c>
      <x:c r="C19" s="192" t="str">
        <x:v>Canon IR C3330</x:v>
      </x:c>
      <x:c r="D19" s="192" t="str">
        <x:v>B/W Copies</x:v>
      </x:c>
      <x:c r="E19" s="192" t="str">
        <x:v>QTV09133</x:v>
      </x:c>
      <x:c r="F19" s="192" t="str">
        <x:v>Active</x:v>
      </x:c>
      <x:c r="G19" s="192" t="str">
        <x:v>Wooster, OH</x:v>
      </x:c>
      <x:c r="H19" s="192" t="str">
        <x:v/>
      </x:c>
      <x:c r="I19" s="192" t="str">
        <x:v/>
      </x:c>
      <x:c r="J19" s="192" t="str">
        <x:v/>
      </x:c>
      <x:c r="K19" s="192" t="str">
        <x:v/>
      </x:c>
      <x:c r="L19" s="192" t="str">
        <x:v/>
      </x:c>
      <x:c r="M19" s="192" t="str">
        <x:v>9/20/2017</x:v>
      </x:c>
      <x:c r="N19" s="183" t="n">
        <x:v>8385.00</x:v>
      </x:c>
      <x:c r="O19" s="192" t="str">
        <x:v>1/2/2018</x:v>
      </x:c>
      <x:c r="P19" s="183" t="n">
        <x:v>8385.00</x:v>
      </x:c>
      <x:c r="Q19" s="207" t="n">
        <x:v>0.00</x:v>
      </x:c>
      <x:c r="R19" s="207" t="n">
        <x:v>0.00</x:v>
      </x:c>
      <x:c r="S19" s="183" t="n">
        <x:v>3353.00</x:v>
      </x:c>
      <x:c r="T19" s="182" t="n">
        <x:f ca="1">=IF(AND(U19=0,S19&gt;0),-100%,IF(OR(S19=0,S19="-"),"-",IF(AND(S19=0,U19=0),0%,IF(S19&lt;U19,SUM(U19-S19)/S19,IF(S19&gt;U19,SUM(-1*(S19-U19)/S19),"")))))</x:f>
        <x:v/>
      </x:c>
      <x:c r="U19" s="183" t="n">
        <x:v>0.00</x:v>
      </x:c>
      <x:c r="V19" s="183" t="n">
        <x:f ca="1">=SUM(U19/ round((O19- M19)/30.42,0))</x:f>
        <x:v/>
      </x:c>
      <x:c r="W19" s="196">
        <x:f ca="1">=IF(T19="","",IF(T19="-","",IF(U19=0,"",IF(OR(T19&gt;AA4,T19&lt;-AA4),"*",""))))</x:f>
        <x:v/>
      </x:c>
      <x:c r="X19" s="98" t="str">
        <x:v/>
      </x:c>
    </x:row>
    <x:row r="20" spans="1:25" s="12" x14ac:dyDescent="0.25">
      <x:c r="A20" s="90" t="str">
        <x:v>15</x:v>
      </x:c>
      <x:c r="B20" s="191" t="str">
        <x:v>71468</x:v>
      </x:c>
      <x:c r="C20" s="191" t="str">
        <x:v>Canon IRC5045</x:v>
      </x:c>
      <x:c r="D20" s="191" t="str">
        <x:v>B/W Copies</x:v>
      </x:c>
      <x:c r="E20" s="191" t="str">
        <x:v>GPQ65495</x:v>
      </x:c>
      <x:c r="F20" s="191" t="str">
        <x:v>Active</x:v>
      </x:c>
      <x:c r="G20" s="191" t="str">
        <x:v>Dallas</x:v>
      </x:c>
      <x:c r="H20" s="191" t="str">
        <x:v/>
      </x:c>
      <x:c r="I20" s="191" t="str">
        <x:v>Finance</x:v>
      </x:c>
      <x:c r="J20" s="191" t="str">
        <x:v>7</x:v>
      </x:c>
      <x:c r="K20" s="191" t="str">
        <x:v/>
      </x:c>
      <x:c r="L20" s="191" t="str">
        <x:v/>
      </x:c>
      <x:c r="M20" s="191" t="str">
        <x:v>9/27/2017</x:v>
      </x:c>
      <x:c r="N20" s="189" t="n">
        <x:v>129952.00</x:v>
      </x:c>
      <x:c r="O20" s="191" t="str">
        <x:v>12/31/2017</x:v>
      </x:c>
      <x:c r="P20" s="189" t="n">
        <x:v>129952.00</x:v>
      </x:c>
      <x:c r="Q20" s="206" t="n">
        <x:v>0.00</x:v>
      </x:c>
      <x:c r="R20" s="206" t="n">
        <x:v>0.00</x:v>
      </x:c>
      <x:c r="S20" s="189" t="n">
        <x:v>4231.00</x:v>
      </x:c>
      <x:c r="T20" s="187" t="n">
        <x:f ca="1">=IF(AND(U20=0,S20&gt;0),-100%,IF(OR(S20=0,S20="-"),"-",IF(AND(S20=0,U20=0),0%,IF(S20&lt;U20,SUM(U20-S20)/S20,IF(S20&gt;U20,SUM(-1*(S20-U20)/S20),"")))))</x:f>
        <x:v/>
      </x:c>
      <x:c r="U20" s="189" t="n">
        <x:v>0.00</x:v>
      </x:c>
      <x:c r="V20" s="189" t="n">
        <x:f ca="1">=SUM(U20/ round((O20- M20)/30.42,0))</x:f>
        <x:v/>
      </x:c>
      <x:c r="W20" s="195">
        <x:f ca="1">=IF(T20="","",IF(T20="-","",IF(U20=0,"",IF(OR(T20&gt;AA4,T20&lt;-AA4),"*",""))))</x:f>
        <x:v/>
      </x:c>
      <x:c r="X20" s="91" t="str">
        <x:v/>
      </x:c>
    </x:row>
    <x:row r="21" spans="1:25" s="12" x14ac:dyDescent="0.25">
      <x:c r="A21" s="96" t="str">
        <x:v>16</x:v>
      </x:c>
      <x:c r="B21" s="192" t="str">
        <x:v>11803276</x:v>
      </x:c>
      <x:c r="C21" s="192" t="str">
        <x:v>Ricoh MP 4000</x:v>
      </x:c>
      <x:c r="D21" s="192" t="str">
        <x:v>B/W Copies</x:v>
      </x:c>
      <x:c r="E21" s="192" t="str">
        <x:v>M5595200318</x:v>
      </x:c>
      <x:c r="F21" s="192" t="str">
        <x:v>Active</x:v>
      </x:c>
      <x:c r="G21" s="192" t="str">
        <x:v>Paris</x:v>
      </x:c>
      <x:c r="H21" s="192" t="str">
        <x:v/>
      </x:c>
      <x:c r="I21" s="192" t="str">
        <x:v/>
      </x:c>
      <x:c r="J21" s="192" t="str">
        <x:v/>
      </x:c>
      <x:c r="K21" s="192" t="str">
        <x:v>Jim Ellis</x:v>
      </x:c>
      <x:c r="L21" s="192" t="str">
        <x:v/>
      </x:c>
      <x:c r="M21" s="192" t="str">
        <x:v>9/30/2017</x:v>
      </x:c>
      <x:c r="N21" s="183" t="n">
        <x:v>246524.00</x:v>
      </x:c>
      <x:c r="O21" s="192" t="str">
        <x:v>12/31/2017</x:v>
      </x:c>
      <x:c r="P21" s="183" t="n">
        <x:v>246524.00</x:v>
      </x:c>
      <x:c r="Q21" s="207" t="n">
        <x:v>0.00</x:v>
      </x:c>
      <x:c r="R21" s="207" t="n">
        <x:v>0.00</x:v>
      </x:c>
      <x:c r="S21" s="183" t="n">
        <x:v>10873.00</x:v>
      </x:c>
      <x:c r="T21" s="182" t="n">
        <x:f ca="1">=IF(AND(U21=0,S21&gt;0),-100%,IF(OR(S21=0,S21="-"),"-",IF(AND(S21=0,U21=0),0%,IF(S21&lt;U21,SUM(U21-S21)/S21,IF(S21&gt;U21,SUM(-1*(S21-U21)/S21),"")))))</x:f>
        <x:v/>
      </x:c>
      <x:c r="U21" s="183" t="n">
        <x:v>0.00</x:v>
      </x:c>
      <x:c r="V21" s="183" t="n">
        <x:f ca="1">=SUM(U21/ round((O21- M21)/30.42,0))</x:f>
        <x:v/>
      </x:c>
      <x:c r="W21" s="196">
        <x:f ca="1">=IF(T21="","",IF(T21="-","",IF(U21=0,"",IF(OR(T21&gt;AA4,T21&lt;-AA4),"*",""))))</x:f>
        <x:v/>
      </x:c>
      <x:c r="X21" s="98" t="str">
        <x:v>8/30/2010 actural meter is 5,773</x:v>
      </x:c>
    </x:row>
    <x:row r="22" spans="1:25" s="12" x14ac:dyDescent="0.25">
      <x:c r="A22" s="90" t="str">
        <x:v>17</x:v>
      </x:c>
      <x:c r="B22" s="191" t="str">
        <x:v>A37675</x:v>
      </x:c>
      <x:c r="C22" s="191" t="str">
        <x:v>Canon IR C2030</x:v>
      </x:c>
      <x:c r="D22" s="191" t="str">
        <x:v>B/W Copies</x:v>
      </x:c>
      <x:c r="E22" s="191" t="str">
        <x:v>EZS14272</x:v>
      </x:c>
      <x:c r="F22" s="191" t="str">
        <x:v>Inactive</x:v>
      </x:c>
      <x:c r="G22" s="191" t="str">
        <x:v>Gallatin, TN</x:v>
      </x:c>
      <x:c r="H22" s="191" t="str">
        <x:v/>
      </x:c>
      <x:c r="I22" s="191" t="str">
        <x:v>Customer no longer has copier</x:v>
      </x:c>
      <x:c r="J22" s="191" t="str">
        <x:v/>
      </x:c>
      <x:c r="K22" s="191" t="str">
        <x:v/>
      </x:c>
      <x:c r="L22" s="191" t="str">
        <x:v/>
      </x:c>
      <x:c r="M22" s="191" t="str">
        <x:v>9/27/2017</x:v>
      </x:c>
      <x:c r="N22" s="189" t="n">
        <x:v>62612.00</x:v>
      </x:c>
      <x:c r="O22" s="191" t="str">
        <x:v>12/31/2017</x:v>
      </x:c>
      <x:c r="P22" s="189" t="n">
        <x:v>62612.00</x:v>
      </x:c>
      <x:c r="Q22" s="206" t="n">
        <x:v>0.00</x:v>
      </x:c>
      <x:c r="R22" s="206" t="n">
        <x:v>0.00</x:v>
      </x:c>
      <x:c r="S22" s="189" t="n">
        <x:v>1802.00</x:v>
      </x:c>
      <x:c r="T22" s="187" t="n">
        <x:f ca="1">=IF(AND(U22=0,S22&gt;0),-100%,IF(OR(S22=0,S22="-"),"-",IF(AND(S22=0,U22=0),0%,IF(S22&lt;U22,SUM(U22-S22)/S22,IF(S22&gt;U22,SUM(-1*(S22-U22)/S22),"")))))</x:f>
        <x:v/>
      </x:c>
      <x:c r="U22" s="189" t="n">
        <x:v>0.00</x:v>
      </x:c>
      <x:c r="V22" s="189" t="n">
        <x:f ca="1">=SUM(U22/ round((O22- M22)/30.42,0))</x:f>
        <x:v/>
      </x:c>
      <x:c r="W22" s="195">
        <x:f ca="1">=IF(T22="","",IF(T22="-","",IF(U22=0,"",IF(OR(T22&gt;AA4,T22&lt;-AA4),"*",""))))</x:f>
        <x:v/>
      </x:c>
      <x:c r="X22" s="91" t="str">
        <x:v/>
      </x:c>
    </x:row>
    <x:row r="23" spans="1:25" s="12" x14ac:dyDescent="0.25">
      <x:c r="A23" s="96" t="str">
        <x:v>18</x:v>
      </x:c>
      <x:c r="B23" s="192" t="str">
        <x:v>AFPR58108</x:v>
      </x:c>
      <x:c r="C23" s="192" t="str">
        <x:v>Canon IR C5540</x:v>
      </x:c>
      <x:c r="D23" s="192" t="str">
        <x:v>B/W Copies</x:v>
      </x:c>
      <x:c r="E23" s="192" t="str">
        <x:v>XUP01371</x:v>
      </x:c>
      <x:c r="F23" s="192" t="str">
        <x:v>Inactive</x:v>
      </x:c>
      <x:c r="G23" s="192" t="str">
        <x:v>Dallas</x:v>
      </x:c>
      <x:c r="H23" s="192" t="str">
        <x:v/>
      </x:c>
      <x:c r="I23" s="192" t="str">
        <x:v>Accounting / Replaced</x:v>
      </x:c>
      <x:c r="J23" s="192" t="str">
        <x:v/>
      </x:c>
      <x:c r="K23" s="192" t="str">
        <x:v/>
      </x:c>
      <x:c r="L23" s="192" t="str">
        <x:v/>
      </x:c>
      <x:c r="M23" s="192" t="str">
        <x:v/>
      </x:c>
      <x:c r="N23" s="183" t="n">
        <x:v/>
      </x:c>
      <x:c r="O23" s="192" t="str">
        <x:v/>
      </x:c>
      <x:c r="P23" s="183" t="n">
        <x:v/>
      </x:c>
      <x:c r="Q23" s="207" t="n">
        <x:v/>
      </x:c>
      <x:c r="R23" s="207" t="n">
        <x:v/>
      </x:c>
      <x:c r="S23" s="183" t="n">
        <x:v/>
      </x:c>
      <x:c r="T23" s="182" t="n">
        <x:f ca="1">=IF(AND(U23=0,S23&gt;0),-100%,IF(OR(S23=0,S23="-"),"-",IF(AND(S23=0,U23=0),0%,IF(S23&lt;U23,SUM(U23-S23)/S23,IF(S23&gt;U23,SUM(-1*(S23-U23)/S23),"")))))</x:f>
        <x:v/>
      </x:c>
      <x:c r="U23" s="183" t="n">
        <x:v/>
      </x:c>
      <x:c r="V23" s="183" t="n">
        <x:f ca="1">=SUM(U23/ round((O23- M23)/30.42,0))</x:f>
        <x:v/>
      </x:c>
      <x:c r="W23" s="196">
        <x:f ca="1">=IF(T23="","",IF(T23="-","",IF(U23=0,"",IF(OR(T23&gt;AA4,T23&lt;-AA4),"*",""))))</x:f>
        <x:v/>
      </x:c>
      <x:c r="X23" s="98" t="str">
        <x:v/>
      </x:c>
    </x:row>
    <x:row r="24" spans="1:25" s="12" x14ac:dyDescent="0.25">
      <x:c r="A24" s="90" t="str">
        <x:v>19</x:v>
      </x:c>
      <x:c r="B24" s="191" t="str">
        <x:v>AWHF00616</x:v>
      </x:c>
      <x:c r="C24" s="191" t="str">
        <x:v>Canon IR C5550</x:v>
      </x:c>
      <x:c r="D24" s="191" t="str">
        <x:v>B/W Copies</x:v>
      </x:c>
      <x:c r="E24" s="191" t="str">
        <x:v>WHF00616</x:v>
      </x:c>
      <x:c r="F24" s="191" t="str">
        <x:v>Inactive</x:v>
      </x:c>
      <x:c r="G24" s="191" t="str">
        <x:v>Dallas</x:v>
      </x:c>
      <x:c r="H24" s="191" t="str">
        <x:v/>
      </x:c>
      <x:c r="I24" s="191" t="str">
        <x:v>Accounting / Service Loaner</x:v>
      </x:c>
      <x:c r="J24" s="191" t="str">
        <x:v/>
      </x:c>
      <x:c r="K24" s="191" t="str">
        <x:v/>
      </x:c>
      <x:c r="L24" s="191" t="str">
        <x:v/>
      </x:c>
      <x:c r="M24" s="191" t="str">
        <x:v/>
      </x:c>
      <x:c r="N24" s="189" t="n">
        <x:v/>
      </x:c>
      <x:c r="O24" s="191" t="str">
        <x:v/>
      </x:c>
      <x:c r="P24" s="189" t="n">
        <x:v/>
      </x:c>
      <x:c r="Q24" s="206" t="n">
        <x:v/>
      </x:c>
      <x:c r="R24" s="206" t="n">
        <x:v/>
      </x:c>
      <x:c r="S24" s="189" t="n">
        <x:v/>
      </x:c>
      <x:c r="T24" s="187" t="n">
        <x:f ca="1">=IF(AND(U24=0,S24&gt;0),-100%,IF(OR(S24=0,S24="-"),"-",IF(AND(S24=0,U24=0),0%,IF(S24&lt;U24,SUM(U24-S24)/S24,IF(S24&gt;U24,SUM(-1*(S24-U24)/S24),"")))))</x:f>
        <x:v/>
      </x:c>
      <x:c r="U24" s="189" t="n">
        <x:v/>
      </x:c>
      <x:c r="V24" s="189" t="n">
        <x:f ca="1">=SUM(U24/ round((O24- M24)/30.42,0))</x:f>
        <x:v/>
      </x:c>
      <x:c r="W24" s="195">
        <x:f ca="1">=IF(T24="","",IF(T24="-","",IF(U24=0,"",IF(OR(T24&gt;AA4,T24&lt;-AA4),"*",""))))</x:f>
        <x:v/>
      </x:c>
      <x:c r="X24" s="91" t="str">
        <x:v/>
      </x:c>
    </x:row>
    <x:row r="25" spans="1:25" s="12" x14ac:dyDescent="0.25">
      <x:c r="A25" s="96" t="str">
        <x:v>20</x:v>
      </x:c>
      <x:c r="B25" s="192" t="str">
        <x:v>XLJ02725</x:v>
      </x:c>
      <x:c r="C25" s="192" t="str">
        <x:v>Canon IR C5540</x:v>
      </x:c>
      <x:c r="D25" s="192" t="str">
        <x:v>B/W Copies</x:v>
      </x:c>
      <x:c r="E25" s="192" t="str">
        <x:v>XLJ02725</x:v>
      </x:c>
      <x:c r="F25" s="192" t="str">
        <x:v>Active</x:v>
      </x:c>
      <x:c r="G25" s="192" t="str">
        <x:v>Dallas</x:v>
      </x:c>
      <x:c r="H25" s="192" t="str">
        <x:v/>
      </x:c>
      <x:c r="I25" s="192" t="str">
        <x:v>Copy Room</x:v>
      </x:c>
      <x:c r="J25" s="192" t="str">
        <x:v/>
      </x:c>
      <x:c r="K25" s="192" t="str">
        <x:v/>
      </x:c>
      <x:c r="L25" s="192" t="str">
        <x:v/>
      </x:c>
      <x:c r="M25" s="192" t="str">
        <x:v/>
      </x:c>
      <x:c r="N25" s="183" t="n">
        <x:v/>
      </x:c>
      <x:c r="O25" s="192" t="str">
        <x:v/>
      </x:c>
      <x:c r="P25" s="183" t="n">
        <x:v/>
      </x:c>
      <x:c r="Q25" s="207" t="n">
        <x:v/>
      </x:c>
      <x:c r="R25" s="207" t="n">
        <x:v/>
      </x:c>
      <x:c r="S25" s="183" t="n">
        <x:v/>
      </x:c>
      <x:c r="T25" s="182" t="n">
        <x:f ca="1">=IF(AND(U25=0,S25&gt;0),-100%,IF(OR(S25=0,S25="-"),"-",IF(AND(S25=0,U25=0),0%,IF(S25&lt;U25,SUM(U25-S25)/S25,IF(S25&gt;U25,SUM(-1*(S25-U25)/S25),"")))))</x:f>
        <x:v/>
      </x:c>
      <x:c r="U25" s="183" t="n">
        <x:v/>
      </x:c>
      <x:c r="V25" s="183" t="n">
        <x:f ca="1">=SUM(U25/ round((O25- M25)/30.42,0))</x:f>
        <x:v/>
      </x:c>
      <x:c r="W25" s="196">
        <x:f ca="1">=IF(T25="","",IF(T25="-","",IF(U25=0,"",IF(OR(T25&gt;AA4,T25&lt;-AA4),"*",""))))</x:f>
        <x:v/>
      </x:c>
      <x:c r="X25" s="98" t="str">
        <x:v/>
      </x:c>
    </x:row>
    <x:row r="26" spans="1:25" s="12" x14ac:dyDescent="0.25">
      <x:c r="A26" s="90" t="str">
        <x:v>21</x:v>
      </x:c>
      <x:c r="B26" s="191" t="str">
        <x:v>XUP05279</x:v>
      </x:c>
      <x:c r="C26" s="191" t="str">
        <x:v>Canon IR C5540</x:v>
      </x:c>
      <x:c r="D26" s="191" t="str">
        <x:v>B/W Copies</x:v>
      </x:c>
      <x:c r="E26" s="191" t="str">
        <x:v>XUP05279</x:v>
      </x:c>
      <x:c r="F26" s="191" t="str">
        <x:v>Active</x:v>
      </x:c>
      <x:c r="G26" s="191" t="str">
        <x:v>Dallas</x:v>
      </x:c>
      <x:c r="H26" s="191" t="str">
        <x:v/>
      </x:c>
      <x:c r="I26" s="191" t="str">
        <x:v>Accounting</x:v>
      </x:c>
      <x:c r="J26" s="191" t="str">
        <x:v/>
      </x:c>
      <x:c r="K26" s="191" t="str">
        <x:v/>
      </x:c>
      <x:c r="L26" s="191" t="str">
        <x:v/>
      </x:c>
      <x:c r="M26" s="191" t="str">
        <x:v/>
      </x:c>
      <x:c r="N26" s="189" t="n">
        <x:v/>
      </x:c>
      <x:c r="O26" s="191" t="str">
        <x:v/>
      </x:c>
      <x:c r="P26" s="189" t="n">
        <x:v/>
      </x:c>
      <x:c r="Q26" s="206" t="n">
        <x:v/>
      </x:c>
      <x:c r="R26" s="206" t="n">
        <x:v/>
      </x:c>
      <x:c r="S26" s="189" t="n">
        <x:v/>
      </x:c>
      <x:c r="T26" s="187" t="n">
        <x:f ca="1">=IF(AND(U26=0,S26&gt;0),-100%,IF(OR(S26=0,S26="-"),"-",IF(AND(S26=0,U26=0),0%,IF(S26&lt;U26,SUM(U26-S26)/S26,IF(S26&gt;U26,SUM(-1*(S26-U26)/S26),"")))))</x:f>
        <x:v/>
      </x:c>
      <x:c r="U26" s="189" t="n">
        <x:v/>
      </x:c>
      <x:c r="V26" s="189" t="n">
        <x:f ca="1">=SUM(U26/ round((O26- M26)/30.42,0))</x:f>
        <x:v/>
      </x:c>
      <x:c r="W26" s="195">
        <x:f ca="1">=IF(T26="","",IF(T26="-","",IF(U26=0,"",IF(OR(T26&gt;AA4,T26&lt;-AA4),"*",""))))</x:f>
        <x:v/>
      </x:c>
      <x:c r="X26" s="91" t="str">
        <x:v/>
      </x:c>
    </x:row>
    <x:row r="27" spans="1:10" ht="15.5" customHeight="1" x14ac:dyDescent="0.25">
      <x:c r="A27" s="174"/>
      <x:c r="B27" s="174"/>
      <x:c r="C27" s="174"/>
      <x:c r="D27" s="174"/>
      <x:c r="E27" s="174"/>
      <x:c r="F27" s="174"/>
      <x:c r="G27" s="174"/>
      <x:c r="H27" s="174"/>
      <x:c r="I27" s="174"/>
      <x:c r="J27" s="174"/>
      <x:c r="K27" s="174"/>
      <x:c r="L27" s="174"/>
      <x:c r="M27" s="174"/>
      <x:c r="N27" s="174"/>
      <x:c r="O27" s="174"/>
      <x:c r="P27" s="174"/>
      <x:c r="Q27" s="174"/>
      <x:c r="R27" s="174"/>
      <x:c r="S27" s="205" t="n">
        <x:f ca="1">SUM(S6:S26)</x:f>
      </x:c>
      <x:c r="T27" s="174"/>
      <x:c r="U27" s="205" t="n">
        <x:f ca="1">SUM(U6:U26)</x:f>
      </x:c>
      <x:c r="V27" s="205" t="n">
        <x:f ca="1">SUM(V6:V26)</x:f>
      </x:c>
      <x:c r="W27" s="174"/>
      <x:c r="X27" s="174"/>
    </x:row>
    <x:row r="28" spans="1:25" ht="38.5" customHeight="1" x14ac:dyDescent="0.25">
      <x:c r="A28" s="194">
        <x:v>B/W Laser Prints </x:v>
      </x:c>
    </x:row>
    <x:row r="29" spans="1:25" s="12" customFormat="1" ht="37.35" customHeight="1" x14ac:dyDescent="0.25">
      <x:c r="A29" s="47" t="str">
        <x:v>Line #</x:v>
      </x:c>
      <x:c r="B29" s="45" t="str">
        <x:v>Device ID</x:v>
      </x:c>
      <x:c r="C29" s="45" t="str">
        <x:v>Model </x:v>
      </x:c>
      <x:c r="D29" s="45" t="str">
        <x:v>Meter Type</x:v>
      </x:c>
      <x:c r="E29" s="45" t="str">
        <x:v>Serial Number</x:v>
      </x:c>
      <x:c r="F29" s="45" t="str">
        <x:v>Device Status</x:v>
      </x:c>
      <x:c r="G29" s="45" t="str">
        <x:v>Location</x:v>
      </x:c>
      <x:c r="H29" s="45" t="str">
        <x:v>Bldg</x:v>
      </x:c>
      <x:c r="I29" s="45" t="str">
        <x:v>Dept.</x:v>
      </x:c>
      <x:c r="J29" s="45" t="str">
        <x:v>Floor</x:v>
      </x:c>
      <x:c r="K29" s="45" t="str">
        <x:v>User</x:v>
      </x:c>
      <x:c r="L29" s="45" t="str">
        <x:v>Cost Center</x:v>
      </x:c>
      <x:c r="M29" s="45" t="str">
        <x:v>Start Date</x:v>
      </x:c>
      <x:c r="N29" s="45" t="str">
        <x:v>Start Meter</x:v>
      </x:c>
      <x:c r="O29" s="45" t="str">
        <x:v>End Date</x:v>
      </x:c>
      <x:c r="P29" s="45" t="str">
        <x:v>End Meter</x:v>
      </x:c>
      <x:c r="Q29" s="45" t="str">
        <x:v>% of Total Usage</x:v>
      </x:c>
      <x:c r="R29" s="45" t="str">
        <x:v>% Usage By Meter Group</x:v>
      </x:c>
      <x:c r="S29" s="45" t="str">
        <x:v>Volume Last Period</x:v>
      </x:c>
      <x:c r="T29" s="45" t="str">
        <x:v>% Change</x:v>
      </x:c>
      <x:c r="U29" s="45" t="str">
        <x:v>Volume Current Period</x:v>
      </x:c>
      <x:c r="V29" s="45" t="str">
        <x:v>Avg. Monthly Vol.</x:v>
      </x:c>
      <x:c r="W29" s="45"/>
      <x:c r="X29" s="46" t="str">
        <x:v>Comments</x:v>
      </x:c>
    </x:row>
    <x:row r="30" spans="1:25" s="12" x14ac:dyDescent="0.25">
      <x:c r="A30" s="90" t="str">
        <x:v>22</x:v>
      </x:c>
      <x:c r="B30" s="191" t="str">
        <x:v>FPR53750</x:v>
      </x:c>
      <x:c r="C30" s="191" t="str">
        <x:v>HP LJ M425</x:v>
      </x:c>
      <x:c r="D30" s="191" t="str">
        <x:v>B/W Laser Prints </x:v>
      </x:c>
      <x:c r="E30" s="191" t="str">
        <x:v>CNF8H5HH5V</x:v>
      </x:c>
      <x:c r="F30" s="191" t="str">
        <x:v>Active</x:v>
      </x:c>
      <x:c r="G30" s="191" t="str">
        <x:v>Wooster, OH</x:v>
      </x:c>
      <x:c r="H30" s="191" t="str">
        <x:v/>
      </x:c>
      <x:c r="I30" s="191" t="str">
        <x:v>Shipping</x:v>
      </x:c>
      <x:c r="J30" s="191" t="str">
        <x:v/>
      </x:c>
      <x:c r="K30" s="191" t="str">
        <x:v/>
      </x:c>
      <x:c r="L30" s="191" t="str">
        <x:v/>
      </x:c>
      <x:c r="M30" s="191" t="str">
        <x:v>9/28/2017</x:v>
      </x:c>
      <x:c r="N30" s="189" t="n">
        <x:v>77117.00</x:v>
      </x:c>
      <x:c r="O30" s="191" t="str">
        <x:v>1/2/2018</x:v>
      </x:c>
      <x:c r="P30" s="189" t="n">
        <x:v>102974.00</x:v>
      </x:c>
      <x:c r="Q30" s="206" t="n">
        <x:v>0.1198</x:v>
      </x:c>
      <x:c r="R30" s="206" t="n">
        <x:v>0.2401</x:v>
      </x:c>
      <x:c r="S30" s="189" t="n">
        <x:v>24777.00</x:v>
      </x:c>
      <x:c r="T30" s="187" t="n">
        <x:f ca="1">=IF(AND(U30=0,S30&gt;0),-100%,IF(OR(S30=0,S30="-"),"-",IF(AND(S30=0,U30=0),0%,IF(S30&lt;U30,SUM(U30-S30)/S30,IF(S30&gt;U30,SUM(-1*(S30-U30)/S30),"")))))</x:f>
        <x:v/>
      </x:c>
      <x:c r="U30" s="189" t="n">
        <x:v>25857.00</x:v>
      </x:c>
      <x:c r="V30" s="189" t="n">
        <x:f ca="1">=SUM(U30/ round((O30- M30)/30.42,0))</x:f>
        <x:v/>
      </x:c>
      <x:c r="W30" s="195">
        <x:f ca="1">=IF(T30="","",IF(T30="-","",IF(U30=0,"",IF(OR(T30&gt; AA4 ,T30&lt;-AA4),"*",""))))</x:f>
        <x:v/>
      </x:c>
      <x:c r="X30" s="91" t="str">
        <x:v/>
      </x:c>
    </x:row>
    <x:row r="31" spans="1:25" s="12" x14ac:dyDescent="0.25">
      <x:c r="A31" s="96" t="str">
        <x:v>23</x:v>
      </x:c>
      <x:c r="B31" s="192" t="str">
        <x:v>FPR51726</x:v>
      </x:c>
      <x:c r="C31" s="192" t="str">
        <x:v>HP LJ M425</x:v>
      </x:c>
      <x:c r="D31" s="192" t="str">
        <x:v>B/W Laser Prints </x:v>
      </x:c>
      <x:c r="E31" s="192" t="str">
        <x:v>CNF8H2C4LG</x:v>
      </x:c>
      <x:c r="F31" s="192" t="str">
        <x:v>Active</x:v>
      </x:c>
      <x:c r="G31" s="192" t="str">
        <x:v>Garland</x:v>
      </x:c>
      <x:c r="H31" s="192" t="str">
        <x:v/>
      </x:c>
      <x:c r="I31" s="192" t="str">
        <x:v>Warehouse / Shipping Dock</x:v>
      </x:c>
      <x:c r="J31" s="192" t="str">
        <x:v/>
      </x:c>
      <x:c r="K31" s="192" t="str">
        <x:v/>
      </x:c>
      <x:c r="L31" s="192" t="str">
        <x:v/>
      </x:c>
      <x:c r="M31" s="192" t="str">
        <x:v>9/28/2017</x:v>
      </x:c>
      <x:c r="N31" s="183" t="n">
        <x:v>233202.00</x:v>
      </x:c>
      <x:c r="O31" s="192" t="str">
        <x:v>1/2/2018</x:v>
      </x:c>
      <x:c r="P31" s="183" t="n">
        <x:v>258141.00</x:v>
      </x:c>
      <x:c r="Q31" s="207" t="n">
        <x:v>0.1155</x:v>
      </x:c>
      <x:c r="R31" s="207" t="n">
        <x:v>0.2316</x:v>
      </x:c>
      <x:c r="S31" s="183" t="n">
        <x:v>25464.00</x:v>
      </x:c>
      <x:c r="T31" s="182" t="n">
        <x:f ca="1">=IF(AND(U31=0,S31&gt;0),-100%,IF(OR(S31=0,S31="-"),"-",IF(AND(S31=0,U31=0),0%,IF(S31&lt;U31,SUM(U31-S31)/S31,IF(S31&gt;U31,SUM(-1*(S31-U31)/S31),"")))))</x:f>
        <x:v/>
      </x:c>
      <x:c r="U31" s="183" t="n">
        <x:v>24939.00</x:v>
      </x:c>
      <x:c r="V31" s="183" t="n">
        <x:f ca="1">=SUM(U31/ round((O31- M31)/30.42,0))</x:f>
        <x:v/>
      </x:c>
      <x:c r="W31" s="196">
        <x:f ca="1">=IF(T31="","",IF(T31="-","",IF(U31=0,"",IF(OR(T31&gt;AA4,T31&lt;-AA4),"*",""))))</x:f>
        <x:v/>
      </x:c>
      <x:c r="X31" s="98" t="str">
        <x:v/>
      </x:c>
    </x:row>
    <x:row r="32" spans="1:25" s="12" x14ac:dyDescent="0.25">
      <x:c r="A32" s="90" t="str">
        <x:v>24</x:v>
      </x:c>
      <x:c r="B32" s="191" t="str">
        <x:v>FPR55719</x:v>
      </x:c>
      <x:c r="C32" s="191" t="str">
        <x:v>HP LJ M425</x:v>
      </x:c>
      <x:c r="D32" s="191" t="str">
        <x:v>B/W Laser Prints </x:v>
      </x:c>
      <x:c r="E32" s="191" t="str">
        <x:v>CNF8G8L5D7</x:v>
      </x:c>
      <x:c r="F32" s="191" t="str">
        <x:v>Active</x:v>
      </x:c>
      <x:c r="G32" s="191" t="str">
        <x:v>AZ</x:v>
      </x:c>
      <x:c r="H32" s="191" t="str">
        <x:v/>
      </x:c>
      <x:c r="I32" s="191" t="str">
        <x:v>Cooler Office / Inactive</x:v>
      </x:c>
      <x:c r="J32" s="191" t="str">
        <x:v>1</x:v>
      </x:c>
      <x:c r="K32" s="191" t="str">
        <x:v/>
      </x:c>
      <x:c r="L32" s="191" t="str">
        <x:v/>
      </x:c>
      <x:c r="M32" s="191" t="str">
        <x:v>10/5/2017</x:v>
      </x:c>
      <x:c r="N32" s="189" t="n">
        <x:v>109951.00</x:v>
      </x:c>
      <x:c r="O32" s="191" t="str">
        <x:v>1/5/2018</x:v>
      </x:c>
      <x:c r="P32" s="189" t="n">
        <x:v>125855.00</x:v>
      </x:c>
      <x:c r="Q32" s="206" t="n">
        <x:v>0.0737</x:v>
      </x:c>
      <x:c r="R32" s="206" t="n">
        <x:v>0.1477</x:v>
      </x:c>
      <x:c r="S32" s="189" t="n">
        <x:v>17210.00</x:v>
      </x:c>
      <x:c r="T32" s="187" t="n">
        <x:f ca="1">=IF(AND(U32=0,S32&gt;0),-100%,IF(OR(S32=0,S32="-"),"-",IF(AND(S32=0,U32=0),0%,IF(S32&lt;U32,SUM(U32-S32)/S32,IF(S32&gt;U32,SUM(-1*(S32-U32)/S32),"")))))</x:f>
        <x:v/>
      </x:c>
      <x:c r="U32" s="189" t="n">
        <x:v>15904.00</x:v>
      </x:c>
      <x:c r="V32" s="189" t="n">
        <x:f ca="1">=SUM(U32/ round((O32- M32)/30.42,0))</x:f>
        <x:v/>
      </x:c>
      <x:c r="W32" s="195">
        <x:f ca="1">=IF(T32="","",IF(T32="-","",IF(U32=0,"",IF(OR(T32&gt;AA4,T32&lt;-AA4),"*",""))))</x:f>
        <x:v/>
      </x:c>
      <x:c r="X32" s="91" t="str">
        <x:v/>
      </x:c>
    </x:row>
    <x:row r="33" spans="1:25" s="12" x14ac:dyDescent="0.25">
      <x:c r="A33" s="96" t="str">
        <x:v>25</x:v>
      </x:c>
      <x:c r="B33" s="192" t="str">
        <x:v>FPR53716</x:v>
      </x:c>
      <x:c r="C33" s="192" t="str">
        <x:v>HP LJ M425</x:v>
      </x:c>
      <x:c r="D33" s="192" t="str">
        <x:v>B/W Laser Prints </x:v>
      </x:c>
      <x:c r="E33" s="192" t="str">
        <x:v>CNF8H562KD</x:v>
      </x:c>
      <x:c r="F33" s="192" t="str">
        <x:v>Active</x:v>
      </x:c>
      <x:c r="G33" s="192" t="str">
        <x:v>Wooster, OH</x:v>
      </x:c>
      <x:c r="H33" s="192" t="str">
        <x:v/>
      </x:c>
      <x:c r="I33" s="192" t="str">
        <x:v>Maintenance</x:v>
      </x:c>
      <x:c r="J33" s="192" t="str">
        <x:v/>
      </x:c>
      <x:c r="K33" s="192" t="str">
        <x:v/>
      </x:c>
      <x:c r="L33" s="192" t="str">
        <x:v/>
      </x:c>
      <x:c r="M33" s="192" t="str">
        <x:v>9/28/2017</x:v>
      </x:c>
      <x:c r="N33" s="183" t="n">
        <x:v>19522.00</x:v>
      </x:c>
      <x:c r="O33" s="192" t="str">
        <x:v>1/2/2018</x:v>
      </x:c>
      <x:c r="P33" s="183" t="n">
        <x:v>24244.00</x:v>
      </x:c>
      <x:c r="Q33" s="207" t="n">
        <x:v>0.0219</x:v>
      </x:c>
      <x:c r="R33" s="207" t="n">
        <x:v>0.0439</x:v>
      </x:c>
      <x:c r="S33" s="183" t="n">
        <x:v>4527.00</x:v>
      </x:c>
      <x:c r="T33" s="182" t="n">
        <x:f ca="1">=IF(AND(U33=0,S33&gt;0),-100%,IF(OR(S33=0,S33="-"),"-",IF(AND(S33=0,U33=0),0%,IF(S33&lt;U33,SUM(U33-S33)/S33,IF(S33&gt;U33,SUM(-1*(S33-U33)/S33),"")))))</x:f>
        <x:v/>
      </x:c>
      <x:c r="U33" s="183" t="n">
        <x:v>4722.00</x:v>
      </x:c>
      <x:c r="V33" s="183" t="n">
        <x:f ca="1">=SUM(U33/ round((O33- M33)/30.42,0))</x:f>
        <x:v/>
      </x:c>
      <x:c r="W33" s="196">
        <x:f ca="1">=IF(T33="","",IF(T33="-","",IF(U33=0,"",IF(OR(T33&gt;AA4,T33&lt;-AA4),"*",""))))</x:f>
        <x:v/>
      </x:c>
      <x:c r="X33" s="98" t="str">
        <x:v/>
      </x:c>
    </x:row>
    <x:row r="34" spans="1:25" s="12" x14ac:dyDescent="0.25">
      <x:c r="A34" s="90" t="str">
        <x:v>26</x:v>
      </x:c>
      <x:c r="B34" s="191" t="str">
        <x:v>FPR50428</x:v>
      </x:c>
      <x:c r="C34" s="191" t="str">
        <x:v>Ricoh C252SF</x:v>
      </x:c>
      <x:c r="D34" s="191" t="str">
        <x:v>B/W Laser Prints </x:v>
      </x:c>
      <x:c r="E34" s="191" t="str">
        <x:v>X115P201285</x:v>
      </x:c>
      <x:c r="F34" s="191" t="str">
        <x:v>Active</x:v>
      </x:c>
      <x:c r="G34" s="191" t="str">
        <x:v>AZ</x:v>
      </x:c>
      <x:c r="H34" s="191" t="str">
        <x:v/>
      </x:c>
      <x:c r="I34" s="191" t="str">
        <x:v>Lab</x:v>
      </x:c>
      <x:c r="J34" s="191" t="str">
        <x:v>1</x:v>
      </x:c>
      <x:c r="K34" s="191" t="str">
        <x:v/>
      </x:c>
      <x:c r="L34" s="191" t="str">
        <x:v/>
      </x:c>
      <x:c r="M34" s="191" t="str">
        <x:v>9/28/2017</x:v>
      </x:c>
      <x:c r="N34" s="189" t="n">
        <x:v>37077.00</x:v>
      </x:c>
      <x:c r="O34" s="191" t="str">
        <x:v>1/2/2018</x:v>
      </x:c>
      <x:c r="P34" s="189" t="n">
        <x:v>41721.00</x:v>
      </x:c>
      <x:c r="Q34" s="206" t="n">
        <x:v>0.0215</x:v>
      </x:c>
      <x:c r="R34" s="206" t="n">
        <x:v>0.0431</x:v>
      </x:c>
      <x:c r="S34" s="189" t="n">
        <x:v>2453.00</x:v>
      </x:c>
      <x:c r="T34" s="187" t="n">
        <x:f ca="1">=IF(AND(U34=0,S34&gt;0),-100%,IF(OR(S34=0,S34="-"),"-",IF(AND(S34=0,U34=0),0%,IF(S34&lt;U34,SUM(U34-S34)/S34,IF(S34&gt;U34,SUM(-1*(S34-U34)/S34),"")))))</x:f>
        <x:v/>
      </x:c>
      <x:c r="U34" s="189" t="n">
        <x:v>4644.00</x:v>
      </x:c>
      <x:c r="V34" s="189" t="n">
        <x:f ca="1">=SUM(U34/ round((O34- M34)/30.42,0))</x:f>
        <x:v/>
      </x:c>
      <x:c r="W34" s="195">
        <x:f ca="1">=IF(T34="","",IF(T34="-","",IF(U34=0,"",IF(OR(T34&gt;AA4,T34&lt;-AA4),"*",""))))</x:f>
        <x:v/>
      </x:c>
      <x:c r="X34" s="91" t="str">
        <x:v/>
      </x:c>
    </x:row>
    <x:row r="35" spans="1:25" s="12" x14ac:dyDescent="0.25">
      <x:c r="A35" s="96" t="str">
        <x:v>27</x:v>
      </x:c>
      <x:c r="B35" s="192" t="str">
        <x:v>FPR53888</x:v>
      </x:c>
      <x:c r="C35" s="192" t="str">
        <x:v>HP LJ M425</x:v>
      </x:c>
      <x:c r="D35" s="192" t="str">
        <x:v>B/W Laser Prints </x:v>
      </x:c>
      <x:c r="E35" s="192" t="str">
        <x:v>CNF8G573PV</x:v>
      </x:c>
      <x:c r="F35" s="192" t="str">
        <x:v>Active</x:v>
      </x:c>
      <x:c r="G35" s="192" t="str">
        <x:v>Wooster, OH</x:v>
      </x:c>
      <x:c r="H35" s="192" t="str">
        <x:v/>
      </x:c>
      <x:c r="I35" s="192" t="str">
        <x:v/>
      </x:c>
      <x:c r="J35" s="192" t="str">
        <x:v/>
      </x:c>
      <x:c r="K35" s="192" t="str">
        <x:v/>
      </x:c>
      <x:c r="L35" s="192" t="str">
        <x:v/>
      </x:c>
      <x:c r="M35" s="192" t="str">
        <x:v>9/30/2017</x:v>
      </x:c>
      <x:c r="N35" s="183" t="n">
        <x:v>2347.00</x:v>
      </x:c>
      <x:c r="O35" s="192" t="str">
        <x:v>12/20/2017</x:v>
      </x:c>
      <x:c r="P35" s="183" t="n">
        <x:v>6447.00</x:v>
      </x:c>
      <x:c r="Q35" s="207" t="n">
        <x:v>0.019</x:v>
      </x:c>
      <x:c r="R35" s="207" t="n">
        <x:v>0.0381</x:v>
      </x:c>
      <x:c r="S35" s="183" t="n">
        <x:v>532.00</x:v>
      </x:c>
      <x:c r="T35" s="182" t="n">
        <x:f ca="1">=IF(AND(U35=0,S35&gt;0),-100%,IF(OR(S35=0,S35="-"),"-",IF(AND(S35=0,U35=0),0%,IF(S35&lt;U35,SUM(U35-S35)/S35,IF(S35&gt;U35,SUM(-1*(S35-U35)/S35),"")))))</x:f>
        <x:v/>
      </x:c>
      <x:c r="U35" s="183" t="n">
        <x:v>4100.00</x:v>
      </x:c>
      <x:c r="V35" s="183" t="n">
        <x:f ca="1">=SUM(U35/ round((O35- M35)/30.42,0))</x:f>
        <x:v/>
      </x:c>
      <x:c r="W35" s="196">
        <x:f ca="1">=IF(T35="","",IF(T35="-","",IF(U35=0,"",IF(OR(T35&gt;AA4,T35&lt;-AA4),"*",""))))</x:f>
        <x:v/>
      </x:c>
      <x:c r="X35" s="98" t="str">
        <x:v/>
      </x:c>
    </x:row>
    <x:row r="36" spans="1:25" s="12" x14ac:dyDescent="0.25">
      <x:c r="A36" s="90" t="str">
        <x:v>28</x:v>
      </x:c>
      <x:c r="B36" s="191" t="str">
        <x:v>FPR39443</x:v>
      </x:c>
      <x:c r="C36" s="191" t="str">
        <x:v>HP LJ M3035 MFP</x:v>
      </x:c>
      <x:c r="D36" s="191" t="str">
        <x:v>B/W Laser Prints </x:v>
      </x:c>
      <x:c r="E36" s="191" t="str">
        <x:v>CNNLC08697</x:v>
      </x:c>
      <x:c r="F36" s="191" t="str">
        <x:v>Active</x:v>
      </x:c>
      <x:c r="G36" s="191" t="str">
        <x:v>AZ</x:v>
      </x:c>
      <x:c r="H36" s="191" t="str">
        <x:v/>
      </x:c>
      <x:c r="I36" s="191" t="str">
        <x:v>Maintenance Library</x:v>
      </x:c>
      <x:c r="J36" s="191" t="str">
        <x:v>1</x:v>
      </x:c>
      <x:c r="K36" s="191" t="str">
        <x:v/>
      </x:c>
      <x:c r="L36" s="191" t="str">
        <x:v/>
      </x:c>
      <x:c r="M36" s="191" t="str">
        <x:v>9/28/2017</x:v>
      </x:c>
      <x:c r="N36" s="189" t="n">
        <x:v>205320.00</x:v>
      </x:c>
      <x:c r="O36" s="191" t="str">
        <x:v>1/2/2018</x:v>
      </x:c>
      <x:c r="P36" s="189" t="n">
        <x:v>209258.00</x:v>
      </x:c>
      <x:c r="Q36" s="206" t="n">
        <x:v>0.0182</x:v>
      </x:c>
      <x:c r="R36" s="206" t="n">
        <x:v>0.0366</x:v>
      </x:c>
      <x:c r="S36" s="189" t="n">
        <x:v>4738.00</x:v>
      </x:c>
      <x:c r="T36" s="187" t="n">
        <x:f ca="1">=IF(AND(U36=0,S36&gt;0),-100%,IF(OR(S36=0,S36="-"),"-",IF(AND(S36=0,U36=0),0%,IF(S36&lt;U36,SUM(U36-S36)/S36,IF(S36&gt;U36,SUM(-1*(S36-U36)/S36),"")))))</x:f>
        <x:v/>
      </x:c>
      <x:c r="U36" s="189" t="n">
        <x:v>3938.00</x:v>
      </x:c>
      <x:c r="V36" s="189" t="n">
        <x:f ca="1">=SUM(U36/ round((O36- M36)/30.42,0))</x:f>
        <x:v/>
      </x:c>
      <x:c r="W36" s="195">
        <x:f ca="1">=IF(T36="","",IF(T36="-","",IF(U36=0,"",IF(OR(T36&gt;AA4,T36&lt;-AA4),"*",""))))</x:f>
        <x:v/>
      </x:c>
      <x:c r="X36" s="91" t="str">
        <x:v/>
      </x:c>
    </x:row>
    <x:row r="37" spans="1:25" s="12" x14ac:dyDescent="0.25">
      <x:c r="A37" s="96" t="str">
        <x:v>29</x:v>
      </x:c>
      <x:c r="B37" s="192" t="str">
        <x:v>FPR47289</x:v>
      </x:c>
      <x:c r="C37" s="192" t="str">
        <x:v>HP LJ M401dn</x:v>
      </x:c>
      <x:c r="D37" s="192" t="str">
        <x:v>B/W Laser Prints </x:v>
      </x:c>
      <x:c r="E37" s="192" t="str">
        <x:v>VNG4C00825</x:v>
      </x:c>
      <x:c r="F37" s="192" t="str">
        <x:v>Active</x:v>
      </x:c>
      <x:c r="G37" s="192" t="str">
        <x:v>Garland</x:v>
      </x:c>
      <x:c r="H37" s="192" t="str">
        <x:v/>
      </x:c>
      <x:c r="I37" s="192" t="str">
        <x:v>Quality Office</x:v>
      </x:c>
      <x:c r="J37" s="192" t="str">
        <x:v>1</x:v>
      </x:c>
      <x:c r="K37" s="192" t="str">
        <x:v/>
      </x:c>
      <x:c r="L37" s="192" t="str">
        <x:v/>
      </x:c>
      <x:c r="M37" s="192" t="str">
        <x:v>9/28/2017</x:v>
      </x:c>
      <x:c r="N37" s="183" t="n">
        <x:v>51444.00</x:v>
      </x:c>
      <x:c r="O37" s="192" t="str">
        <x:v>1/2/2018</x:v>
      </x:c>
      <x:c r="P37" s="183" t="n">
        <x:v>55136.00</x:v>
      </x:c>
      <x:c r="Q37" s="207" t="n">
        <x:v>0.0171</x:v>
      </x:c>
      <x:c r="R37" s="207" t="n">
        <x:v>0.0343</x:v>
      </x:c>
      <x:c r="S37" s="183" t="n">
        <x:v>3491.00</x:v>
      </x:c>
      <x:c r="T37" s="182" t="n">
        <x:f ca="1">=IF(AND(U37=0,S37&gt;0),-100%,IF(OR(S37=0,S37="-"),"-",IF(AND(S37=0,U37=0),0%,IF(S37&lt;U37,SUM(U37-S37)/S37,IF(S37&gt;U37,SUM(-1*(S37-U37)/S37),"")))))</x:f>
        <x:v/>
      </x:c>
      <x:c r="U37" s="183" t="n">
        <x:v>3692.00</x:v>
      </x:c>
      <x:c r="V37" s="183" t="n">
        <x:f ca="1">=SUM(U37/ round((O37- M37)/30.42,0))</x:f>
        <x:v/>
      </x:c>
      <x:c r="W37" s="196">
        <x:f ca="1">=IF(T37="","",IF(T37="-","",IF(U37=0,"",IF(OR(T37&gt;AA4,T37&lt;-AA4),"*",""))))</x:f>
        <x:v/>
      </x:c>
      <x:c r="X37" s="98" t="str">
        <x:v/>
      </x:c>
    </x:row>
    <x:row r="38" spans="1:25" s="12" x14ac:dyDescent="0.25">
      <x:c r="A38" s="90" t="str">
        <x:v>30</x:v>
      </x:c>
      <x:c r="B38" s="191" t="str">
        <x:v>FPR51804</x:v>
      </x:c>
      <x:c r="C38" s="191" t="str">
        <x:v>HP LJ M401dn</x:v>
      </x:c>
      <x:c r="D38" s="191" t="str">
        <x:v>B/W Laser Prints </x:v>
      </x:c>
      <x:c r="E38" s="191" t="str">
        <x:v>PHGFB72529</x:v>
      </x:c>
      <x:c r="F38" s="191" t="str">
        <x:v>Active</x:v>
      </x:c>
      <x:c r="G38" s="191" t="str">
        <x:v>AZ</x:v>
      </x:c>
      <x:c r="H38" s="191" t="str">
        <x:v/>
      </x:c>
      <x:c r="I38" s="191" t="str">
        <x:v>Breakroom</x:v>
      </x:c>
      <x:c r="J38" s="191" t="str">
        <x:v/>
      </x:c>
      <x:c r="K38" s="191" t="str">
        <x:v/>
      </x:c>
      <x:c r="L38" s="191" t="str">
        <x:v/>
      </x:c>
      <x:c r="M38" s="191" t="str">
        <x:v>9/28/2017</x:v>
      </x:c>
      <x:c r="N38" s="189" t="n">
        <x:v>22605.00</x:v>
      </x:c>
      <x:c r="O38" s="191" t="str">
        <x:v>1/2/2018</x:v>
      </x:c>
      <x:c r="P38" s="189" t="n">
        <x:v>25238.00</x:v>
      </x:c>
      <x:c r="Q38" s="206" t="n">
        <x:v>0.0122</x:v>
      </x:c>
      <x:c r="R38" s="206" t="n">
        <x:v>0.0245</x:v>
      </x:c>
      <x:c r="S38" s="189" t="n">
        <x:v>2252.00</x:v>
      </x:c>
      <x:c r="T38" s="187" t="n">
        <x:f ca="1">=IF(AND(U38=0,S38&gt;0),-100%,IF(OR(S38=0,S38="-"),"-",IF(AND(S38=0,U38=0),0%,IF(S38&lt;U38,SUM(U38-S38)/S38,IF(S38&gt;U38,SUM(-1*(S38-U38)/S38),"")))))</x:f>
        <x:v/>
      </x:c>
      <x:c r="U38" s="189" t="n">
        <x:v>2633.00</x:v>
      </x:c>
      <x:c r="V38" s="189" t="n">
        <x:f ca="1">=SUM(U38/ round((O38- M38)/30.42,0))</x:f>
        <x:v/>
      </x:c>
      <x:c r="W38" s="195">
        <x:f ca="1">=IF(T38="","",IF(T38="-","",IF(U38=0,"",IF(OR(T38&gt;AA4,T38&lt;-AA4),"*",""))))</x:f>
        <x:v/>
      </x:c>
      <x:c r="X38" s="91" t="str">
        <x:v/>
      </x:c>
    </x:row>
    <x:row r="39" spans="1:25" s="12" x14ac:dyDescent="0.25">
      <x:c r="A39" s="96" t="str">
        <x:v>31</x:v>
      </x:c>
      <x:c r="B39" s="192" t="str">
        <x:v>FPR48743</x:v>
      </x:c>
      <x:c r="C39" s="192" t="str">
        <x:v>Ricoh SP C242SF</x:v>
      </x:c>
      <x:c r="D39" s="192" t="str">
        <x:v>B/W Laser Prints </x:v>
      </x:c>
      <x:c r="E39" s="192" t="str">
        <x:v>T223PB00149</x:v>
      </x:c>
      <x:c r="F39" s="192" t="str">
        <x:v>Active</x:v>
      </x:c>
      <x:c r="G39" s="192" t="str">
        <x:v>AZ</x:v>
      </x:c>
      <x:c r="H39" s="192" t="str">
        <x:v/>
      </x:c>
      <x:c r="I39" s="192" t="str">
        <x:v>Casa Raw Lab</x:v>
      </x:c>
      <x:c r="J39" s="192" t="str">
        <x:v/>
      </x:c>
      <x:c r="K39" s="192" t="str">
        <x:v/>
      </x:c>
      <x:c r="L39" s="192" t="str">
        <x:v/>
      </x:c>
      <x:c r="M39" s="192" t="str">
        <x:v>9/28/2017</x:v>
      </x:c>
      <x:c r="N39" s="183" t="n">
        <x:v>18093.00</x:v>
      </x:c>
      <x:c r="O39" s="192" t="str">
        <x:v>1/2/2018</x:v>
      </x:c>
      <x:c r="P39" s="183" t="n">
        <x:v>19841.00</x:v>
      </x:c>
      <x:c r="Q39" s="207" t="n">
        <x:v>0.0081</x:v>
      </x:c>
      <x:c r="R39" s="207" t="n">
        <x:v>0.0162</x:v>
      </x:c>
      <x:c r="S39" s="183" t="n">
        <x:v>1543.00</x:v>
      </x:c>
      <x:c r="T39" s="182" t="n">
        <x:f ca="1">=IF(AND(U39=0,S39&gt;0),-100%,IF(OR(S39=0,S39="-"),"-",IF(AND(S39=0,U39=0),0%,IF(S39&lt;U39,SUM(U39-S39)/S39,IF(S39&gt;U39,SUM(-1*(S39-U39)/S39),"")))))</x:f>
        <x:v/>
      </x:c>
      <x:c r="U39" s="183" t="n">
        <x:v>1748.00</x:v>
      </x:c>
      <x:c r="V39" s="183" t="n">
        <x:f ca="1">=SUM(U39/ round((O39- M39)/30.42,0))</x:f>
        <x:v/>
      </x:c>
      <x:c r="W39" s="196">
        <x:f ca="1">=IF(T39="","",IF(T39="-","",IF(U39=0,"",IF(OR(T39&gt;AA4,T39&lt;-AA4),"*",""))))</x:f>
        <x:v/>
      </x:c>
      <x:c r="X39" s="98" t="str">
        <x:v/>
      </x:c>
    </x:row>
    <x:row r="40" spans="1:25" s="12" x14ac:dyDescent="0.25">
      <x:c r="A40" s="90" t="str">
        <x:v>32</x:v>
      </x:c>
      <x:c r="B40" s="191" t="str">
        <x:v>FPR57672</x:v>
      </x:c>
      <x:c r="C40" s="191" t="str">
        <x:v>Ricoh C252SF</x:v>
      </x:c>
      <x:c r="D40" s="191" t="str">
        <x:v>B/W Laser Prints </x:v>
      </x:c>
      <x:c r="E40" s="191" t="str">
        <x:v>X116P100419</x:v>
      </x:c>
      <x:c r="F40" s="191" t="str">
        <x:v>Active</x:v>
      </x:c>
      <x:c r="G40" s="191" t="str">
        <x:v>Wooster, OH</x:v>
      </x:c>
      <x:c r="H40" s="191" t="str">
        <x:v/>
      </x:c>
      <x:c r="I40" s="191" t="str">
        <x:v/>
      </x:c>
      <x:c r="J40" s="191" t="str">
        <x:v/>
      </x:c>
      <x:c r="K40" s="191" t="str">
        <x:v/>
      </x:c>
      <x:c r="L40" s="191" t="str">
        <x:v/>
      </x:c>
      <x:c r="M40" s="191" t="str">
        <x:v>9/28/2017</x:v>
      </x:c>
      <x:c r="N40" s="189" t="n">
        <x:v>4708.00</x:v>
      </x:c>
      <x:c r="O40" s="191" t="str">
        <x:v>1/2/2018</x:v>
      </x:c>
      <x:c r="P40" s="189" t="n">
        <x:v>6431.00</x:v>
      </x:c>
      <x:c r="Q40" s="206" t="n">
        <x:v>0.008</x:v>
      </x:c>
      <x:c r="R40" s="206" t="n">
        <x:v>0.016</x:v>
      </x:c>
      <x:c r="S40" s="189" t="n">
        <x:v>1336.00</x:v>
      </x:c>
      <x:c r="T40" s="187" t="n">
        <x:f ca="1">=IF(AND(U40=0,S40&gt;0),-100%,IF(OR(S40=0,S40="-"),"-",IF(AND(S40=0,U40=0),0%,IF(S40&lt;U40,SUM(U40-S40)/S40,IF(S40&gt;U40,SUM(-1*(S40-U40)/S40),"")))))</x:f>
        <x:v/>
      </x:c>
      <x:c r="U40" s="189" t="n">
        <x:v>1723.00</x:v>
      </x:c>
      <x:c r="V40" s="189" t="n">
        <x:f ca="1">=SUM(U40/ round((O40- M40)/30.42,0))</x:f>
        <x:v/>
      </x:c>
      <x:c r="W40" s="195">
        <x:f ca="1">=IF(T40="","",IF(T40="-","",IF(U40=0,"",IF(OR(T40&gt;AA4,T40&lt;-AA4),"*",""))))</x:f>
        <x:v/>
      </x:c>
      <x:c r="X40" s="91" t="str">
        <x:v/>
      </x:c>
    </x:row>
    <x:row r="41" spans="1:25" s="12" x14ac:dyDescent="0.25">
      <x:c r="A41" s="96" t="str">
        <x:v>33</x:v>
      </x:c>
      <x:c r="B41" s="192" t="str">
        <x:v>FPR47270</x:v>
      </x:c>
      <x:c r="C41" s="192" t="str">
        <x:v>HP LJ M401dn</x:v>
      </x:c>
      <x:c r="D41" s="192" t="str">
        <x:v>B/W Laser Prints </x:v>
      </x:c>
      <x:c r="E41" s="192" t="str">
        <x:v>VNG4X06491</x:v>
      </x:c>
      <x:c r="F41" s="192" t="str">
        <x:v>Active</x:v>
      </x:c>
      <x:c r="G41" s="192" t="str">
        <x:v>Garland</x:v>
      </x:c>
      <x:c r="H41" s="192" t="str">
        <x:v/>
      </x:c>
      <x:c r="I41" s="192" t="str">
        <x:v>Maintenance Shop</x:v>
      </x:c>
      <x:c r="J41" s="192" t="str">
        <x:v/>
      </x:c>
      <x:c r="K41" s="192" t="str">
        <x:v/>
      </x:c>
      <x:c r="L41" s="192" t="str">
        <x:v/>
      </x:c>
      <x:c r="M41" s="192" t="str">
        <x:v>9/28/2017</x:v>
      </x:c>
      <x:c r="N41" s="183" t="n">
        <x:v>21617.00</x:v>
      </x:c>
      <x:c r="O41" s="192" t="str">
        <x:v>12/20/2017</x:v>
      </x:c>
      <x:c r="P41" s="183" t="n">
        <x:v>23316.00</x:v>
      </x:c>
      <x:c r="Q41" s="207" t="n">
        <x:v>0.0079</x:v>
      </x:c>
      <x:c r="R41" s="207" t="n">
        <x:v>0.0158</x:v>
      </x:c>
      <x:c r="S41" s="183" t="n">
        <x:v>1219.00</x:v>
      </x:c>
      <x:c r="T41" s="182" t="n">
        <x:f ca="1">=IF(AND(U41=0,S41&gt;0),-100%,IF(OR(S41=0,S41="-"),"-",IF(AND(S41=0,U41=0),0%,IF(S41&lt;U41,SUM(U41-S41)/S41,IF(S41&gt;U41,SUM(-1*(S41-U41)/S41),"")))))</x:f>
        <x:v/>
      </x:c>
      <x:c r="U41" s="183" t="n">
        <x:v>1699.00</x:v>
      </x:c>
      <x:c r="V41" s="183" t="n">
        <x:f ca="1">=SUM(U41/ round((O41- M41)/30.42,0))</x:f>
        <x:v/>
      </x:c>
      <x:c r="W41" s="196">
        <x:f ca="1">=IF(T41="","",IF(T41="-","",IF(U41=0,"",IF(OR(T41&gt;AA4,T41&lt;-AA4),"*",""))))</x:f>
        <x:v/>
      </x:c>
      <x:c r="X41" s="98" t="str">
        <x:v/>
      </x:c>
    </x:row>
    <x:row r="42" spans="1:25" s="12" x14ac:dyDescent="0.25">
      <x:c r="A42" s="90" t="str">
        <x:v>34</x:v>
      </x:c>
      <x:c r="B42" s="191" t="str">
        <x:v>FPR48533</x:v>
      </x:c>
      <x:c r="C42" s="191" t="str">
        <x:v>Ricoh C252SF</x:v>
      </x:c>
      <x:c r="D42" s="191" t="str">
        <x:v>B/W Laser Prints </x:v>
      </x:c>
      <x:c r="E42" s="191" t="str">
        <x:v>X114P600142</x:v>
      </x:c>
      <x:c r="F42" s="191" t="str">
        <x:v>Active</x:v>
      </x:c>
      <x:c r="G42" s="191" t="str">
        <x:v>Garland</x:v>
      </x:c>
      <x:c r="H42" s="191" t="str">
        <x:v/>
      </x:c>
      <x:c r="I42" s="191" t="str">
        <x:v>Parts Room Office</x:v>
      </x:c>
      <x:c r="J42" s="191" t="str">
        <x:v>3</x:v>
      </x:c>
      <x:c r="K42" s="191" t="str">
        <x:v/>
      </x:c>
      <x:c r="L42" s="191" t="str">
        <x:v/>
      </x:c>
      <x:c r="M42" s="191" t="str">
        <x:v>9/28/2017</x:v>
      </x:c>
      <x:c r="N42" s="189" t="n">
        <x:v>14965.00</x:v>
      </x:c>
      <x:c r="O42" s="191" t="str">
        <x:v>1/2/2018</x:v>
      </x:c>
      <x:c r="P42" s="189" t="n">
        <x:v>16662.00</x:v>
      </x:c>
      <x:c r="Q42" s="206" t="n">
        <x:v>0.0079</x:v>
      </x:c>
      <x:c r="R42" s="206" t="n">
        <x:v>0.0158</x:v>
      </x:c>
      <x:c r="S42" s="189" t="n">
        <x:v>1642.00</x:v>
      </x:c>
      <x:c r="T42" s="187" t="n">
        <x:f ca="1">=IF(AND(U42=0,S42&gt;0),-100%,IF(OR(S42=0,S42="-"),"-",IF(AND(S42=0,U42=0),0%,IF(S42&lt;U42,SUM(U42-S42)/S42,IF(S42&gt;U42,SUM(-1*(S42-U42)/S42),"")))))</x:f>
        <x:v/>
      </x:c>
      <x:c r="U42" s="189" t="n">
        <x:v>1697.00</x:v>
      </x:c>
      <x:c r="V42" s="189" t="n">
        <x:f ca="1">=SUM(U42/ round((O42- M42)/30.42,0))</x:f>
        <x:v/>
      </x:c>
      <x:c r="W42" s="195">
        <x:f ca="1">=IF(T42="","",IF(T42="-","",IF(U42=0,"",IF(OR(T42&gt;AA4,T42&lt;-AA4),"*",""))))</x:f>
        <x:v/>
      </x:c>
      <x:c r="X42" s="91" t="str">
        <x:v/>
      </x:c>
    </x:row>
    <x:row r="43" spans="1:25" s="12" x14ac:dyDescent="0.25">
      <x:c r="A43" s="96" t="str">
        <x:v>35</x:v>
      </x:c>
      <x:c r="B43" s="192" t="str">
        <x:v>FPR58104</x:v>
      </x:c>
      <x:c r="C43" s="192" t="str">
        <x:v>HP CLJ M577</x:v>
      </x:c>
      <x:c r="D43" s="192" t="str">
        <x:v>B/W Laser Prints </x:v>
      </x:c>
      <x:c r="E43" s="192" t="str">
        <x:v>MXBCK810C9</x:v>
      </x:c>
      <x:c r="F43" s="192" t="str">
        <x:v>Active</x:v>
      </x:c>
      <x:c r="G43" s="192" t="str">
        <x:v>Dallas</x:v>
      </x:c>
      <x:c r="H43" s="192" t="str">
        <x:v/>
      </x:c>
      <x:c r="I43" s="192" t="str">
        <x:v>HR / (Across from Julie King)</x:v>
      </x:c>
      <x:c r="J43" s="192" t="str">
        <x:v>6</x:v>
      </x:c>
      <x:c r="K43" s="192" t="str">
        <x:v/>
      </x:c>
      <x:c r="L43" s="192" t="str">
        <x:v/>
      </x:c>
      <x:c r="M43" s="192" t="str">
        <x:v>10/31/2017</x:v>
      </x:c>
      <x:c r="N43" s="183" t="n">
        <x:v>0.00</x:v>
      </x:c>
      <x:c r="O43" s="192" t="str">
        <x:v>12/20/2017</x:v>
      </x:c>
      <x:c r="P43" s="183" t="n">
        <x:v>1514.00</x:v>
      </x:c>
      <x:c r="Q43" s="207" t="n">
        <x:v>0.007</x:v>
      </x:c>
      <x:c r="R43" s="207" t="n">
        <x:v>0.0141</x:v>
      </x:c>
      <x:c r="S43" s="183" t="n">
        <x:v/>
      </x:c>
      <x:c r="T43" s="182" t="n">
        <x:f ca="1">=IF(AND(U43=0,S43&gt;0),-100%,IF(OR(S43=0,S43="-"),"-",IF(AND(S43=0,U43=0),0%,IF(S43&lt;U43,SUM(U43-S43)/S43,IF(S43&gt;U43,SUM(-1*(S43-U43)/S43),"")))))</x:f>
        <x:v/>
      </x:c>
      <x:c r="U43" s="183" t="n">
        <x:v>1514.00</x:v>
      </x:c>
      <x:c r="V43" s="183" t="n">
        <x:f ca="1">=SUM(U43/ round((O43- M43)/30.42,0))</x:f>
        <x:v/>
      </x:c>
      <x:c r="W43" s="196">
        <x:f ca="1">=IF(T43="","",IF(T43="-","",IF(U43=0,"",IF(OR(T43&gt;AA4,T43&lt;-AA4),"*",""))))</x:f>
        <x:v/>
      </x:c>
      <x:c r="X43" s="98" t="str">
        <x:v/>
      </x:c>
    </x:row>
    <x:row r="44" spans="1:25" s="12" x14ac:dyDescent="0.25">
      <x:c r="A44" s="90" t="str">
        <x:v>36</x:v>
      </x:c>
      <x:c r="B44" s="191" t="str">
        <x:v>FPR50683</x:v>
      </x:c>
      <x:c r="C44" s="191" t="str">
        <x:v>Ricoh SP C242SF</x:v>
      </x:c>
      <x:c r="D44" s="191" t="str">
        <x:v>B/W Laser Prints </x:v>
      </x:c>
      <x:c r="E44" s="191" t="str">
        <x:v>T221PC00335</x:v>
      </x:c>
      <x:c r="F44" s="191" t="str">
        <x:v>Active</x:v>
      </x:c>
      <x:c r="G44" s="191" t="str">
        <x:v>Paris</x:v>
      </x:c>
      <x:c r="H44" s="191" t="str">
        <x:v/>
      </x:c>
      <x:c r="I44" s="191" t="str">
        <x:v/>
      </x:c>
      <x:c r="J44" s="191" t="str">
        <x:v/>
      </x:c>
      <x:c r="K44" s="191" t="str">
        <x:v/>
      </x:c>
      <x:c r="L44" s="191" t="str">
        <x:v/>
      </x:c>
      <x:c r="M44" s="191" t="str">
        <x:v>9/30/2017</x:v>
      </x:c>
      <x:c r="N44" s="189" t="n">
        <x:v>12390.00</x:v>
      </x:c>
      <x:c r="O44" s="191" t="str">
        <x:v>12/31/2017</x:v>
      </x:c>
      <x:c r="P44" s="189" t="n">
        <x:v>13628.00</x:v>
      </x:c>
      <x:c r="Q44" s="206" t="n">
        <x:v>0.0057</x:v>
      </x:c>
      <x:c r="R44" s="206" t="n">
        <x:v>0.0115</x:v>
      </x:c>
      <x:c r="S44" s="189" t="n">
        <x:v>0.00</x:v>
      </x:c>
      <x:c r="T44" s="187" t="n">
        <x:f ca="1">=IF(AND(U44=0,S44&gt;0),-100%,IF(OR(S44=0,S44="-"),"-",IF(AND(S44=0,U44=0),0%,IF(S44&lt;U44,SUM(U44-S44)/S44,IF(S44&gt;U44,SUM(-1*(S44-U44)/S44),"")))))</x:f>
        <x:v/>
      </x:c>
      <x:c r="U44" s="189" t="n">
        <x:v>1238.00</x:v>
      </x:c>
      <x:c r="V44" s="189" t="n">
        <x:f ca="1">=SUM(U44/ round((O44- M44)/30.42,0))</x:f>
        <x:v/>
      </x:c>
      <x:c r="W44" s="195">
        <x:f ca="1">=IF(T44="","",IF(T44="-","",IF(U44=0,"",IF(OR(T44&gt;AA4,T44&lt;-AA4),"*",""))))</x:f>
        <x:v/>
      </x:c>
      <x:c r="X44" s="91" t="str">
        <x:v/>
      </x:c>
    </x:row>
    <x:row r="45" spans="1:25" s="12" x14ac:dyDescent="0.25">
      <x:c r="A45" s="96" t="str">
        <x:v>37</x:v>
      </x:c>
      <x:c r="B45" s="192" t="str">
        <x:v>FPR51803</x:v>
      </x:c>
      <x:c r="C45" s="192" t="str">
        <x:v>HP LJ P3005</x:v>
      </x:c>
      <x:c r="D45" s="192" t="str">
        <x:v>B/W Laser Prints </x:v>
      </x:c>
      <x:c r="E45" s="192" t="str">
        <x:v>CNG1X08376</x:v>
      </x:c>
      <x:c r="F45" s="192" t="str">
        <x:v>Active</x:v>
      </x:c>
      <x:c r="G45" s="192" t="str">
        <x:v>AZ</x:v>
      </x:c>
      <x:c r="H45" s="192" t="str">
        <x:v/>
      </x:c>
      <x:c r="I45" s="192" t="str">
        <x:v>Lab Office</x:v>
      </x:c>
      <x:c r="J45" s="192" t="str">
        <x:v/>
      </x:c>
      <x:c r="K45" s="192" t="str">
        <x:v/>
      </x:c>
      <x:c r="L45" s="192" t="str">
        <x:v/>
      </x:c>
      <x:c r="M45" s="192" t="str">
        <x:v>9/28/2017</x:v>
      </x:c>
      <x:c r="N45" s="183" t="n">
        <x:v>434585.00</x:v>
      </x:c>
      <x:c r="O45" s="192" t="str">
        <x:v>1/2/2018</x:v>
      </x:c>
      <x:c r="P45" s="183" t="n">
        <x:v>435649.00</x:v>
      </x:c>
      <x:c r="Q45" s="207" t="n">
        <x:v>0.0049</x:v>
      </x:c>
      <x:c r="R45" s="207" t="n">
        <x:v>0.0099</x:v>
      </x:c>
      <x:c r="S45" s="183" t="n">
        <x:v>5506.00</x:v>
      </x:c>
      <x:c r="T45" s="182" t="n">
        <x:f ca="1">=IF(AND(U45=0,S45&gt;0),-100%,IF(OR(S45=0,S45="-"),"-",IF(AND(S45=0,U45=0),0%,IF(S45&lt;U45,SUM(U45-S45)/S45,IF(S45&gt;U45,SUM(-1*(S45-U45)/S45),"")))))</x:f>
        <x:v/>
      </x:c>
      <x:c r="U45" s="183" t="n">
        <x:v>1064.00</x:v>
      </x:c>
      <x:c r="V45" s="183" t="n">
        <x:f ca="1">=SUM(U45/ round((O45- M45)/30.42,0))</x:f>
        <x:v/>
      </x:c>
      <x:c r="W45" s="196">
        <x:f ca="1">=IF(T45="","",IF(T45="-","",IF(U45=0,"",IF(OR(T45&gt;AA4,T45&lt;-AA4),"*",""))))</x:f>
        <x:v/>
      </x:c>
      <x:c r="X45" s="98" t="str">
        <x:v/>
      </x:c>
    </x:row>
    <x:row r="46" spans="1:25" s="12" x14ac:dyDescent="0.25">
      <x:c r="A46" s="90" t="str">
        <x:v>38</x:v>
      </x:c>
      <x:c r="B46" s="191" t="str">
        <x:v>FPR57673</x:v>
      </x:c>
      <x:c r="C46" s="191" t="str">
        <x:v>Ricoh C252SF</x:v>
      </x:c>
      <x:c r="D46" s="191" t="str">
        <x:v>B/W Laser Prints </x:v>
      </x:c>
      <x:c r="E46" s="191" t="str">
        <x:v>X116P601019</x:v>
      </x:c>
      <x:c r="F46" s="191" t="str">
        <x:v>Active</x:v>
      </x:c>
      <x:c r="G46" s="191" t="str">
        <x:v>Wooster, OH</x:v>
      </x:c>
      <x:c r="H46" s="191" t="str">
        <x:v/>
      </x:c>
      <x:c r="I46" s="191" t="str">
        <x:v/>
      </x:c>
      <x:c r="J46" s="191" t="str">
        <x:v/>
      </x:c>
      <x:c r="K46" s="191" t="str">
        <x:v/>
      </x:c>
      <x:c r="L46" s="191" t="str">
        <x:v/>
      </x:c>
      <x:c r="M46" s="191" t="str">
        <x:v>9/28/2017</x:v>
      </x:c>
      <x:c r="N46" s="189" t="n">
        <x:v>2819.00</x:v>
      </x:c>
      <x:c r="O46" s="191" t="str">
        <x:v>1/2/2018</x:v>
      </x:c>
      <x:c r="P46" s="189" t="n">
        <x:v>3662.00</x:v>
      </x:c>
      <x:c r="Q46" s="206" t="n">
        <x:v>0.0039</x:v>
      </x:c>
      <x:c r="R46" s="206" t="n">
        <x:v>0.0078</x:v>
      </x:c>
      <x:c r="S46" s="189" t="n">
        <x:v>1030.00</x:v>
      </x:c>
      <x:c r="T46" s="187" t="n">
        <x:f ca="1">=IF(AND(U46=0,S46&gt;0),-100%,IF(OR(S46=0,S46="-"),"-",IF(AND(S46=0,U46=0),0%,IF(S46&lt;U46,SUM(U46-S46)/S46,IF(S46&gt;U46,SUM(-1*(S46-U46)/S46),"")))))</x:f>
        <x:v/>
      </x:c>
      <x:c r="U46" s="189" t="n">
        <x:v>843.00</x:v>
      </x:c>
      <x:c r="V46" s="189" t="n">
        <x:f ca="1">=SUM(U46/ round((O46- M46)/30.42,0))</x:f>
        <x:v/>
      </x:c>
      <x:c r="W46" s="195">
        <x:f ca="1">=IF(T46="","",IF(T46="-","",IF(U46=0,"",IF(OR(T46&gt;AA4,T46&lt;-AA4),"*",""))))</x:f>
        <x:v/>
      </x:c>
      <x:c r="X46" s="91" t="str">
        <x:v/>
      </x:c>
    </x:row>
    <x:row r="47" spans="1:25" s="12" x14ac:dyDescent="0.25">
      <x:c r="A47" s="96" t="str">
        <x:v>39</x:v>
      </x:c>
      <x:c r="B47" s="192" t="str">
        <x:v>FPR47294</x:v>
      </x:c>
      <x:c r="C47" s="192" t="str">
        <x:v>HP LJ M401dn</x:v>
      </x:c>
      <x:c r="D47" s="192" t="str">
        <x:v>B/W Laser Prints </x:v>
      </x:c>
      <x:c r="E47" s="192" t="str">
        <x:v>VNG4C00826</x:v>
      </x:c>
      <x:c r="F47" s="192" t="str">
        <x:v>Active</x:v>
      </x:c>
      <x:c r="G47" s="192" t="str">
        <x:v>Garland</x:v>
      </x:c>
      <x:c r="H47" s="192" t="str">
        <x:v/>
      </x:c>
      <x:c r="I47" s="192" t="str">
        <x:v/>
      </x:c>
      <x:c r="J47" s="192" t="str">
        <x:v>2</x:v>
      </x:c>
      <x:c r="K47" s="192" t="str">
        <x:v>Laura Hills</x:v>
      </x:c>
      <x:c r="L47" s="192" t="str">
        <x:v/>
      </x:c>
      <x:c r="M47" s="192" t="str">
        <x:v>9/28/2017</x:v>
      </x:c>
      <x:c r="N47" s="183" t="n">
        <x:v>13124.00</x:v>
      </x:c>
      <x:c r="O47" s="192" t="str">
        <x:v>1/2/2018</x:v>
      </x:c>
      <x:c r="P47" s="183" t="n">
        <x:v>13902.00</x:v>
      </x:c>
      <x:c r="Q47" s="207" t="n">
        <x:v>0.0036</x:v>
      </x:c>
      <x:c r="R47" s="207" t="n">
        <x:v>0.0072</x:v>
      </x:c>
      <x:c r="S47" s="183" t="n">
        <x:v>778.00</x:v>
      </x:c>
      <x:c r="T47" s="182" t="n">
        <x:f ca="1">=IF(AND(U47=0,S47&gt;0),-100%,IF(OR(S47=0,S47="-"),"-",IF(AND(S47=0,U47=0),0%,IF(S47&lt;U47,SUM(U47-S47)/S47,IF(S47&gt;U47,SUM(-1*(S47-U47)/S47),"")))))</x:f>
        <x:v/>
      </x:c>
      <x:c r="U47" s="183" t="n">
        <x:v>778.00</x:v>
      </x:c>
      <x:c r="V47" s="183" t="n">
        <x:f ca="1">=SUM(U47/ round((O47- M47)/30.42,0))</x:f>
        <x:v/>
      </x:c>
      <x:c r="W47" s="196">
        <x:f ca="1">=IF(T47="","",IF(T47="-","",IF(U47=0,"",IF(OR(T47&gt;AA4,T47&lt;-AA4),"*",""))))</x:f>
        <x:v/>
      </x:c>
      <x:c r="X47" s="98" t="str">
        <x:v/>
      </x:c>
    </x:row>
    <x:row r="48" spans="1:25" s="12" x14ac:dyDescent="0.25">
      <x:c r="A48" s="90" t="str">
        <x:v>40</x:v>
      </x:c>
      <x:c r="B48" s="191" t="str">
        <x:v>FPR47286</x:v>
      </x:c>
      <x:c r="C48" s="191" t="str">
        <x:v>HP LJ M401dn</x:v>
      </x:c>
      <x:c r="D48" s="191" t="str">
        <x:v>B/W Laser Prints </x:v>
      </x:c>
      <x:c r="E48" s="191" t="str">
        <x:v>VNG4C00827</x:v>
      </x:c>
      <x:c r="F48" s="191" t="str">
        <x:v>Active</x:v>
      </x:c>
      <x:c r="G48" s="191" t="str">
        <x:v>Garland</x:v>
      </x:c>
      <x:c r="H48" s="191" t="str">
        <x:v/>
      </x:c>
      <x:c r="I48" s="191" t="str">
        <x:v/>
      </x:c>
      <x:c r="J48" s="191" t="str">
        <x:v>1</x:v>
      </x:c>
      <x:c r="K48" s="191" t="str">
        <x:v>Justin</x:v>
      </x:c>
      <x:c r="L48" s="191" t="str">
        <x:v/>
      </x:c>
      <x:c r="M48" s="191" t="str">
        <x:v>9/28/2017</x:v>
      </x:c>
      <x:c r="N48" s="189" t="n">
        <x:v>8773.00</x:v>
      </x:c>
      <x:c r="O48" s="191" t="str">
        <x:v>1/2/2018</x:v>
      </x:c>
      <x:c r="P48" s="189" t="n">
        <x:v>9501.00</x:v>
      </x:c>
      <x:c r="Q48" s="206" t="n">
        <x:v>0.0034</x:v>
      </x:c>
      <x:c r="R48" s="206" t="n">
        <x:v>0.0068</x:v>
      </x:c>
      <x:c r="S48" s="189" t="n">
        <x:v>834.00</x:v>
      </x:c>
      <x:c r="T48" s="187" t="n">
        <x:f ca="1">=IF(AND(U48=0,S48&gt;0),-100%,IF(OR(S48=0,S48="-"),"-",IF(AND(S48=0,U48=0),0%,IF(S48&lt;U48,SUM(U48-S48)/S48,IF(S48&gt;U48,SUM(-1*(S48-U48)/S48),"")))))</x:f>
        <x:v/>
      </x:c>
      <x:c r="U48" s="189" t="n">
        <x:v>728.00</x:v>
      </x:c>
      <x:c r="V48" s="189" t="n">
        <x:f ca="1">=SUM(U48/ round((O48- M48)/30.42,0))</x:f>
        <x:v/>
      </x:c>
      <x:c r="W48" s="195">
        <x:f ca="1">=IF(T48="","",IF(T48="-","",IF(U48=0,"",IF(OR(T48&gt;AA4,T48&lt;-AA4),"*",""))))</x:f>
        <x:v/>
      </x:c>
      <x:c r="X48" s="91" t="str">
        <x:v/>
      </x:c>
    </x:row>
    <x:row r="49" spans="1:25" s="12" x14ac:dyDescent="0.25">
      <x:c r="A49" s="96" t="str">
        <x:v>41</x:v>
      </x:c>
      <x:c r="B49" s="192" t="str">
        <x:v>FPR47290</x:v>
      </x:c>
      <x:c r="C49" s="192" t="str">
        <x:v>HP LJ M401dn</x:v>
      </x:c>
      <x:c r="D49" s="192" t="str">
        <x:v>B/W Laser Prints </x:v>
      </x:c>
      <x:c r="E49" s="192" t="str">
        <x:v>VNG4C00823</x:v>
      </x:c>
      <x:c r="F49" s="192" t="str">
        <x:v>Active</x:v>
      </x:c>
      <x:c r="G49" s="192" t="str">
        <x:v>Garland</x:v>
      </x:c>
      <x:c r="H49" s="192" t="str">
        <x:v/>
      </x:c>
      <x:c r="I49" s="192" t="str">
        <x:v>Broker's Office</x:v>
      </x:c>
      <x:c r="J49" s="192" t="str">
        <x:v>1</x:v>
      </x:c>
      <x:c r="K49" s="192" t="str">
        <x:v/>
      </x:c>
      <x:c r="L49" s="192" t="str">
        <x:v/>
      </x:c>
      <x:c r="M49" s="192" t="str">
        <x:v>9/28/2017</x:v>
      </x:c>
      <x:c r="N49" s="183" t="n">
        <x:v>19977.00</x:v>
      </x:c>
      <x:c r="O49" s="192" t="str">
        <x:v>1/2/2018</x:v>
      </x:c>
      <x:c r="P49" s="183" t="n">
        <x:v>20680.00</x:v>
      </x:c>
      <x:c r="Q49" s="207" t="n">
        <x:v>0.0033</x:v>
      </x:c>
      <x:c r="R49" s="207" t="n">
        <x:v>0.0065</x:v>
      </x:c>
      <x:c r="S49" s="183" t="n">
        <x:v>927.00</x:v>
      </x:c>
      <x:c r="T49" s="182" t="n">
        <x:f ca="1">=IF(AND(U49=0,S49&gt;0),-100%,IF(OR(S49=0,S49="-"),"-",IF(AND(S49=0,U49=0),0%,IF(S49&lt;U49,SUM(U49-S49)/S49,IF(S49&gt;U49,SUM(-1*(S49-U49)/S49),"")))))</x:f>
        <x:v/>
      </x:c>
      <x:c r="U49" s="183" t="n">
        <x:v>703.00</x:v>
      </x:c>
      <x:c r="V49" s="183" t="n">
        <x:f ca="1">=SUM(U49/ round((O49- M49)/30.42,0))</x:f>
        <x:v/>
      </x:c>
      <x:c r="W49" s="196">
        <x:f ca="1">=IF(T49="","",IF(T49="-","",IF(U49=0,"",IF(OR(T49&gt;AA4,T49&lt;-AA4),"*",""))))</x:f>
        <x:v/>
      </x:c>
      <x:c r="X49" s="98" t="str">
        <x:v/>
      </x:c>
    </x:row>
    <x:row r="50" spans="1:25" s="12" x14ac:dyDescent="0.25">
      <x:c r="A50" s="90" t="str">
        <x:v>42</x:v>
      </x:c>
      <x:c r="B50" s="191" t="str">
        <x:v>FPR47347</x:v>
      </x:c>
      <x:c r="C50" s="191" t="str">
        <x:v>Ricoh SP C242SF</x:v>
      </x:c>
      <x:c r="D50" s="191" t="str">
        <x:v>B/W Laser Prints </x:v>
      </x:c>
      <x:c r="E50" s="191" t="str">
        <x:v>T223PA00716</x:v>
      </x:c>
      <x:c r="F50" s="191" t="str">
        <x:v>Active</x:v>
      </x:c>
      <x:c r="G50" s="191" t="str">
        <x:v>Garland</x:v>
      </x:c>
      <x:c r="H50" s="191" t="str">
        <x:v/>
      </x:c>
      <x:c r="I50" s="191" t="str">
        <x:v>Processing</x:v>
      </x:c>
      <x:c r="J50" s="191" t="str">
        <x:v>1</x:v>
      </x:c>
      <x:c r="K50" s="191" t="str">
        <x:v/>
      </x:c>
      <x:c r="L50" s="191" t="str">
        <x:v/>
      </x:c>
      <x:c r="M50" s="191" t="str">
        <x:v>9/28/2017</x:v>
      </x:c>
      <x:c r="N50" s="189" t="n">
        <x:v>8905.00</x:v>
      </x:c>
      <x:c r="O50" s="191" t="str">
        <x:v>12/20/2017</x:v>
      </x:c>
      <x:c r="P50" s="189" t="n">
        <x:v>9574.00</x:v>
      </x:c>
      <x:c r="Q50" s="206" t="n">
        <x:v>0.0031</x:v>
      </x:c>
      <x:c r="R50" s="206" t="n">
        <x:v>0.0062</x:v>
      </x:c>
      <x:c r="S50" s="189" t="n">
        <x:v>809.00</x:v>
      </x:c>
      <x:c r="T50" s="187" t="n">
        <x:f ca="1">=IF(AND(U50=0,S50&gt;0),-100%,IF(OR(S50=0,S50="-"),"-",IF(AND(S50=0,U50=0),0%,IF(S50&lt;U50,SUM(U50-S50)/S50,IF(S50&gt;U50,SUM(-1*(S50-U50)/S50),"")))))</x:f>
        <x:v/>
      </x:c>
      <x:c r="U50" s="189" t="n">
        <x:v>669.00</x:v>
      </x:c>
      <x:c r="V50" s="189" t="n">
        <x:f ca="1">=SUM(U50/ round((O50- M50)/30.42,0))</x:f>
        <x:v/>
      </x:c>
      <x:c r="W50" s="195">
        <x:f ca="1">=IF(T50="","",IF(T50="-","",IF(U50=0,"",IF(OR(T50&gt;AA4,T50&lt;-AA4),"*",""))))</x:f>
        <x:v/>
      </x:c>
      <x:c r="X50" s="91" t="str">
        <x:v/>
      </x:c>
    </x:row>
    <x:row r="51" spans="1:25" s="12" x14ac:dyDescent="0.25">
      <x:c r="A51" s="96" t="str">
        <x:v>43</x:v>
      </x:c>
      <x:c r="B51" s="192" t="str">
        <x:v>FPR57614</x:v>
      </x:c>
      <x:c r="C51" s="192" t="str">
        <x:v>HP LJ M425</x:v>
      </x:c>
      <x:c r="D51" s="192" t="str">
        <x:v>B/W Laser Prints </x:v>
      </x:c>
      <x:c r="E51" s="192" t="str">
        <x:v>CNF8H5574G</x:v>
      </x:c>
      <x:c r="F51" s="192" t="str">
        <x:v>Active</x:v>
      </x:c>
      <x:c r="G51" s="192" t="str">
        <x:v>Garland</x:v>
      </x:c>
      <x:c r="H51" s="192" t="str">
        <x:v/>
      </x:c>
      <x:c r="I51" s="192" t="str">
        <x:v>Waste</x:v>
      </x:c>
      <x:c r="J51" s="192" t="str">
        <x:v/>
      </x:c>
      <x:c r="K51" s="192" t="str">
        <x:v/>
      </x:c>
      <x:c r="L51" s="192" t="str">
        <x:v/>
      </x:c>
      <x:c r="M51" s="192" t="str">
        <x:v>9/28/2017</x:v>
      </x:c>
      <x:c r="N51" s="183" t="n">
        <x:v>3767.00</x:v>
      </x:c>
      <x:c r="O51" s="192" t="str">
        <x:v>12/20/2017</x:v>
      </x:c>
      <x:c r="P51" s="183" t="n">
        <x:v>4353.00</x:v>
      </x:c>
      <x:c r="Q51" s="207" t="n">
        <x:v>0.0027</x:v>
      </x:c>
      <x:c r="R51" s="207" t="n">
        <x:v>0.0054</x:v>
      </x:c>
      <x:c r="S51" s="183" t="n">
        <x:v>1380.00</x:v>
      </x:c>
      <x:c r="T51" s="182" t="n">
        <x:f ca="1">=IF(AND(U51=0,S51&gt;0),-100%,IF(OR(S51=0,S51="-"),"-",IF(AND(S51=0,U51=0),0%,IF(S51&lt;U51,SUM(U51-S51)/S51,IF(S51&gt;U51,SUM(-1*(S51-U51)/S51),"")))))</x:f>
        <x:v/>
      </x:c>
      <x:c r="U51" s="183" t="n">
        <x:v>586.00</x:v>
      </x:c>
      <x:c r="V51" s="183" t="n">
        <x:f ca="1">=SUM(U51/ round((O51- M51)/30.42,0))</x:f>
        <x:v/>
      </x:c>
      <x:c r="W51" s="196">
        <x:f ca="1">=IF(T51="","",IF(T51="-","",IF(U51=0,"",IF(OR(T51&gt;AA4,T51&lt;-AA4),"*",""))))</x:f>
        <x:v/>
      </x:c>
      <x:c r="X51" s="98" t="str">
        <x:v/>
      </x:c>
    </x:row>
    <x:row r="52" spans="1:25" s="12" x14ac:dyDescent="0.25">
      <x:c r="A52" s="90" t="str">
        <x:v>44</x:v>
      </x:c>
      <x:c r="B52" s="191" t="str">
        <x:v>FPR47273</x:v>
      </x:c>
      <x:c r="C52" s="191" t="str">
        <x:v>HP LJ M401dn</x:v>
      </x:c>
      <x:c r="D52" s="191" t="str">
        <x:v>B/W Laser Prints </x:v>
      </x:c>
      <x:c r="E52" s="191" t="str">
        <x:v>VNG4X07788</x:v>
      </x:c>
      <x:c r="F52" s="191" t="str">
        <x:v>Active</x:v>
      </x:c>
      <x:c r="G52" s="191" t="str">
        <x:v>Dallas</x:v>
      </x:c>
      <x:c r="H52" s="191" t="str">
        <x:v/>
      </x:c>
      <x:c r="I52" s="191" t="str">
        <x:v>Front Desk</x:v>
      </x:c>
      <x:c r="J52" s="191" t="str">
        <x:v>6</x:v>
      </x:c>
      <x:c r="K52" s="191" t="str">
        <x:v/>
      </x:c>
      <x:c r="L52" s="191" t="str">
        <x:v/>
      </x:c>
      <x:c r="M52" s="191" t="str">
        <x:v>9/30/2017</x:v>
      </x:c>
      <x:c r="N52" s="189" t="n">
        <x:v>11513.00</x:v>
      </x:c>
      <x:c r="O52" s="191" t="str">
        <x:v>12/29/2017</x:v>
      </x:c>
      <x:c r="P52" s="189" t="n">
        <x:v>12079.00</x:v>
      </x:c>
      <x:c r="Q52" s="206" t="n">
        <x:v>0.0026</x:v>
      </x:c>
      <x:c r="R52" s="206" t="n">
        <x:v>0.0053</x:v>
      </x:c>
      <x:c r="S52" s="189" t="n">
        <x:v>315.00</x:v>
      </x:c>
      <x:c r="T52" s="187" t="n">
        <x:f ca="1">=IF(AND(U52=0,S52&gt;0),-100%,IF(OR(S52=0,S52="-"),"-",IF(AND(S52=0,U52=0),0%,IF(S52&lt;U52,SUM(U52-S52)/S52,IF(S52&gt;U52,SUM(-1*(S52-U52)/S52),"")))))</x:f>
        <x:v/>
      </x:c>
      <x:c r="U52" s="189" t="n">
        <x:v>566.00</x:v>
      </x:c>
      <x:c r="V52" s="189" t="n">
        <x:f ca="1">=SUM(U52/ round((O52- M52)/30.42,0))</x:f>
        <x:v/>
      </x:c>
      <x:c r="W52" s="195">
        <x:f ca="1">=IF(T52="","",IF(T52="-","",IF(U52=0,"",IF(OR(T52&gt;AA4,T52&lt;-AA4),"*",""))))</x:f>
        <x:v/>
      </x:c>
      <x:c r="X52" s="91" t="str">
        <x:v/>
      </x:c>
    </x:row>
    <x:row r="53" spans="1:25" s="12" x14ac:dyDescent="0.25">
      <x:c r="A53" s="96" t="str">
        <x:v>45</x:v>
      </x:c>
      <x:c r="B53" s="192" t="str">
        <x:v>FPR53887</x:v>
      </x:c>
      <x:c r="C53" s="192" t="str">
        <x:v>HP LJ M425</x:v>
      </x:c>
      <x:c r="D53" s="192" t="str">
        <x:v>B/W Laser Prints </x:v>
      </x:c>
      <x:c r="E53" s="192" t="str">
        <x:v>CNF8G811JB</x:v>
      </x:c>
      <x:c r="F53" s="192" t="str">
        <x:v>Active</x:v>
      </x:c>
      <x:c r="G53" s="192" t="str">
        <x:v>Wooster, OH</x:v>
      </x:c>
      <x:c r="H53" s="192" t="str">
        <x:v/>
      </x:c>
      <x:c r="I53" s="192" t="str">
        <x:v/>
      </x:c>
      <x:c r="J53" s="192" t="str">
        <x:v/>
      </x:c>
      <x:c r="K53" s="192" t="str">
        <x:v/>
      </x:c>
      <x:c r="L53" s="192" t="str">
        <x:v/>
      </x:c>
      <x:c r="M53" s="192" t="str">
        <x:v>9/28/2017</x:v>
      </x:c>
      <x:c r="N53" s="183" t="n">
        <x:v>15248.00</x:v>
      </x:c>
      <x:c r="O53" s="192" t="str">
        <x:v>1/1/2018</x:v>
      </x:c>
      <x:c r="P53" s="183" t="n">
        <x:v>15764.00</x:v>
      </x:c>
      <x:c r="Q53" s="207" t="n">
        <x:v>0.0024</x:v>
      </x:c>
      <x:c r="R53" s="207" t="n">
        <x:v>0.0048</x:v>
      </x:c>
      <x:c r="S53" s="183" t="n">
        <x:v>538.00</x:v>
      </x:c>
      <x:c r="T53" s="182" t="n">
        <x:f ca="1">=IF(AND(U53=0,S53&gt;0),-100%,IF(OR(S53=0,S53="-"),"-",IF(AND(S53=0,U53=0),0%,IF(S53&lt;U53,SUM(U53-S53)/S53,IF(S53&gt;U53,SUM(-1*(S53-U53)/S53),"")))))</x:f>
        <x:v/>
      </x:c>
      <x:c r="U53" s="183" t="n">
        <x:v>516.00</x:v>
      </x:c>
      <x:c r="V53" s="183" t="n">
        <x:f ca="1">=SUM(U53/ round((O53- M53)/30.42,0))</x:f>
        <x:v/>
      </x:c>
      <x:c r="W53" s="196">
        <x:f ca="1">=IF(T53="","",IF(T53="-","",IF(U53=0,"",IF(OR(T53&gt;AA4,T53&lt;-AA4),"*",""))))</x:f>
        <x:v/>
      </x:c>
      <x:c r="X53" s="98" t="str">
        <x:v/>
      </x:c>
    </x:row>
    <x:row r="54" spans="1:25" s="12" x14ac:dyDescent="0.25">
      <x:c r="A54" s="90" t="str">
        <x:v>46</x:v>
      </x:c>
      <x:c r="B54" s="191" t="str">
        <x:v>FPR47272</x:v>
      </x:c>
      <x:c r="C54" s="191" t="str">
        <x:v>HP LJ M401dn</x:v>
      </x:c>
      <x:c r="D54" s="191" t="str">
        <x:v>B/W Laser Prints </x:v>
      </x:c>
      <x:c r="E54" s="191" t="str">
        <x:v>VNG4X07780</x:v>
      </x:c>
      <x:c r="F54" s="191" t="str">
        <x:v>Active</x:v>
      </x:c>
      <x:c r="G54" s="191" t="str">
        <x:v>Garland</x:v>
      </x:c>
      <x:c r="H54" s="191" t="str">
        <x:v/>
      </x:c>
      <x:c r="I54" s="191" t="str">
        <x:v>Maintenance Office</x:v>
      </x:c>
      <x:c r="J54" s="191" t="str">
        <x:v>2</x:v>
      </x:c>
      <x:c r="K54" s="191" t="str">
        <x:v/>
      </x:c>
      <x:c r="L54" s="191" t="str">
        <x:v/>
      </x:c>
      <x:c r="M54" s="191" t="str">
        <x:v>9/28/2017</x:v>
      </x:c>
      <x:c r="N54" s="189" t="n">
        <x:v>31932.00</x:v>
      </x:c>
      <x:c r="O54" s="191" t="str">
        <x:v>1/2/2018</x:v>
      </x:c>
      <x:c r="P54" s="189" t="n">
        <x:v>32370.00</x:v>
      </x:c>
      <x:c r="Q54" s="206" t="n">
        <x:v>0.002</x:v>
      </x:c>
      <x:c r="R54" s="206" t="n">
        <x:v>0.0041</x:v>
      </x:c>
      <x:c r="S54" s="189" t="n">
        <x:v>919.00</x:v>
      </x:c>
      <x:c r="T54" s="187" t="n">
        <x:f ca="1">=IF(AND(U54=0,S54&gt;0),-100%,IF(OR(S54=0,S54="-"),"-",IF(AND(S54=0,U54=0),0%,IF(S54&lt;U54,SUM(U54-S54)/S54,IF(S54&gt;U54,SUM(-1*(S54-U54)/S54),"")))))</x:f>
        <x:v/>
      </x:c>
      <x:c r="U54" s="189" t="n">
        <x:v>438.00</x:v>
      </x:c>
      <x:c r="V54" s="189" t="n">
        <x:f ca="1">=SUM(U54/ round((O54- M54)/30.42,0))</x:f>
        <x:v/>
      </x:c>
      <x:c r="W54" s="195">
        <x:f ca="1">=IF(T54="","",IF(T54="-","",IF(U54=0,"",IF(OR(T54&gt;AA4,T54&lt;-AA4),"*",""))))</x:f>
        <x:v/>
      </x:c>
      <x:c r="X54" s="91" t="str">
        <x:v/>
      </x:c>
    </x:row>
    <x:row r="55" spans="1:25" s="12" x14ac:dyDescent="0.25">
      <x:c r="A55" s="96" t="str">
        <x:v>47</x:v>
      </x:c>
      <x:c r="B55" s="192" t="str">
        <x:v>FPR44011</x:v>
      </x:c>
      <x:c r="C55" s="192" t="str">
        <x:v>Ricoh SP C830dn</x:v>
      </x:c>
      <x:c r="D55" s="192" t="str">
        <x:v>B/W Laser Prints </x:v>
      </x:c>
      <x:c r="E55" s="192" t="str">
        <x:v>T362M900299</x:v>
      </x:c>
      <x:c r="F55" s="192" t="str">
        <x:v>Active</x:v>
      </x:c>
      <x:c r="G55" s="192" t="str">
        <x:v>AZ</x:v>
      </x:c>
      <x:c r="H55" s="192" t="str">
        <x:v/>
      </x:c>
      <x:c r="I55" s="192" t="str">
        <x:v>Maintenance Library</x:v>
      </x:c>
      <x:c r="J55" s="192" t="str">
        <x:v>1</x:v>
      </x:c>
      <x:c r="K55" s="192" t="str">
        <x:v/>
      </x:c>
      <x:c r="L55" s="192" t="str">
        <x:v/>
      </x:c>
      <x:c r="M55" s="192" t="str">
        <x:v>10/5/2017</x:v>
      </x:c>
      <x:c r="N55" s="183" t="n">
        <x:v>9650.00</x:v>
      </x:c>
      <x:c r="O55" s="192" t="str">
        <x:v>1/5/2018</x:v>
      </x:c>
      <x:c r="P55" s="183" t="n">
        <x:v>9982.00</x:v>
      </x:c>
      <x:c r="Q55" s="207" t="n">
        <x:v>0.0015</x:v>
      </x:c>
      <x:c r="R55" s="207" t="n">
        <x:v>0.0031</x:v>
      </x:c>
      <x:c r="S55" s="183" t="n">
        <x:v>23.00</x:v>
      </x:c>
      <x:c r="T55" s="182" t="n">
        <x:f ca="1">=IF(AND(U55=0,S55&gt;0),-100%,IF(OR(S55=0,S55="-"),"-",IF(AND(S55=0,U55=0),0%,IF(S55&lt;U55,SUM(U55-S55)/S55,IF(S55&gt;U55,SUM(-1*(S55-U55)/S55),"")))))</x:f>
        <x:v/>
      </x:c>
      <x:c r="U55" s="183" t="n">
        <x:v>332.00</x:v>
      </x:c>
      <x:c r="V55" s="183" t="n">
        <x:f ca="1">=SUM(U55/ round((O55- M55)/30.42,0))</x:f>
        <x:v/>
      </x:c>
      <x:c r="W55" s="196">
        <x:f ca="1">=IF(T55="","",IF(T55="-","",IF(U55=0,"",IF(OR(T55&gt;AA4,T55&lt;-AA4),"*",""))))</x:f>
        <x:v/>
      </x:c>
      <x:c r="X55" s="98" t="str">
        <x:v/>
      </x:c>
    </x:row>
    <x:row r="56" spans="1:25" s="12" x14ac:dyDescent="0.25">
      <x:c r="A56" s="90" t="str">
        <x:v>48</x:v>
      </x:c>
      <x:c r="B56" s="191" t="str">
        <x:v>FPR55585</x:v>
      </x:c>
      <x:c r="C56" s="191" t="str">
        <x:v>HP CLJ CP5225</x:v>
      </x:c>
      <x:c r="D56" s="191" t="str">
        <x:v>B/W Laser Prints </x:v>
      </x:c>
      <x:c r="E56" s="191" t="str">
        <x:v>CNGCHB5069</x:v>
      </x:c>
      <x:c r="F56" s="191" t="str">
        <x:v>Active</x:v>
      </x:c>
      <x:c r="G56" s="191" t="str">
        <x:v>Dallas</x:v>
      </x:c>
      <x:c r="H56" s="191" t="str">
        <x:v/>
      </x:c>
      <x:c r="I56" s="191" t="str">
        <x:v>CIO</x:v>
      </x:c>
      <x:c r="J56" s="191" t="str">
        <x:v>6</x:v>
      </x:c>
      <x:c r="K56" s="191" t="str">
        <x:v>Diron Angeles</x:v>
      </x:c>
      <x:c r="L56" s="191" t="str">
        <x:v/>
      </x:c>
      <x:c r="M56" s="191" t="str">
        <x:v>9/30/2017</x:v>
      </x:c>
      <x:c r="N56" s="189" t="n">
        <x:v>331.00</x:v>
      </x:c>
      <x:c r="O56" s="191" t="str">
        <x:v>12/20/2017</x:v>
      </x:c>
      <x:c r="P56" s="189" t="n">
        <x:v>481.00</x:v>
      </x:c>
      <x:c r="Q56" s="206" t="n">
        <x:v>0.0007</x:v>
      </x:c>
      <x:c r="R56" s="206" t="n">
        <x:v>0.0014</x:v>
      </x:c>
      <x:c r="S56" s="189" t="n">
        <x:v>0.00</x:v>
      </x:c>
      <x:c r="T56" s="187" t="n">
        <x:f ca="1">=IF(AND(U56=0,S56&gt;0),-100%,IF(OR(S56=0,S56="-"),"-",IF(AND(S56=0,U56=0),0%,IF(S56&lt;U56,SUM(U56-S56)/S56,IF(S56&gt;U56,SUM(-1*(S56-U56)/S56),"")))))</x:f>
        <x:v/>
      </x:c>
      <x:c r="U56" s="189" t="n">
        <x:v>150.00</x:v>
      </x:c>
      <x:c r="V56" s="189" t="n">
        <x:f ca="1">=SUM(U56/ round((O56- M56)/30.42,0))</x:f>
        <x:v/>
      </x:c>
      <x:c r="W56" s="195">
        <x:f ca="1">=IF(T56="","",IF(T56="-","",IF(U56=0,"",IF(OR(T56&gt;AA4,T56&lt;-AA4),"*",""))))</x:f>
        <x:v/>
      </x:c>
      <x:c r="X56" s="91" t="str">
        <x:v/>
      </x:c>
    </x:row>
    <x:row r="57" spans="1:25" s="12" x14ac:dyDescent="0.25">
      <x:c r="A57" s="96" t="str">
        <x:v>49</x:v>
      </x:c>
      <x:c r="B57" s="192" t="str">
        <x:v>FPR47271</x:v>
      </x:c>
      <x:c r="C57" s="192" t="str">
        <x:v>HP LJ M401dn</x:v>
      </x:c>
      <x:c r="D57" s="192" t="str">
        <x:v>B/W Laser Prints </x:v>
      </x:c>
      <x:c r="E57" s="192" t="str">
        <x:v>VNG4X07776</x:v>
      </x:c>
      <x:c r="F57" s="192" t="str">
        <x:v>Active</x:v>
      </x:c>
      <x:c r="G57" s="192" t="str">
        <x:v>Dallas</x:v>
      </x:c>
      <x:c r="H57" s="192" t="str">
        <x:v/>
      </x:c>
      <x:c r="I57" s="192" t="str">
        <x:v/>
      </x:c>
      <x:c r="J57" s="192" t="str">
        <x:v>6</x:v>
      </x:c>
      <x:c r="K57" s="192" t="str">
        <x:v>Ben Sokolsky</x:v>
      </x:c>
      <x:c r="L57" s="192" t="str">
        <x:v/>
      </x:c>
      <x:c r="M57" s="192" t="str">
        <x:v>9/27/2017</x:v>
      </x:c>
      <x:c r="N57" s="183" t="n">
        <x:v>13076.00</x:v>
      </x:c>
      <x:c r="O57" s="192" t="str">
        <x:v>1/2/2018</x:v>
      </x:c>
      <x:c r="P57" s="183" t="n">
        <x:v>13200.00</x:v>
      </x:c>
      <x:c r="Q57" s="207" t="n">
        <x:v>0.0006</x:v>
      </x:c>
      <x:c r="R57" s="207" t="n">
        <x:v>0.0012</x:v>
      </x:c>
      <x:c r="S57" s="183" t="n">
        <x:v>125.00</x:v>
      </x:c>
      <x:c r="T57" s="182" t="n">
        <x:f ca="1">=IF(AND(U57=0,S57&gt;0),-100%,IF(OR(S57=0,S57="-"),"-",IF(AND(S57=0,U57=0),0%,IF(S57&lt;U57,SUM(U57-S57)/S57,IF(S57&gt;U57,SUM(-1*(S57-U57)/S57),"")))))</x:f>
        <x:v/>
      </x:c>
      <x:c r="U57" s="183" t="n">
        <x:v>124.00</x:v>
      </x:c>
      <x:c r="V57" s="183" t="n">
        <x:f ca="1">=SUM(U57/ round((O57- M57)/30.42,0))</x:f>
        <x:v/>
      </x:c>
      <x:c r="W57" s="196">
        <x:f ca="1">=IF(T57="","",IF(T57="-","",IF(U57=0,"",IF(OR(T57&gt;AA4,T57&lt;-AA4),"*",""))))</x:f>
        <x:v/>
      </x:c>
      <x:c r="X57" s="98" t="str">
        <x:v/>
      </x:c>
    </x:row>
    <x:row r="58" spans="1:25" s="12" x14ac:dyDescent="0.25">
      <x:c r="A58" s="90" t="str">
        <x:v>50</x:v>
      </x:c>
      <x:c r="B58" s="191" t="str">
        <x:v>FPR47292</x:v>
      </x:c>
      <x:c r="C58" s="191" t="str">
        <x:v>HP LJ M401dn</x:v>
      </x:c>
      <x:c r="D58" s="191" t="str">
        <x:v>B/W Laser Prints </x:v>
      </x:c>
      <x:c r="E58" s="191" t="str">
        <x:v>VNG4C00824</x:v>
      </x:c>
      <x:c r="F58" s="191" t="str">
        <x:v>Active</x:v>
      </x:c>
      <x:c r="G58" s="191" t="str">
        <x:v>Garland</x:v>
      </x:c>
      <x:c r="H58" s="191" t="str">
        <x:v/>
      </x:c>
      <x:c r="I58" s="191" t="str">
        <x:v/>
      </x:c>
      <x:c r="J58" s="191" t="str">
        <x:v>3</x:v>
      </x:c>
      <x:c r="K58" s="191" t="str">
        <x:v>Chad Brown</x:v>
      </x:c>
      <x:c r="L58" s="191" t="str">
        <x:v/>
      </x:c>
      <x:c r="M58" s="191" t="str">
        <x:v>9/28/2017</x:v>
      </x:c>
      <x:c r="N58" s="189" t="n">
        <x:v>19642.00</x:v>
      </x:c>
      <x:c r="O58" s="191" t="str">
        <x:v>1/2/2018</x:v>
      </x:c>
      <x:c r="P58" s="189" t="n">
        <x:v>19695.00</x:v>
      </x:c>
      <x:c r="Q58" s="206" t="n">
        <x:v>0.0002</x:v>
      </x:c>
      <x:c r="R58" s="206" t="n">
        <x:v>0.0005</x:v>
      </x:c>
      <x:c r="S58" s="189" t="n">
        <x:v>82.00</x:v>
      </x:c>
      <x:c r="T58" s="187" t="n">
        <x:f ca="1">=IF(AND(U58=0,S58&gt;0),-100%,IF(OR(S58=0,S58="-"),"-",IF(AND(S58=0,U58=0),0%,IF(S58&lt;U58,SUM(U58-S58)/S58,IF(S58&gt;U58,SUM(-1*(S58-U58)/S58),"")))))</x:f>
        <x:v/>
      </x:c>
      <x:c r="U58" s="189" t="n">
        <x:v>53.00</x:v>
      </x:c>
      <x:c r="V58" s="189" t="n">
        <x:f ca="1">=SUM(U58/ round((O58- M58)/30.42,0))</x:f>
        <x:v/>
      </x:c>
      <x:c r="W58" s="195">
        <x:f ca="1">=IF(T58="","",IF(T58="-","",IF(U58=0,"",IF(OR(T58&gt;AA4,T58&lt;-AA4),"*",""))))</x:f>
        <x:v/>
      </x:c>
      <x:c r="X58" s="91" t="str">
        <x:v/>
      </x:c>
    </x:row>
    <x:row r="59" spans="1:25" s="12" x14ac:dyDescent="0.25">
      <x:c r="A59" s="96" t="str">
        <x:v>51</x:v>
      </x:c>
      <x:c r="B59" s="192" t="str">
        <x:v>FPR39521</x:v>
      </x:c>
      <x:c r="C59" s="192" t="str">
        <x:v>Ricoh SP C232SF</x:v>
      </x:c>
      <x:c r="D59" s="192" t="str">
        <x:v>B/W Laser Prints </x:v>
      </x:c>
      <x:c r="E59" s="192" t="str">
        <x:v>S5418501847</x:v>
      </x:c>
      <x:c r="F59" s="192" t="str">
        <x:v>Active</x:v>
      </x:c>
      <x:c r="G59" s="192" t="str">
        <x:v>AZ</x:v>
      </x:c>
      <x:c r="H59" s="192" t="str">
        <x:v/>
      </x:c>
      <x:c r="I59" s="192" t="str">
        <x:v>Receiving Dry Goods</x:v>
      </x:c>
      <x:c r="J59" s="192" t="str">
        <x:v>1</x:v>
      </x:c>
      <x:c r="K59" s="192" t="str">
        <x:v/>
      </x:c>
      <x:c r="L59" s="192" t="str">
        <x:v/>
      </x:c>
      <x:c r="M59" s="192" t="str">
        <x:v>9/28/2017</x:v>
      </x:c>
      <x:c r="N59" s="183" t="n">
        <x:v>4802.00</x:v>
      </x:c>
      <x:c r="O59" s="192" t="str">
        <x:v>1/2/2018</x:v>
      </x:c>
      <x:c r="P59" s="183" t="n">
        <x:v>4841.00</x:v>
      </x:c>
      <x:c r="Q59" s="207" t="n">
        <x:v>0.0002</x:v>
      </x:c>
      <x:c r="R59" s="207" t="n">
        <x:v>0.0004</x:v>
      </x:c>
      <x:c r="S59" s="183" t="n">
        <x:v>81.00</x:v>
      </x:c>
      <x:c r="T59" s="182" t="n">
        <x:f ca="1">=IF(AND(U59=0,S59&gt;0),-100%,IF(OR(S59=0,S59="-"),"-",IF(AND(S59=0,U59=0),0%,IF(S59&lt;U59,SUM(U59-S59)/S59,IF(S59&gt;U59,SUM(-1*(S59-U59)/S59),"")))))</x:f>
        <x:v/>
      </x:c>
      <x:c r="U59" s="183" t="n">
        <x:v>39.00</x:v>
      </x:c>
      <x:c r="V59" s="183" t="n">
        <x:f ca="1">=SUM(U59/ round((O59- M59)/30.42,0))</x:f>
        <x:v/>
      </x:c>
      <x:c r="W59" s="196">
        <x:f ca="1">=IF(T59="","",IF(T59="-","",IF(U59=0,"",IF(OR(T59&gt;AA4,T59&lt;-AA4),"*",""))))</x:f>
        <x:v/>
      </x:c>
      <x:c r="X59" s="98" t="str">
        <x:v/>
      </x:c>
    </x:row>
    <x:row r="60" spans="1:25" s="12" x14ac:dyDescent="0.25">
      <x:c r="A60" s="90" t="str">
        <x:v>52</x:v>
      </x:c>
      <x:c r="B60" s="191" t="str">
        <x:v>FPR57641</x:v>
      </x:c>
      <x:c r="C60" s="191" t="str">
        <x:v>HP LJ M425</x:v>
      </x:c>
      <x:c r="D60" s="191" t="str">
        <x:v>B/W Laser Prints </x:v>
      </x:c>
      <x:c r="E60" s="191" t="str">
        <x:v>CNB6D4D05P</x:v>
      </x:c>
      <x:c r="F60" s="191" t="str">
        <x:v>Active</x:v>
      </x:c>
      <x:c r="G60" s="191" t="str">
        <x:v>AZ</x:v>
      </x:c>
      <x:c r="H60" s="191" t="str">
        <x:v/>
      </x:c>
      <x:c r="I60" s="191" t="str">
        <x:v>Casa Wastewater</x:v>
      </x:c>
      <x:c r="J60" s="191" t="str">
        <x:v/>
      </x:c>
      <x:c r="K60" s="191" t="str">
        <x:v/>
      </x:c>
      <x:c r="L60" s="191" t="str">
        <x:v/>
      </x:c>
      <x:c r="M60" s="191" t="str">
        <x:v>9/28/2017</x:v>
      </x:c>
      <x:c r="N60" s="189" t="n">
        <x:v>275.00</x:v>
      </x:c>
      <x:c r="O60" s="191" t="str">
        <x:v>12/20/2017</x:v>
      </x:c>
      <x:c r="P60" s="189" t="n">
        <x:v>297.00</x:v>
      </x:c>
      <x:c r="Q60" s="206" t="n">
        <x:v>0.0001</x:v>
      </x:c>
      <x:c r="R60" s="206" t="n">
        <x:v>0.0002</x:v>
      </x:c>
      <x:c r="S60" s="189" t="n">
        <x:v>90.00</x:v>
      </x:c>
      <x:c r="T60" s="187" t="n">
        <x:f ca="1">=IF(AND(U60=0,S60&gt;0),-100%,IF(OR(S60=0,S60="-"),"-",IF(AND(S60=0,U60=0),0%,IF(S60&lt;U60,SUM(U60-S60)/S60,IF(S60&gt;U60,SUM(-1*(S60-U60)/S60),"")))))</x:f>
        <x:v/>
      </x:c>
      <x:c r="U60" s="189" t="n">
        <x:v>22.00</x:v>
      </x:c>
      <x:c r="V60" s="189" t="n">
        <x:f ca="1">=SUM(U60/ round((O60- M60)/30.42,0))</x:f>
        <x:v/>
      </x:c>
      <x:c r="W60" s="195">
        <x:f ca="1">=IF(T60="","",IF(T60="-","",IF(U60=0,"",IF(OR(T60&gt;AA4,T60&lt;-AA4),"*",""))))</x:f>
        <x:v/>
      </x:c>
      <x:c r="X60" s="91" t="str">
        <x:v/>
      </x:c>
    </x:row>
    <x:row r="61" spans="1:25" s="12" x14ac:dyDescent="0.25">
      <x:c r="A61" s="96" t="str">
        <x:v>53</x:v>
      </x:c>
      <x:c r="B61" s="192" t="str">
        <x:v>FPR57712</x:v>
      </x:c>
      <x:c r="C61" s="192" t="str">
        <x:v>HP CLJ CP5225</x:v>
      </x:c>
      <x:c r="D61" s="192" t="str">
        <x:v>B/W Laser Prints </x:v>
      </x:c>
      <x:c r="E61" s="192" t="str">
        <x:v>CNGCJD81B2</x:v>
      </x:c>
      <x:c r="F61" s="192" t="str">
        <x:v>Active</x:v>
      </x:c>
      <x:c r="G61" s="192" t="str">
        <x:v>Dallas</x:v>
      </x:c>
      <x:c r="H61" s="192" t="str">
        <x:v/>
      </x:c>
      <x:c r="I61" s="192" t="str">
        <x:v/>
      </x:c>
      <x:c r="J61" s="192" t="str">
        <x:v>6</x:v>
      </x:c>
      <x:c r="K61" s="192" t="str">
        <x:v>Vince Taylor</x:v>
      </x:c>
      <x:c r="L61" s="192" t="str">
        <x:v/>
      </x:c>
      <x:c r="M61" s="192" t="str">
        <x:v>9/30/2017</x:v>
      </x:c>
      <x:c r="N61" s="183" t="n">
        <x:v>131.00</x:v>
      </x:c>
      <x:c r="O61" s="192" t="str">
        <x:v>12/20/2017</x:v>
      </x:c>
      <x:c r="P61" s="183" t="n">
        <x:v>147.00</x:v>
      </x:c>
      <x:c r="Q61" s="207" t="n">
        <x:v>0.0001</x:v>
      </x:c>
      <x:c r="R61" s="207" t="n">
        <x:v>0.0001</x:v>
      </x:c>
      <x:c r="S61" s="183" t="n">
        <x:v>25.00</x:v>
      </x:c>
      <x:c r="T61" s="182" t="n">
        <x:f ca="1">=IF(AND(U61=0,S61&gt;0),-100%,IF(OR(S61=0,S61="-"),"-",IF(AND(S61=0,U61=0),0%,IF(S61&lt;U61,SUM(U61-S61)/S61,IF(S61&gt;U61,SUM(-1*(S61-U61)/S61),"")))))</x:f>
        <x:v/>
      </x:c>
      <x:c r="U61" s="183" t="n">
        <x:v>16.00</x:v>
      </x:c>
      <x:c r="V61" s="183" t="n">
        <x:f ca="1">=SUM(U61/ round((O61- M61)/30.42,0))</x:f>
        <x:v/>
      </x:c>
      <x:c r="W61" s="196">
        <x:f ca="1">=IF(T61="","",IF(T61="-","",IF(U61=0,"",IF(OR(T61&gt;AA4,T61&lt;-AA4),"*",""))))</x:f>
        <x:v/>
      </x:c>
      <x:c r="X61" s="98" t="str">
        <x:v/>
      </x:c>
    </x:row>
    <x:row r="62" spans="1:25" s="12" x14ac:dyDescent="0.25">
      <x:c r="A62" s="90" t="str">
        <x:v>54</x:v>
      </x:c>
      <x:c r="B62" s="191" t="str">
        <x:v>FPR47276</x:v>
      </x:c>
      <x:c r="C62" s="191" t="str">
        <x:v>HP LJ M401dn</x:v>
      </x:c>
      <x:c r="D62" s="191" t="str">
        <x:v>B/W Laser Prints </x:v>
      </x:c>
      <x:c r="E62" s="191" t="str">
        <x:v>VNG4X06490</x:v>
      </x:c>
      <x:c r="F62" s="191" t="str">
        <x:v>Active</x:v>
      </x:c>
      <x:c r="G62" s="191" t="str">
        <x:v>Dallas</x:v>
      </x:c>
      <x:c r="H62" s="191" t="str">
        <x:v/>
      </x:c>
      <x:c r="I62" s="191" t="str">
        <x:v/>
      </x:c>
      <x:c r="J62" s="191" t="str">
        <x:v>6</x:v>
      </x:c>
      <x:c r="K62" s="191" t="str">
        <x:v>David Sokolsky</x:v>
      </x:c>
      <x:c r="L62" s="191" t="str">
        <x:v/>
      </x:c>
      <x:c r="M62" s="191" t="str">
        <x:v>9/27/2017</x:v>
      </x:c>
      <x:c r="N62" s="189" t="n">
        <x:v>732.00</x:v>
      </x:c>
      <x:c r="O62" s="191" t="str">
        <x:v>1/2/2018</x:v>
      </x:c>
      <x:c r="P62" s="189" t="n">
        <x:v>736.00</x:v>
      </x:c>
      <x:c r="Q62" s="206" t="n">
        <x:v>0.00</x:v>
      </x:c>
      <x:c r="R62" s="206" t="n">
        <x:v>0.00</x:v>
      </x:c>
      <x:c r="S62" s="189" t="n">
        <x:v>13.00</x:v>
      </x:c>
      <x:c r="T62" s="187" t="n">
        <x:f ca="1">=IF(AND(U62=0,S62&gt;0),-100%,IF(OR(S62=0,S62="-"),"-",IF(AND(S62=0,U62=0),0%,IF(S62&lt;U62,SUM(U62-S62)/S62,IF(S62&gt;U62,SUM(-1*(S62-U62)/S62),"")))))</x:f>
        <x:v/>
      </x:c>
      <x:c r="U62" s="189" t="n">
        <x:v>4.00</x:v>
      </x:c>
      <x:c r="V62" s="189" t="n">
        <x:f ca="1">=SUM(U62/ round((O62- M62)/30.42,0))</x:f>
        <x:v/>
      </x:c>
      <x:c r="W62" s="195">
        <x:f ca="1">=IF(T62="","",IF(T62="-","",IF(U62=0,"",IF(OR(T62&gt;AA4,T62&lt;-AA4),"*",""))))</x:f>
        <x:v/>
      </x:c>
      <x:c r="X62" s="91" t="str">
        <x:v/>
      </x:c>
    </x:row>
    <x:row r="63" spans="1:25" s="12" x14ac:dyDescent="0.25">
      <x:c r="A63" s="96" t="str">
        <x:v>55</x:v>
      </x:c>
      <x:c r="B63" s="192" t="str">
        <x:v>FPR47277</x:v>
      </x:c>
      <x:c r="C63" s="192" t="str">
        <x:v>HP LJ M401dn</x:v>
      </x:c>
      <x:c r="D63" s="192" t="str">
        <x:v>B/W Laser Prints </x:v>
      </x:c>
      <x:c r="E63" s="192" t="str">
        <x:v>VNG4X07787</x:v>
      </x:c>
      <x:c r="F63" s="192" t="str">
        <x:v>Active</x:v>
      </x:c>
      <x:c r="G63" s="192" t="str">
        <x:v>Dallas</x:v>
      </x:c>
      <x:c r="H63" s="192" t="str">
        <x:v/>
      </x:c>
      <x:c r="I63" s="192" t="str">
        <x:v>Customer Relations</x:v>
      </x:c>
      <x:c r="J63" s="192" t="str">
        <x:v>7</x:v>
      </x:c>
      <x:c r="K63" s="192" t="str">
        <x:v>Penny Hill (Office)</x:v>
      </x:c>
      <x:c r="L63" s="192" t="str">
        <x:v/>
      </x:c>
      <x:c r="M63" s="192" t="str">
        <x:v>9/27/2017</x:v>
      </x:c>
      <x:c r="N63" s="183" t="n">
        <x:v>5137.00</x:v>
      </x:c>
      <x:c r="O63" s="192" t="str">
        <x:v>12/31/2017</x:v>
      </x:c>
      <x:c r="P63" s="183" t="n">
        <x:v>5137.00</x:v>
      </x:c>
      <x:c r="Q63" s="207" t="n">
        <x:v>0.00</x:v>
      </x:c>
      <x:c r="R63" s="207" t="n">
        <x:v>0.00</x:v>
      </x:c>
      <x:c r="S63" s="183" t="n">
        <x:v>364.00</x:v>
      </x:c>
      <x:c r="T63" s="182" t="n">
        <x:f ca="1">=IF(AND(U63=0,S63&gt;0),-100%,IF(OR(S63=0,S63="-"),"-",IF(AND(S63=0,U63=0),0%,IF(S63&lt;U63,SUM(U63-S63)/S63,IF(S63&gt;U63,SUM(-1*(S63-U63)/S63),"")))))</x:f>
        <x:v/>
      </x:c>
      <x:c r="U63" s="183" t="n">
        <x:v>0.00</x:v>
      </x:c>
      <x:c r="V63" s="183" t="n">
        <x:f ca="1">=SUM(U63/ round((O63- M63)/30.42,0))</x:f>
        <x:v/>
      </x:c>
      <x:c r="W63" s="196">
        <x:f ca="1">=IF(T63="","",IF(T63="-","",IF(U63=0,"",IF(OR(T63&gt;AA4,T63&lt;-AA4),"*",""))))</x:f>
        <x:v/>
      </x:c>
      <x:c r="X63" s="98" t="str">
        <x:v/>
      </x:c>
    </x:row>
    <x:row r="64" spans="1:25" s="12" x14ac:dyDescent="0.25">
      <x:c r="A64" s="90" t="str">
        <x:v>56</x:v>
      </x:c>
      <x:c r="B64" s="191" t="str">
        <x:v>FPR47278</x:v>
      </x:c>
      <x:c r="C64" s="191" t="str">
        <x:v>HP LJ M401dn</x:v>
      </x:c>
      <x:c r="D64" s="191" t="str">
        <x:v>B/W Laser Prints </x:v>
      </x:c>
      <x:c r="E64" s="191" t="str">
        <x:v>VNG4X06493</x:v>
      </x:c>
      <x:c r="F64" s="191" t="str">
        <x:v>Active</x:v>
      </x:c>
      <x:c r="G64" s="191" t="str">
        <x:v>AZ</x:v>
      </x:c>
      <x:c r="H64" s="191" t="str">
        <x:v/>
      </x:c>
      <x:c r="I64" s="191" t="str">
        <x:v>Wash Room</x:v>
      </x:c>
      <x:c r="J64" s="191" t="str">
        <x:v>1</x:v>
      </x:c>
      <x:c r="K64" s="191" t="str">
        <x:v/>
      </x:c>
      <x:c r="L64" s="191" t="str">
        <x:v/>
      </x:c>
      <x:c r="M64" s="191" t="str">
        <x:v>10/5/2017</x:v>
      </x:c>
      <x:c r="N64" s="189" t="n">
        <x:v>4901.00</x:v>
      </x:c>
      <x:c r="O64" s="191" t="str">
        <x:v>1/5/2018</x:v>
      </x:c>
      <x:c r="P64" s="189" t="n">
        <x:v>4901.00</x:v>
      </x:c>
      <x:c r="Q64" s="206" t="n">
        <x:v>0.00</x:v>
      </x:c>
      <x:c r="R64" s="206" t="n">
        <x:v>0.00</x:v>
      </x:c>
      <x:c r="S64" s="189" t="n">
        <x:v>0.00</x:v>
      </x:c>
      <x:c r="T64" s="187" t="n">
        <x:f ca="1">=IF(AND(U64=0,S64&gt;0),-100%,IF(OR(S64=0,S64="-"),"-",IF(AND(S64=0,U64=0),0%,IF(S64&lt;U64,SUM(U64-S64)/S64,IF(S64&gt;U64,SUM(-1*(S64-U64)/S64),"")))))</x:f>
        <x:v/>
      </x:c>
      <x:c r="U64" s="189" t="n">
        <x:v>0.00</x:v>
      </x:c>
      <x:c r="V64" s="189" t="n">
        <x:f ca="1">=SUM(U64/ round((O64- M64)/30.42,0))</x:f>
        <x:v/>
      </x:c>
      <x:c r="W64" s="195">
        <x:f ca="1">=IF(T64="","",IF(T64="-","",IF(U64=0,"",IF(OR(T64&gt;AA4,T64&lt;-AA4),"*",""))))</x:f>
        <x:v/>
      </x:c>
      <x:c r="X64" s="91" t="str">
        <x:v/>
      </x:c>
    </x:row>
    <x:row r="65" spans="1:25" s="12" x14ac:dyDescent="0.25">
      <x:c r="A65" s="96" t="str">
        <x:v>57</x:v>
      </x:c>
      <x:c r="B65" s="192" t="str">
        <x:v>FPR47274</x:v>
      </x:c>
      <x:c r="C65" s="192" t="str">
        <x:v>HP LJ M401dn</x:v>
      </x:c>
      <x:c r="D65" s="192" t="str">
        <x:v>B/W Laser Prints </x:v>
      </x:c>
      <x:c r="E65" s="192" t="str">
        <x:v>VNG4X06499</x:v>
      </x:c>
      <x:c r="F65" s="192" t="str">
        <x:v>Active</x:v>
      </x:c>
      <x:c r="G65" s="192" t="str">
        <x:v>Dallas</x:v>
      </x:c>
      <x:c r="H65" s="192" t="str">
        <x:v/>
      </x:c>
      <x:c r="I65" s="192" t="str">
        <x:v>Customer Relations</x:v>
      </x:c>
      <x:c r="J65" s="192" t="str">
        <x:v>7</x:v>
      </x:c>
      <x:c r="K65" s="192" t="str">
        <x:v>John Siracuse (Office)</x:v>
      </x:c>
      <x:c r="L65" s="192" t="str">
        <x:v/>
      </x:c>
      <x:c r="M65" s="192" t="str">
        <x:v>9/27/2017</x:v>
      </x:c>
      <x:c r="N65" s="183" t="n">
        <x:v>1972.00</x:v>
      </x:c>
      <x:c r="O65" s="192" t="str">
        <x:v>12/31/2017</x:v>
      </x:c>
      <x:c r="P65" s="183" t="n">
        <x:v>1972.00</x:v>
      </x:c>
      <x:c r="Q65" s="207" t="n">
        <x:v>0.00</x:v>
      </x:c>
      <x:c r="R65" s="207" t="n">
        <x:v>0.00</x:v>
      </x:c>
      <x:c r="S65" s="183" t="n">
        <x:v>146.00</x:v>
      </x:c>
      <x:c r="T65" s="182" t="n">
        <x:f ca="1">=IF(AND(U65=0,S65&gt;0),-100%,IF(OR(S65=0,S65="-"),"-",IF(AND(S65=0,U65=0),0%,IF(S65&lt;U65,SUM(U65-S65)/S65,IF(S65&gt;U65,SUM(-1*(S65-U65)/S65),"")))))</x:f>
        <x:v/>
      </x:c>
      <x:c r="U65" s="183" t="n">
        <x:v>0.00</x:v>
      </x:c>
      <x:c r="V65" s="183" t="n">
        <x:f ca="1">=SUM(U65/ round((O65- M65)/30.42,0))</x:f>
        <x:v/>
      </x:c>
      <x:c r="W65" s="196">
        <x:f ca="1">=IF(T65="","",IF(T65="-","",IF(U65=0,"",IF(OR(T65&gt;AA4,T65&lt;-AA4),"*",""))))</x:f>
        <x:v/>
      </x:c>
      <x:c r="X65" s="98" t="str">
        <x:v/>
      </x:c>
    </x:row>
    <x:row r="66" spans="1:25" s="12" x14ac:dyDescent="0.25">
      <x:c r="A66" s="90" t="str">
        <x:v>58</x:v>
      </x:c>
      <x:c r="B66" s="191" t="str">
        <x:v>FPR44081</x:v>
      </x:c>
      <x:c r="C66" s="191" t="str">
        <x:v>Ricoh SP C242SF</x:v>
      </x:c>
      <x:c r="D66" s="191" t="str">
        <x:v>B/W Laser Prints </x:v>
      </x:c>
      <x:c r="E66" s="191" t="str">
        <x:v>T223P300484</x:v>
      </x:c>
      <x:c r="F66" s="191" t="str">
        <x:v>Active</x:v>
      </x:c>
      <x:c r="G66" s="191" t="str">
        <x:v>Garland</x:v>
      </x:c>
      <x:c r="H66" s="191" t="str">
        <x:v/>
      </x:c>
      <x:c r="I66" s="191" t="str">
        <x:v>Back Warehouse - Dry Storage</x:v>
      </x:c>
      <x:c r="J66" s="191" t="str">
        <x:v>1</x:v>
      </x:c>
      <x:c r="K66" s="191" t="str">
        <x:v/>
      </x:c>
      <x:c r="L66" s="191" t="str">
        <x:v/>
      </x:c>
      <x:c r="M66" s="191" t="str">
        <x:v>9/30/2017</x:v>
      </x:c>
      <x:c r="N66" s="189" t="n">
        <x:v>6020.00</x:v>
      </x:c>
      <x:c r="O66" s="191" t="str">
        <x:v>12/31/2017</x:v>
      </x:c>
      <x:c r="P66" s="189" t="n">
        <x:v>6020.00</x:v>
      </x:c>
      <x:c r="Q66" s="206" t="n">
        <x:v>0.00</x:v>
      </x:c>
      <x:c r="R66" s="206" t="n">
        <x:v>0.00</x:v>
      </x:c>
      <x:c r="S66" s="189" t="n">
        <x:v>237.00</x:v>
      </x:c>
      <x:c r="T66" s="187" t="n">
        <x:f ca="1">=IF(AND(U66=0,S66&gt;0),-100%,IF(OR(S66=0,S66="-"),"-",IF(AND(S66=0,U66=0),0%,IF(S66&lt;U66,SUM(U66-S66)/S66,IF(S66&gt;U66,SUM(-1*(S66-U66)/S66),"")))))</x:f>
        <x:v/>
      </x:c>
      <x:c r="U66" s="189" t="n">
        <x:v>0.00</x:v>
      </x:c>
      <x:c r="V66" s="189" t="n">
        <x:f ca="1">=SUM(U66/ round((O66- M66)/30.42,0))</x:f>
        <x:v/>
      </x:c>
      <x:c r="W66" s="195">
        <x:f ca="1">=IF(T66="","",IF(T66="-","",IF(U66=0,"",IF(OR(T66&gt;AA4,T66&lt;-AA4),"*",""))))</x:f>
        <x:v/>
      </x:c>
      <x:c r="X66" s="91" t="str">
        <x:v/>
      </x:c>
    </x:row>
    <x:row r="67" spans="1:25" s="12" x14ac:dyDescent="0.25">
      <x:c r="A67" s="96" t="str">
        <x:v>59</x:v>
      </x:c>
      <x:c r="B67" s="192" t="str">
        <x:v>FPR45559</x:v>
      </x:c>
      <x:c r="C67" s="192" t="str">
        <x:v>HP LJ 4300</x:v>
      </x:c>
      <x:c r="D67" s="192" t="str">
        <x:v>B/W Laser Prints </x:v>
      </x:c>
      <x:c r="E67" s="192" t="str">
        <x:v>CNBY703917</x:v>
      </x:c>
      <x:c r="F67" s="192" t="str">
        <x:v>Active</x:v>
      </x:c>
      <x:c r="G67" s="192" t="str">
        <x:v>Dallas</x:v>
      </x:c>
      <x:c r="H67" s="192" t="str">
        <x:v/>
      </x:c>
      <x:c r="I67" s="192" t="str">
        <x:v>Sales</x:v>
      </x:c>
      <x:c r="J67" s="192" t="str">
        <x:v>7</x:v>
      </x:c>
      <x:c r="K67" s="192" t="str">
        <x:v>M. Martinez</x:v>
      </x:c>
      <x:c r="L67" s="192" t="str">
        <x:v/>
      </x:c>
      <x:c r="M67" s="192" t="str">
        <x:v>9/27/2017</x:v>
      </x:c>
      <x:c r="N67" s="183" t="n">
        <x:v>1082518.00</x:v>
      </x:c>
      <x:c r="O67" s="192" t="str">
        <x:v>12/31/2017</x:v>
      </x:c>
      <x:c r="P67" s="183" t="n">
        <x:v>1082518.00</x:v>
      </x:c>
      <x:c r="Q67" s="207" t="n">
        <x:v>0.00</x:v>
      </x:c>
      <x:c r="R67" s="207" t="n">
        <x:v>0.00</x:v>
      </x:c>
      <x:c r="S67" s="183" t="n">
        <x:v>859.00</x:v>
      </x:c>
      <x:c r="T67" s="182" t="n">
        <x:f ca="1">=IF(AND(U67=0,S67&gt;0),-100%,IF(OR(S67=0,S67="-"),"-",IF(AND(S67=0,U67=0),0%,IF(S67&lt;U67,SUM(U67-S67)/S67,IF(S67&gt;U67,SUM(-1*(S67-U67)/S67),"")))))</x:f>
        <x:v/>
      </x:c>
      <x:c r="U67" s="183" t="n">
        <x:v>0.00</x:v>
      </x:c>
      <x:c r="V67" s="183" t="n">
        <x:f ca="1">=SUM(U67/ round((O67- M67)/30.42,0))</x:f>
        <x:v/>
      </x:c>
      <x:c r="W67" s="196">
        <x:f ca="1">=IF(T67="","",IF(T67="-","",IF(U67=0,"",IF(OR(T67&gt;AA4,T67&lt;-AA4),"*",""))))</x:f>
        <x:v/>
      </x:c>
      <x:c r="X67" s="98" t="str">
        <x:v/>
      </x:c>
    </x:row>
    <x:row r="68" spans="1:25" s="12" x14ac:dyDescent="0.25">
      <x:c r="A68" s="90" t="str">
        <x:v>60</x:v>
      </x:c>
      <x:c r="B68" s="191" t="str">
        <x:v>FPR40518</x:v>
      </x:c>
      <x:c r="C68" s="191" t="str">
        <x:v>HP LJ 4250</x:v>
      </x:c>
      <x:c r="D68" s="191" t="str">
        <x:v>B/W Laser Prints </x:v>
      </x:c>
      <x:c r="E68" s="191" t="str">
        <x:v>CNRXK32807</x:v>
      </x:c>
      <x:c r="F68" s="191" t="str">
        <x:v>Active</x:v>
      </x:c>
      <x:c r="G68" s="191" t="str">
        <x:v>Dallas</x:v>
      </x:c>
      <x:c r="H68" s="191" t="str">
        <x:v/>
      </x:c>
      <x:c r="I68" s="191" t="str">
        <x:v/>
      </x:c>
      <x:c r="J68" s="191" t="str">
        <x:v>7</x:v>
      </x:c>
      <x:c r="K68" s="191" t="str">
        <x:v>Becky Waszgis</x:v>
      </x:c>
      <x:c r="L68" s="191" t="str">
        <x:v/>
      </x:c>
      <x:c r="M68" s="191" t="str">
        <x:v>9/27/2017</x:v>
      </x:c>
      <x:c r="N68" s="189" t="n">
        <x:v>77797.00</x:v>
      </x:c>
      <x:c r="O68" s="191" t="str">
        <x:v>12/31/2017</x:v>
      </x:c>
      <x:c r="P68" s="189" t="n">
        <x:v>77797.00</x:v>
      </x:c>
      <x:c r="Q68" s="206" t="n">
        <x:v>0.00</x:v>
      </x:c>
      <x:c r="R68" s="206" t="n">
        <x:v>0.00</x:v>
      </x:c>
      <x:c r="S68" s="189" t="n">
        <x:v>1690.00</x:v>
      </x:c>
      <x:c r="T68" s="187" t="n">
        <x:f ca="1">=IF(AND(U68=0,S68&gt;0),-100%,IF(OR(S68=0,S68="-"),"-",IF(AND(S68=0,U68=0),0%,IF(S68&lt;U68,SUM(U68-S68)/S68,IF(S68&gt;U68,SUM(-1*(S68-U68)/S68),"")))))</x:f>
        <x:v/>
      </x:c>
      <x:c r="U68" s="189" t="n">
        <x:v>0.00</x:v>
      </x:c>
      <x:c r="V68" s="189" t="n">
        <x:f ca="1">=SUM(U68/ round((O68- M68)/30.42,0))</x:f>
        <x:v/>
      </x:c>
      <x:c r="W68" s="195">
        <x:f ca="1">=IF(T68="","",IF(T68="-","",IF(U68=0,"",IF(OR(T68&gt;AA4,T68&lt;-AA4),"*",""))))</x:f>
        <x:v/>
      </x:c>
      <x:c r="X68" s="91" t="str">
        <x:v/>
      </x:c>
    </x:row>
    <x:row r="69" spans="1:25" s="12" x14ac:dyDescent="0.25">
      <x:c r="A69" s="96" t="str">
        <x:v>61</x:v>
      </x:c>
      <x:c r="B69" s="192" t="str">
        <x:v>FPR40557</x:v>
      </x:c>
      <x:c r="C69" s="192" t="str">
        <x:v>Ricoh SP C820dn </x:v>
      </x:c>
      <x:c r="D69" s="192" t="str">
        <x:v>B/W Laser Prints </x:v>
      </x:c>
      <x:c r="E69" s="192" t="str">
        <x:v>S4906100002</x:v>
      </x:c>
      <x:c r="F69" s="192" t="str">
        <x:v>Active</x:v>
      </x:c>
      <x:c r="G69" s="192" t="str">
        <x:v>Paris</x:v>
      </x:c>
      <x:c r="H69" s="192" t="str">
        <x:v/>
      </x:c>
      <x:c r="I69" s="192" t="str">
        <x:v/>
      </x:c>
      <x:c r="J69" s="192" t="str">
        <x:v/>
      </x:c>
      <x:c r="K69" s="192" t="str">
        <x:v/>
      </x:c>
      <x:c r="L69" s="192" t="str">
        <x:v/>
      </x:c>
      <x:c r="M69" s="192" t="str">
        <x:v>9/30/2017</x:v>
      </x:c>
      <x:c r="N69" s="183" t="n">
        <x:v>6151.00</x:v>
      </x:c>
      <x:c r="O69" s="192" t="str">
        <x:v>12/31/2017</x:v>
      </x:c>
      <x:c r="P69" s="183" t="n">
        <x:v>6151.00</x:v>
      </x:c>
      <x:c r="Q69" s="207" t="n">
        <x:v>0.00</x:v>
      </x:c>
      <x:c r="R69" s="207" t="n">
        <x:v>0.00</x:v>
      </x:c>
      <x:c r="S69" s="183" t="n">
        <x:v>100.00</x:v>
      </x:c>
      <x:c r="T69" s="182" t="n">
        <x:f ca="1">=IF(AND(U69=0,S69&gt;0),-100%,IF(OR(S69=0,S69="-"),"-",IF(AND(S69=0,U69=0),0%,IF(S69&lt;U69,SUM(U69-S69)/S69,IF(S69&gt;U69,SUM(-1*(S69-U69)/S69),"")))))</x:f>
        <x:v/>
      </x:c>
      <x:c r="U69" s="183" t="n">
        <x:v>0.00</x:v>
      </x:c>
      <x:c r="V69" s="183" t="n">
        <x:f ca="1">=SUM(U69/ round((O69- M69)/30.42,0))</x:f>
        <x:v/>
      </x:c>
      <x:c r="W69" s="196">
        <x:f ca="1">=IF(T69="","",IF(T69="-","",IF(U69=0,"",IF(OR(T69&gt;AA4,T69&lt;-AA4),"*",""))))</x:f>
        <x:v/>
      </x:c>
      <x:c r="X69" s="98" t="str">
        <x:v/>
      </x:c>
    </x:row>
    <x:row r="70" spans="1:25" s="12" x14ac:dyDescent="0.25">
      <x:c r="A70" s="90" t="str">
        <x:v>62</x:v>
      </x:c>
      <x:c r="B70" s="191" t="str">
        <x:v>FPR42069</x:v>
      </x:c>
      <x:c r="C70" s="191" t="str">
        <x:v>Ricoh SP 5200S</x:v>
      </x:c>
      <x:c r="D70" s="191" t="str">
        <x:v>B/W Laser Prints </x:v>
      </x:c>
      <x:c r="E70" s="191" t="str">
        <x:v>S9019500048</x:v>
      </x:c>
      <x:c r="F70" s="191" t="str">
        <x:v>Active</x:v>
      </x:c>
      <x:c r="G70" s="191" t="str">
        <x:v>Dallas</x:v>
      </x:c>
      <x:c r="H70" s="191" t="str">
        <x:v/>
      </x:c>
      <x:c r="I70" s="191" t="str">
        <x:v>Operations</x:v>
      </x:c>
      <x:c r="J70" s="191" t="str">
        <x:v>6</x:v>
      </x:c>
      <x:c r="K70" s="191" t="str">
        <x:v/>
      </x:c>
      <x:c r="L70" s="191" t="str">
        <x:v/>
      </x:c>
      <x:c r="M70" s="191" t="str">
        <x:v>9/30/2017</x:v>
      </x:c>
      <x:c r="N70" s="189" t="n">
        <x:v>48757.00</x:v>
      </x:c>
      <x:c r="O70" s="191" t="str">
        <x:v>12/31/2017</x:v>
      </x:c>
      <x:c r="P70" s="189" t="n">
        <x:v>48757.00</x:v>
      </x:c>
      <x:c r="Q70" s="206" t="n">
        <x:v>0.00</x:v>
      </x:c>
      <x:c r="R70" s="206" t="n">
        <x:v>0.00</x:v>
      </x:c>
      <x:c r="S70" s="189" t="n">
        <x:v>2500.00</x:v>
      </x:c>
      <x:c r="T70" s="187" t="n">
        <x:f ca="1">=IF(AND(U70=0,S70&gt;0),-100%,IF(OR(S70=0,S70="-"),"-",IF(AND(S70=0,U70=0),0%,IF(S70&lt;U70,SUM(U70-S70)/S70,IF(S70&gt;U70,SUM(-1*(S70-U70)/S70),"")))))</x:f>
        <x:v/>
      </x:c>
      <x:c r="U70" s="189" t="n">
        <x:v>0.00</x:v>
      </x:c>
      <x:c r="V70" s="189" t="n">
        <x:f ca="1">=SUM(U70/ round((O70- M70)/30.42,0))</x:f>
        <x:v/>
      </x:c>
      <x:c r="W70" s="195">
        <x:f ca="1">=IF(T70="","",IF(T70="-","",IF(U70=0,"",IF(OR(T70&gt;AA4,T70&lt;-AA4),"*",""))))</x:f>
        <x:v/>
      </x:c>
      <x:c r="X70" s="91" t="str">
        <x:v/>
      </x:c>
    </x:row>
    <x:row r="71" spans="1:25" s="12" x14ac:dyDescent="0.25">
      <x:c r="A71" s="96" t="str">
        <x:v>63</x:v>
      </x:c>
      <x:c r="B71" s="192" t="str">
        <x:v>FPR42101</x:v>
      </x:c>
      <x:c r="C71" s="192" t="str">
        <x:v>HP LJ M425</x:v>
      </x:c>
      <x:c r="D71" s="192" t="str">
        <x:v>B/W Laser Prints </x:v>
      </x:c>
      <x:c r="E71" s="192" t="str">
        <x:v>CNB6D5B001</x:v>
      </x:c>
      <x:c r="F71" s="192" t="str">
        <x:v>Active</x:v>
      </x:c>
      <x:c r="G71" s="192" t="str">
        <x:v>Paris</x:v>
      </x:c>
      <x:c r="H71" s="192" t="str">
        <x:v/>
      </x:c>
      <x:c r="I71" s="192" t="str">
        <x:v/>
      </x:c>
      <x:c r="J71" s="192" t="str">
        <x:v/>
      </x:c>
      <x:c r="K71" s="192" t="str">
        <x:v>Jody Maxwell or Jeff Fowler</x:v>
      </x:c>
      <x:c r="L71" s="192" t="str">
        <x:v/>
      </x:c>
      <x:c r="M71" s="192" t="str">
        <x:v>9/30/2017</x:v>
      </x:c>
      <x:c r="N71" s="183" t="n">
        <x:v>72074.00</x:v>
      </x:c>
      <x:c r="O71" s="192" t="str">
        <x:v>12/31/2017</x:v>
      </x:c>
      <x:c r="P71" s="183" t="n">
        <x:v>72074.00</x:v>
      </x:c>
      <x:c r="Q71" s="207" t="n">
        <x:v>0.00</x:v>
      </x:c>
      <x:c r="R71" s="207" t="n">
        <x:v>0.00</x:v>
      </x:c>
      <x:c r="S71" s="183" t="n">
        <x:v>5249.00</x:v>
      </x:c>
      <x:c r="T71" s="182" t="n">
        <x:f ca="1">=IF(AND(U71=0,S71&gt;0),-100%,IF(OR(S71=0,S71="-"),"-",IF(AND(S71=0,U71=0),0%,IF(S71&lt;U71,SUM(U71-S71)/S71,IF(S71&gt;U71,SUM(-1*(S71-U71)/S71),"")))))</x:f>
        <x:v/>
      </x:c>
      <x:c r="U71" s="183" t="n">
        <x:v>0.00</x:v>
      </x:c>
      <x:c r="V71" s="183" t="n">
        <x:f ca="1">=SUM(U71/ round((O71- M71)/30.42,0))</x:f>
        <x:v/>
      </x:c>
      <x:c r="W71" s="196">
        <x:f ca="1">=IF(T71="","",IF(T71="-","",IF(U71=0,"",IF(OR(T71&gt;AA4,T71&lt;-AA4),"*",""))))</x:f>
        <x:v/>
      </x:c>
      <x:c r="X71" s="98" t="str">
        <x:v/>
      </x:c>
    </x:row>
    <x:row r="72" spans="1:25" s="12" x14ac:dyDescent="0.25">
      <x:c r="A72" s="90" t="str">
        <x:v>64</x:v>
      </x:c>
      <x:c r="B72" s="191" t="str">
        <x:v>100164</x:v>
      </x:c>
      <x:c r="C72" s="191" t="str">
        <x:v>HP CLJ M775 MFP</x:v>
      </x:c>
      <x:c r="D72" s="191" t="str">
        <x:v>B/W Laser Prints </x:v>
      </x:c>
      <x:c r="E72" s="191" t="str">
        <x:v>MXCCDD40DJ</x:v>
      </x:c>
      <x:c r="F72" s="191" t="str">
        <x:v>Active</x:v>
      </x:c>
      <x:c r="G72" s="191" t="str">
        <x:v>Dallas</x:v>
      </x:c>
      <x:c r="H72" s="191" t="str">
        <x:v/>
      </x:c>
      <x:c r="I72" s="191" t="str">
        <x:v>IT</x:v>
      </x:c>
      <x:c r="J72" s="191" t="str">
        <x:v>6</x:v>
      </x:c>
      <x:c r="K72" s="191" t="str">
        <x:v/>
      </x:c>
      <x:c r="L72" s="191" t="str">
        <x:v/>
      </x:c>
      <x:c r="M72" s="191" t="str">
        <x:v>9/27/2017</x:v>
      </x:c>
      <x:c r="N72" s="189" t="n">
        <x:v>22250.00</x:v>
      </x:c>
      <x:c r="O72" s="191" t="str">
        <x:v>1/2/2018</x:v>
      </x:c>
      <x:c r="P72" s="189" t="n">
        <x:v>22250.00</x:v>
      </x:c>
      <x:c r="Q72" s="206" t="n">
        <x:v>0.00</x:v>
      </x:c>
      <x:c r="R72" s="206" t="n">
        <x:v>0.00</x:v>
      </x:c>
      <x:c r="S72" s="189" t="n">
        <x:v>0.00</x:v>
      </x:c>
      <x:c r="T72" s="187" t="n">
        <x:f ca="1">=IF(AND(U72=0,S72&gt;0),-100%,IF(OR(S72=0,S72="-"),"-",IF(AND(S72=0,U72=0),0%,IF(S72&lt;U72,SUM(U72-S72)/S72,IF(S72&gt;U72,SUM(-1*(S72-U72)/S72),"")))))</x:f>
        <x:v/>
      </x:c>
      <x:c r="U72" s="189" t="n">
        <x:v>0.00</x:v>
      </x:c>
      <x:c r="V72" s="189" t="n">
        <x:f ca="1">=SUM(U72/ round((O72- M72)/30.42,0))</x:f>
        <x:v/>
      </x:c>
      <x:c r="W72" s="195">
        <x:f ca="1">=IF(T72="","",IF(T72="-","",IF(U72=0,"",IF(OR(T72&gt;AA4,T72&lt;-AA4),"*",""))))</x:f>
        <x:v/>
      </x:c>
      <x:c r="X72" s="91" t="str">
        <x:v/>
      </x:c>
    </x:row>
    <x:row r="73" spans="1:25" s="12" x14ac:dyDescent="0.25">
      <x:c r="A73" s="96" t="str">
        <x:v>65</x:v>
      </x:c>
      <x:c r="B73" s="192" t="str">
        <x:v>FPR35295</x:v>
      </x:c>
      <x:c r="C73" s="192" t="str">
        <x:v>Xerox 6360DN</x:v>
      </x:c>
      <x:c r="D73" s="192" t="str">
        <x:v>B/W Laser Prints </x:v>
      </x:c>
      <x:c r="E73" s="192" t="str">
        <x:v>DBY265393</x:v>
      </x:c>
      <x:c r="F73" s="192" t="str">
        <x:v>Active</x:v>
      </x:c>
      <x:c r="G73" s="192" t="str">
        <x:v>Dallas</x:v>
      </x:c>
      <x:c r="H73" s="192" t="str">
        <x:v/>
      </x:c>
      <x:c r="I73" s="192" t="str">
        <x:v>Accounting</x:v>
      </x:c>
      <x:c r="J73" s="192" t="str">
        <x:v>7</x:v>
      </x:c>
      <x:c r="K73" s="192" t="str">
        <x:v/>
      </x:c>
      <x:c r="L73" s="192" t="str">
        <x:v/>
      </x:c>
      <x:c r="M73" s="192" t="str">
        <x:v>9/27/2017</x:v>
      </x:c>
      <x:c r="N73" s="183" t="n">
        <x:v>12873.00</x:v>
      </x:c>
      <x:c r="O73" s="192" t="str">
        <x:v>12/31/2017</x:v>
      </x:c>
      <x:c r="P73" s="183" t="n">
        <x:v>12873.00</x:v>
      </x:c>
      <x:c r="Q73" s="207" t="n">
        <x:v>0.00</x:v>
      </x:c>
      <x:c r="R73" s="207" t="n">
        <x:v>0.00</x:v>
      </x:c>
      <x:c r="S73" s="183" t="n">
        <x:v>300.00</x:v>
      </x:c>
      <x:c r="T73" s="182" t="n">
        <x:f ca="1">=IF(AND(U73=0,S73&gt;0),-100%,IF(OR(S73=0,S73="-"),"-",IF(AND(S73=0,U73=0),0%,IF(S73&lt;U73,SUM(U73-S73)/S73,IF(S73&gt;U73,SUM(-1*(S73-U73)/S73),"")))))</x:f>
        <x:v/>
      </x:c>
      <x:c r="U73" s="183" t="n">
        <x:v>0.00</x:v>
      </x:c>
      <x:c r="V73" s="183" t="n">
        <x:f ca="1">=SUM(U73/ round((O73- M73)/30.42,0))</x:f>
        <x:v/>
      </x:c>
      <x:c r="W73" s="196">
        <x:f ca="1">=IF(T73="","",IF(T73="-","",IF(U73=0,"",IF(OR(T73&gt;AA4,T73&lt;-AA4),"*",""))))</x:f>
        <x:v/>
      </x:c>
      <x:c r="X73" s="98" t="str">
        <x:v/>
      </x:c>
    </x:row>
    <x:row r="74" spans="1:25" s="12" x14ac:dyDescent="0.25">
      <x:c r="A74" s="90" t="str">
        <x:v>66</x:v>
      </x:c>
      <x:c r="B74" s="191" t="str">
        <x:v>FPR36266</x:v>
      </x:c>
      <x:c r="C74" s="191" t="str">
        <x:v>HP LJ P4515</x:v>
      </x:c>
      <x:c r="D74" s="191" t="str">
        <x:v>B/W Laser Prints </x:v>
      </x:c>
      <x:c r="E74" s="191" t="str">
        <x:v>JPDF255263</x:v>
      </x:c>
      <x:c r="F74" s="191" t="str">
        <x:v>Active</x:v>
      </x:c>
      <x:c r="G74" s="191" t="str">
        <x:v>Dallas</x:v>
      </x:c>
      <x:c r="H74" s="191" t="str">
        <x:v/>
      </x:c>
      <x:c r="I74" s="191" t="str">
        <x:v>Accounts Payable</x:v>
      </x:c>
      <x:c r="J74" s="191" t="str">
        <x:v>7</x:v>
      </x:c>
      <x:c r="K74" s="191" t="str">
        <x:v>V. Williams</x:v>
      </x:c>
      <x:c r="L74" s="191" t="str">
        <x:v/>
      </x:c>
      <x:c r="M74" s="191" t="str">
        <x:v>9/27/2017</x:v>
      </x:c>
      <x:c r="N74" s="189" t="n">
        <x:v>461004.00</x:v>
      </x:c>
      <x:c r="O74" s="191" t="str">
        <x:v>12/31/2017</x:v>
      </x:c>
      <x:c r="P74" s="189" t="n">
        <x:v>461004.00</x:v>
      </x:c>
      <x:c r="Q74" s="206" t="n">
        <x:v>0.00</x:v>
      </x:c>
      <x:c r="R74" s="206" t="n">
        <x:v>0.00</x:v>
      </x:c>
      <x:c r="S74" s="189" t="n">
        <x:v>9404.00</x:v>
      </x:c>
      <x:c r="T74" s="187" t="n">
        <x:f ca="1">=IF(AND(U74=0,S74&gt;0),-100%,IF(OR(S74=0,S74="-"),"-",IF(AND(S74=0,U74=0),0%,IF(S74&lt;U74,SUM(U74-S74)/S74,IF(S74&gt;U74,SUM(-1*(S74-U74)/S74),"")))))</x:f>
        <x:v/>
      </x:c>
      <x:c r="U74" s="189" t="n">
        <x:v>0.00</x:v>
      </x:c>
      <x:c r="V74" s="189" t="n">
        <x:f ca="1">=SUM(U74/ round((O74- M74)/30.42,0))</x:f>
        <x:v/>
      </x:c>
      <x:c r="W74" s="195">
        <x:f ca="1">=IF(T74="","",IF(T74="-","",IF(U74=0,"",IF(OR(T74&gt;AA4,T74&lt;-AA4),"*",""))))</x:f>
        <x:v/>
      </x:c>
      <x:c r="X74" s="91" t="str">
        <x:v/>
      </x:c>
    </x:row>
    <x:row r="75" spans="1:25" s="12" x14ac:dyDescent="0.25">
      <x:c r="A75" s="96" t="str">
        <x:v>67</x:v>
      </x:c>
      <x:c r="B75" s="192" t="str">
        <x:v>FPR57724</x:v>
      </x:c>
      <x:c r="C75" s="192" t="str">
        <x:v>Ricoh Aficio SP C430DN</x:v>
      </x:c>
      <x:c r="D75" s="192" t="str">
        <x:v>B/W Laser Prints </x:v>
      </x:c>
      <x:c r="E75" s="192" t="str">
        <x:v>S9309301262</x:v>
      </x:c>
      <x:c r="F75" s="192" t="str">
        <x:v>Active</x:v>
      </x:c>
      <x:c r="G75" s="192" t="str">
        <x:v>Dallas</x:v>
      </x:c>
      <x:c r="H75" s="192" t="str">
        <x:v/>
      </x:c>
      <x:c r="I75" s="192" t="str">
        <x:v>Human Resources</x:v>
      </x:c>
      <x:c r="J75" s="192" t="str">
        <x:v>6</x:v>
      </x:c>
      <x:c r="K75" s="192" t="str">
        <x:v/>
      </x:c>
      <x:c r="L75" s="192" t="str">
        <x:v/>
      </x:c>
      <x:c r="M75" s="192" t="str">
        <x:v>9/30/2017</x:v>
      </x:c>
      <x:c r="N75" s="183" t="n">
        <x:v>60879.00</x:v>
      </x:c>
      <x:c r="O75" s="192" t="str">
        <x:v>12/31/2017</x:v>
      </x:c>
      <x:c r="P75" s="183" t="n">
        <x:v>60879.00</x:v>
      </x:c>
      <x:c r="Q75" s="207" t="n">
        <x:v>0.00</x:v>
      </x:c>
      <x:c r="R75" s="207" t="n">
        <x:v>0.00</x:v>
      </x:c>
      <x:c r="S75" s="183" t="n">
        <x:v>1977.00</x:v>
      </x:c>
      <x:c r="T75" s="182" t="n">
        <x:f ca="1">=IF(AND(U75=0,S75&gt;0),-100%,IF(OR(S75=0,S75="-"),"-",IF(AND(S75=0,U75=0),0%,IF(S75&lt;U75,SUM(U75-S75)/S75,IF(S75&gt;U75,SUM(-1*(S75-U75)/S75),"")))))</x:f>
        <x:v/>
      </x:c>
      <x:c r="U75" s="183" t="n">
        <x:v>0.00</x:v>
      </x:c>
      <x:c r="V75" s="183" t="n">
        <x:f ca="1">=SUM(U75/ round((O75- M75)/30.42,0))</x:f>
        <x:v/>
      </x:c>
      <x:c r="W75" s="196">
        <x:f ca="1">=IF(T75="","",IF(T75="-","",IF(U75=0,"",IF(OR(T75&gt;AA4,T75&lt;-AA4),"*",""))))</x:f>
        <x:v/>
      </x:c>
      <x:c r="X75" s="98" t="str">
        <x:v/>
      </x:c>
    </x:row>
    <x:row r="76" spans="1:25" s="12" x14ac:dyDescent="0.25">
      <x:c r="A76" s="90" t="str">
        <x:v>68</x:v>
      </x:c>
      <x:c r="B76" s="191" t="str">
        <x:v>FPR53729</x:v>
      </x:c>
      <x:c r="C76" s="191" t="str">
        <x:v>Ricoh C252SF</x:v>
      </x:c>
      <x:c r="D76" s="191" t="str">
        <x:v>B/W Laser Prints </x:v>
      </x:c>
      <x:c r="E76" s="191" t="str">
        <x:v>X114P500112</x:v>
      </x:c>
      <x:c r="F76" s="191" t="str">
        <x:v>Active</x:v>
      </x:c>
      <x:c r="G76" s="191" t="str">
        <x:v>Paris</x:v>
      </x:c>
      <x:c r="H76" s="191" t="str">
        <x:v/>
      </x:c>
      <x:c r="I76" s="191" t="str">
        <x:v/>
      </x:c>
      <x:c r="J76" s="191" t="str">
        <x:v/>
      </x:c>
      <x:c r="K76" s="191" t="str">
        <x:v>Kelly Cupt</x:v>
      </x:c>
      <x:c r="L76" s="191" t="str">
        <x:v/>
      </x:c>
      <x:c r="M76" s="191" t="str">
        <x:v>9/30/2017</x:v>
      </x:c>
      <x:c r="N76" s="189" t="n">
        <x:v>1851.00</x:v>
      </x:c>
      <x:c r="O76" s="191" t="str">
        <x:v>12/31/2017</x:v>
      </x:c>
      <x:c r="P76" s="189" t="n">
        <x:v>1851.00</x:v>
      </x:c>
      <x:c r="Q76" s="206" t="n">
        <x:v>0.00</x:v>
      </x:c>
      <x:c r="R76" s="206" t="n">
        <x:v>0.00</x:v>
      </x:c>
      <x:c r="S76" s="189" t="n">
        <x:v>0.00</x:v>
      </x:c>
      <x:c r="T76" s="187" t="n">
        <x:f ca="1">=IF(AND(U76=0,S76&gt;0),-100%,IF(OR(S76=0,S76="-"),"-",IF(AND(S76=0,U76=0),0%,IF(S76&lt;U76,SUM(U76-S76)/S76,IF(S76&gt;U76,SUM(-1*(S76-U76)/S76),"")))))</x:f>
        <x:v/>
      </x:c>
      <x:c r="U76" s="189" t="n">
        <x:v>0.00</x:v>
      </x:c>
      <x:c r="V76" s="189" t="n">
        <x:f ca="1">=SUM(U76/ round((O76- M76)/30.42,0))</x:f>
        <x:v/>
      </x:c>
      <x:c r="W76" s="195">
        <x:f ca="1">=IF(T76="","",IF(T76="-","",IF(U76=0,"",IF(OR(T76&gt;AA4,T76&lt;-AA4),"*",""))))</x:f>
        <x:v/>
      </x:c>
      <x:c r="X76" s="91" t="str">
        <x:v/>
      </x:c>
    </x:row>
    <x:row r="77" spans="1:25" s="12" x14ac:dyDescent="0.25">
      <x:c r="A77" s="96" t="str">
        <x:v>69</x:v>
      </x:c>
      <x:c r="B77" s="192" t="str">
        <x:v>FPR47293</x:v>
      </x:c>
      <x:c r="C77" s="192" t="str">
        <x:v>HP LJ M401dn</x:v>
      </x:c>
      <x:c r="D77" s="192" t="str">
        <x:v>B/W Laser Prints </x:v>
      </x:c>
      <x:c r="E77" s="192" t="str">
        <x:v>VNG4C00817</x:v>
      </x:c>
      <x:c r="F77" s="192" t="str">
        <x:v>Active</x:v>
      </x:c>
      <x:c r="G77" s="192" t="str">
        <x:v>Dallas</x:v>
      </x:c>
      <x:c r="H77" s="192" t="str">
        <x:v/>
      </x:c>
      <x:c r="I77" s="192" t="str">
        <x:v>Administration</x:v>
      </x:c>
      <x:c r="J77" s="192" t="str">
        <x:v>7</x:v>
      </x:c>
      <x:c r="K77" s="192" t="str">
        <x:v>Sonya Byrd</x:v>
      </x:c>
      <x:c r="L77" s="192" t="str">
        <x:v/>
      </x:c>
      <x:c r="M77" s="192" t="str">
        <x:v>9/27/2017</x:v>
      </x:c>
      <x:c r="N77" s="183" t="n">
        <x:v>36525.00</x:v>
      </x:c>
      <x:c r="O77" s="192" t="str">
        <x:v>12/31/2017</x:v>
      </x:c>
      <x:c r="P77" s="183" t="n">
        <x:v>36525.00</x:v>
      </x:c>
      <x:c r="Q77" s="207" t="n">
        <x:v>0.00</x:v>
      </x:c>
      <x:c r="R77" s="207" t="n">
        <x:v>0.00</x:v>
      </x:c>
      <x:c r="S77" s="183" t="n">
        <x:v>2247.00</x:v>
      </x:c>
      <x:c r="T77" s="182" t="n">
        <x:f ca="1">=IF(AND(U77=0,S77&gt;0),-100%,IF(OR(S77=0,S77="-"),"-",IF(AND(S77=0,U77=0),0%,IF(S77&lt;U77,SUM(U77-S77)/S77,IF(S77&gt;U77,SUM(-1*(S77-U77)/S77),"")))))</x:f>
        <x:v/>
      </x:c>
      <x:c r="U77" s="183" t="n">
        <x:v>0.00</x:v>
      </x:c>
      <x:c r="V77" s="183" t="n">
        <x:f ca="1">=SUM(U77/ round((O77- M77)/30.42,0))</x:f>
        <x:v/>
      </x:c>
      <x:c r="W77" s="196">
        <x:f ca="1">=IF(T77="","",IF(T77="-","",IF(U77=0,"",IF(OR(T77&gt;AA4,T77&lt;-AA4),"*",""))))</x:f>
        <x:v/>
      </x:c>
      <x:c r="X77" s="98" t="str">
        <x:v/>
      </x:c>
    </x:row>
    <x:row r="78" spans="1:25" s="12" x14ac:dyDescent="0.25">
      <x:c r="A78" s="90" t="str">
        <x:v>70</x:v>
      </x:c>
      <x:c r="B78" s="191" t="str">
        <x:v>FPR47287</x:v>
      </x:c>
      <x:c r="C78" s="191" t="str">
        <x:v>HP LJ M401dn</x:v>
      </x:c>
      <x:c r="D78" s="191" t="str">
        <x:v>B/W Laser Prints </x:v>
      </x:c>
      <x:c r="E78" s="191" t="str">
        <x:v>VNG4C00818</x:v>
      </x:c>
      <x:c r="F78" s="191" t="str">
        <x:v>Active</x:v>
      </x:c>
      <x:c r="G78" s="191" t="str">
        <x:v>Dallas</x:v>
      </x:c>
      <x:c r="H78" s="191" t="str">
        <x:v/>
      </x:c>
      <x:c r="I78" s="191" t="str">
        <x:v>Accounting</x:v>
      </x:c>
      <x:c r="J78" s="191" t="str">
        <x:v>7</x:v>
      </x:c>
      <x:c r="K78" s="191" t="str">
        <x:v>Tania B.</x:v>
      </x:c>
      <x:c r="L78" s="191" t="str">
        <x:v/>
      </x:c>
      <x:c r="M78" s="191" t="str">
        <x:v>9/27/2017</x:v>
      </x:c>
      <x:c r="N78" s="189" t="n">
        <x:v>8370.00</x:v>
      </x:c>
      <x:c r="O78" s="191" t="str">
        <x:v>12/31/2017</x:v>
      </x:c>
      <x:c r="P78" s="189" t="n">
        <x:v>8370.00</x:v>
      </x:c>
      <x:c r="Q78" s="206" t="n">
        <x:v>0.00</x:v>
      </x:c>
      <x:c r="R78" s="206" t="n">
        <x:v>0.00</x:v>
      </x:c>
      <x:c r="S78" s="189" t="n">
        <x:v>3822.00</x:v>
      </x:c>
      <x:c r="T78" s="187" t="n">
        <x:f ca="1">=IF(AND(U78=0,S78&gt;0),-100%,IF(OR(S78=0,S78="-"),"-",IF(AND(S78=0,U78=0),0%,IF(S78&lt;U78,SUM(U78-S78)/S78,IF(S78&gt;U78,SUM(-1*(S78-U78)/S78),"")))))</x:f>
        <x:v/>
      </x:c>
      <x:c r="U78" s="189" t="n">
        <x:v>0.00</x:v>
      </x:c>
      <x:c r="V78" s="189" t="n">
        <x:f ca="1">=SUM(U78/ round((O78- M78)/30.42,0))</x:f>
        <x:v/>
      </x:c>
      <x:c r="W78" s="195">
        <x:f ca="1">=IF(T78="","",IF(T78="-","",IF(U78=0,"",IF(OR(T78&gt;AA4,T78&lt;-AA4),"*",""))))</x:f>
        <x:v/>
      </x:c>
      <x:c r="X78" s="91" t="str">
        <x:v/>
      </x:c>
    </x:row>
    <x:row r="79" spans="1:25" s="12" x14ac:dyDescent="0.25">
      <x:c r="A79" s="96" t="str">
        <x:v>71</x:v>
      </x:c>
      <x:c r="B79" s="192" t="str">
        <x:v>FPR49190</x:v>
      </x:c>
      <x:c r="C79" s="192" t="str">
        <x:v>Ricoh SP C242SF</x:v>
      </x:c>
      <x:c r="D79" s="192" t="str">
        <x:v>B/W Laser Prints </x:v>
      </x:c>
      <x:c r="E79" s="192" t="str">
        <x:v>T223PB00142</x:v>
      </x:c>
      <x:c r="F79" s="192" t="str">
        <x:v>Active</x:v>
      </x:c>
      <x:c r="G79" s="192" t="str">
        <x:v>Paris</x:v>
      </x:c>
      <x:c r="H79" s="192" t="str">
        <x:v/>
      </x:c>
      <x:c r="I79" s="192" t="str">
        <x:v/>
      </x:c>
      <x:c r="J79" s="192" t="str">
        <x:v/>
      </x:c>
      <x:c r="K79" s="192" t="str">
        <x:v/>
      </x:c>
      <x:c r="L79" s="192" t="str">
        <x:v/>
      </x:c>
      <x:c r="M79" s="192" t="str">
        <x:v>9/30/2017</x:v>
      </x:c>
      <x:c r="N79" s="183" t="n">
        <x:v>12044.00</x:v>
      </x:c>
      <x:c r="O79" s="192" t="str">
        <x:v>12/31/2017</x:v>
      </x:c>
      <x:c r="P79" s="183" t="n">
        <x:v>12044.00</x:v>
      </x:c>
      <x:c r="Q79" s="207" t="n">
        <x:v>0.00</x:v>
      </x:c>
      <x:c r="R79" s="207" t="n">
        <x:v>0.00</x:v>
      </x:c>
      <x:c r="S79" s="183" t="n">
        <x:v>0.00</x:v>
      </x:c>
      <x:c r="T79" s="182" t="n">
        <x:f ca="1">=IF(AND(U79=0,S79&gt;0),-100%,IF(OR(S79=0,S79="-"),"-",IF(AND(S79=0,U79=0),0%,IF(S79&lt;U79,SUM(U79-S79)/S79,IF(S79&gt;U79,SUM(-1*(S79-U79)/S79),"")))))</x:f>
        <x:v/>
      </x:c>
      <x:c r="U79" s="183" t="n">
        <x:v>0.00</x:v>
      </x:c>
      <x:c r="V79" s="183" t="n">
        <x:f ca="1">=SUM(U79/ round((O79- M79)/30.42,0))</x:f>
        <x:v/>
      </x:c>
      <x:c r="W79" s="196">
        <x:f ca="1">=IF(T79="","",IF(T79="-","",IF(U79=0,"",IF(OR(T79&gt;AA4,T79&lt;-AA4),"*",""))))</x:f>
        <x:v/>
      </x:c>
      <x:c r="X79" s="98" t="str">
        <x:v/>
      </x:c>
    </x:row>
    <x:row r="80" spans="1:25" s="12" x14ac:dyDescent="0.25">
      <x:c r="A80" s="90" t="str">
        <x:v>72</x:v>
      </x:c>
      <x:c r="B80" s="191" t="str">
        <x:v>FPR49300</x:v>
      </x:c>
      <x:c r="C80" s="191" t="str">
        <x:v>Ricoh C252SF</x:v>
      </x:c>
      <x:c r="D80" s="191" t="str">
        <x:v>B/W Laser Prints </x:v>
      </x:c>
      <x:c r="E80" s="191" t="str">
        <x:v>X114P700262</x:v>
      </x:c>
      <x:c r="F80" s="191" t="str">
        <x:v>Active</x:v>
      </x:c>
      <x:c r="G80" s="191" t="str">
        <x:v>Paris</x:v>
      </x:c>
      <x:c r="H80" s="191" t="str">
        <x:v/>
      </x:c>
      <x:c r="I80" s="191" t="str">
        <x:v/>
      </x:c>
      <x:c r="J80" s="191" t="str">
        <x:v/>
      </x:c>
      <x:c r="K80" s="191" t="str">
        <x:v>Dr. Kerr</x:v>
      </x:c>
      <x:c r="L80" s="191" t="str">
        <x:v/>
      </x:c>
      <x:c r="M80" s="191" t="str">
        <x:v>9/30/2017</x:v>
      </x:c>
      <x:c r="N80" s="189" t="n">
        <x:v>4124.00</x:v>
      </x:c>
      <x:c r="O80" s="191" t="str">
        <x:v>12/31/2017</x:v>
      </x:c>
      <x:c r="P80" s="189" t="n">
        <x:v>4124.00</x:v>
      </x:c>
      <x:c r="Q80" s="206" t="n">
        <x:v>0.00</x:v>
      </x:c>
      <x:c r="R80" s="206" t="n">
        <x:v>0.00</x:v>
      </x:c>
      <x:c r="S80" s="189" t="n">
        <x:v>0.00</x:v>
      </x:c>
      <x:c r="T80" s="187" t="n">
        <x:f ca="1">=IF(AND(U80=0,S80&gt;0),-100%,IF(OR(S80=0,S80="-"),"-",IF(AND(S80=0,U80=0),0%,IF(S80&lt;U80,SUM(U80-S80)/S80,IF(S80&gt;U80,SUM(-1*(S80-U80)/S80),"")))))</x:f>
        <x:v/>
      </x:c>
      <x:c r="U80" s="189" t="n">
        <x:v>0.00</x:v>
      </x:c>
      <x:c r="V80" s="189" t="n">
        <x:f ca="1">=SUM(U80/ round((O80- M80)/30.42,0))</x:f>
        <x:v/>
      </x:c>
      <x:c r="W80" s="195">
        <x:f ca="1">=IF(T80="","",IF(T80="-","",IF(U80=0,"",IF(OR(T80&gt;AA4,T80&lt;-AA4),"*",""))))</x:f>
        <x:v/>
      </x:c>
      <x:c r="X80" s="91" t="str">
        <x:v/>
      </x:c>
    </x:row>
    <x:row r="81" spans="1:25" s="12" x14ac:dyDescent="0.25">
      <x:c r="A81" s="96" t="str">
        <x:v>73</x:v>
      </x:c>
      <x:c r="B81" s="192" t="str">
        <x:v>FPR47291</x:v>
      </x:c>
      <x:c r="C81" s="192" t="str">
        <x:v>HP LJ M401dn</x:v>
      </x:c>
      <x:c r="D81" s="192" t="str">
        <x:v>B/W Laser Prints </x:v>
      </x:c>
      <x:c r="E81" s="192" t="str">
        <x:v>VNG4C00813</x:v>
      </x:c>
      <x:c r="F81" s="192" t="str">
        <x:v>Active</x:v>
      </x:c>
      <x:c r="G81" s="192" t="str">
        <x:v>Garland</x:v>
      </x:c>
      <x:c r="H81" s="192" t="str">
        <x:v/>
      </x:c>
      <x:c r="I81" s="192" t="str">
        <x:v>Shipping</x:v>
      </x:c>
      <x:c r="J81" s="192" t="str">
        <x:v/>
      </x:c>
      <x:c r="K81" s="192" t="str">
        <x:v/>
      </x:c>
      <x:c r="L81" s="192" t="str">
        <x:v/>
      </x:c>
      <x:c r="M81" s="192" t="str">
        <x:v/>
      </x:c>
      <x:c r="N81" s="183" t="n">
        <x:v/>
      </x:c>
      <x:c r="O81" s="192" t="str">
        <x:v/>
      </x:c>
      <x:c r="P81" s="183" t="n">
        <x:v/>
      </x:c>
      <x:c r="Q81" s="207" t="n">
        <x:v/>
      </x:c>
      <x:c r="R81" s="207" t="n">
        <x:v/>
      </x:c>
      <x:c r="S81" s="183" t="n">
        <x:v/>
      </x:c>
      <x:c r="T81" s="182" t="n">
        <x:f ca="1">=IF(AND(U81=0,S81&gt;0),-100%,IF(OR(S81=0,S81="-"),"-",IF(AND(S81=0,U81=0),0%,IF(S81&lt;U81,SUM(U81-S81)/S81,IF(S81&gt;U81,SUM(-1*(S81-U81)/S81),"")))))</x:f>
        <x:v/>
      </x:c>
      <x:c r="U81" s="183" t="n">
        <x:v/>
      </x:c>
      <x:c r="V81" s="183" t="n">
        <x:f ca="1">=SUM(U81/ round((O81- M81)/30.42,0))</x:f>
        <x:v/>
      </x:c>
      <x:c r="W81" s="196">
        <x:f ca="1">=IF(T81="","",IF(T81="-","",IF(U81=0,"",IF(OR(T81&gt;AA4,T81&lt;-AA4),"*",""))))</x:f>
        <x:v/>
      </x:c>
      <x:c r="X81" s="98" t="str">
        <x:v/>
      </x:c>
    </x:row>
    <x:row r="82" spans="1:25" s="12" x14ac:dyDescent="0.25">
      <x:c r="A82" s="90" t="str">
        <x:v>74</x:v>
      </x:c>
      <x:c r="B82" s="191" t="str">
        <x:v>FPR58073</x:v>
      </x:c>
      <x:c r="C82" s="191" t="str">
        <x:v>Ricoh SP C262dnw</x:v>
      </x:c>
      <x:c r="D82" s="191" t="str">
        <x:v>B/W Laser Prints </x:v>
      </x:c>
      <x:c r="E82" s="191" t="str">
        <x:v>Y847PA00811</x:v>
      </x:c>
      <x:c r="F82" s="191" t="str">
        <x:v>Active</x:v>
      </x:c>
      <x:c r="G82" s="191" t="str">
        <x:v>Garland</x:v>
      </x:c>
      <x:c r="H82" s="191" t="str">
        <x:v/>
      </x:c>
      <x:c r="I82" s="191" t="str">
        <x:v>Quality Lab</x:v>
      </x:c>
      <x:c r="J82" s="191" t="str">
        <x:v>1</x:v>
      </x:c>
      <x:c r="K82" s="191" t="str">
        <x:v/>
      </x:c>
      <x:c r="L82" s="191" t="str">
        <x:v/>
      </x:c>
      <x:c r="M82" s="191" t="str">
        <x:v/>
      </x:c>
      <x:c r="N82" s="189" t="n">
        <x:v/>
      </x:c>
      <x:c r="O82" s="191" t="str">
        <x:v/>
      </x:c>
      <x:c r="P82" s="189" t="n">
        <x:v/>
      </x:c>
      <x:c r="Q82" s="206" t="n">
        <x:v/>
      </x:c>
      <x:c r="R82" s="206" t="n">
        <x:v/>
      </x:c>
      <x:c r="S82" s="189" t="n">
        <x:v/>
      </x:c>
      <x:c r="T82" s="187" t="n">
        <x:f ca="1">=IF(AND(U82=0,S82&gt;0),-100%,IF(OR(S82=0,S82="-"),"-",IF(AND(S82=0,U82=0),0%,IF(S82&lt;U82,SUM(U82-S82)/S82,IF(S82&gt;U82,SUM(-1*(S82-U82)/S82),"")))))</x:f>
        <x:v/>
      </x:c>
      <x:c r="U82" s="189" t="n">
        <x:v/>
      </x:c>
      <x:c r="V82" s="189" t="n">
        <x:f ca="1">=SUM(U82/ round((O82- M82)/30.42,0))</x:f>
        <x:v/>
      </x:c>
      <x:c r="W82" s="195">
        <x:f ca="1">=IF(T82="","",IF(T82="-","",IF(U82=0,"",IF(OR(T82&gt;AA4,T82&lt;-AA4),"*",""))))</x:f>
        <x:v/>
      </x:c>
      <x:c r="X82" s="91" t="str">
        <x:v/>
      </x:c>
    </x:row>
    <x:row r="83" spans="1:25" s="12" x14ac:dyDescent="0.25">
      <x:c r="A83" s="96" t="str">
        <x:v>75</x:v>
      </x:c>
      <x:c r="B83" s="192" t="str">
        <x:v>FPR58084</x:v>
      </x:c>
      <x:c r="C83" s="192" t="str">
        <x:v>HP LJ M426fdn</x:v>
      </x:c>
      <x:c r="D83" s="192" t="str">
        <x:v>B/W Laser Prints </x:v>
      </x:c>
      <x:c r="E83" s="192" t="str">
        <x:v>PHBLKBW7HX</x:v>
      </x:c>
      <x:c r="F83" s="192" t="str">
        <x:v>Active</x:v>
      </x:c>
      <x:c r="G83" s="192" t="str">
        <x:v>Wooster, OH</x:v>
      </x:c>
      <x:c r="H83" s="192" t="str">
        <x:v/>
      </x:c>
      <x:c r="I83" s="192" t="str">
        <x:v/>
      </x:c>
      <x:c r="J83" s="192" t="str">
        <x:v/>
      </x:c>
      <x:c r="K83" s="192" t="str">
        <x:v>Daniel Young</x:v>
      </x:c>
      <x:c r="L83" s="192" t="str">
        <x:v/>
      </x:c>
      <x:c r="M83" s="192" t="str">
        <x:v/>
      </x:c>
      <x:c r="N83" s="183" t="n">
        <x:v/>
      </x:c>
      <x:c r="O83" s="192" t="str">
        <x:v/>
      </x:c>
      <x:c r="P83" s="183" t="n">
        <x:v/>
      </x:c>
      <x:c r="Q83" s="207" t="n">
        <x:v/>
      </x:c>
      <x:c r="R83" s="207" t="n">
        <x:v/>
      </x:c>
      <x:c r="S83" s="183" t="n">
        <x:v/>
      </x:c>
      <x:c r="T83" s="182" t="n">
        <x:f ca="1">=IF(AND(U83=0,S83&gt;0),-100%,IF(OR(S83=0,S83="-"),"-",IF(AND(S83=0,U83=0),0%,IF(S83&lt;U83,SUM(U83-S83)/S83,IF(S83&gt;U83,SUM(-1*(S83-U83)/S83),"")))))</x:f>
        <x:v/>
      </x:c>
      <x:c r="U83" s="183" t="n">
        <x:v/>
      </x:c>
      <x:c r="V83" s="183" t="n">
        <x:f ca="1">=SUM(U83/ round((O83- M83)/30.42,0))</x:f>
        <x:v/>
      </x:c>
      <x:c r="W83" s="196">
        <x:f ca="1">=IF(T83="","",IF(T83="-","",IF(U83=0,"",IF(OR(T83&gt;AA4,T83&lt;-AA4),"*",""))))</x:f>
        <x:v/>
      </x:c>
      <x:c r="X83" s="98" t="str">
        <x:v/>
      </x:c>
    </x:row>
    <x:row r="84" spans="1:25" s="12" x14ac:dyDescent="0.25">
      <x:c r="A84" s="90" t="str">
        <x:v>76</x:v>
      </x:c>
      <x:c r="B84" s="191" t="str">
        <x:v>FPR58211</x:v>
      </x:c>
      <x:c r="C84" s="191" t="str">
        <x:v>HP LJ M401dn</x:v>
      </x:c>
      <x:c r="D84" s="191" t="str">
        <x:v>B/W Laser Prints </x:v>
      </x:c>
      <x:c r="E84" s="191" t="str">
        <x:v>PHGFG65356</x:v>
      </x:c>
      <x:c r="F84" s="191" t="str">
        <x:v>Active</x:v>
      </x:c>
      <x:c r="G84" s="191" t="str">
        <x:v>Paris</x:v>
      </x:c>
      <x:c r="H84" s="191" t="str">
        <x:v/>
      </x:c>
      <x:c r="I84" s="191" t="str">
        <x:v>Parlor / Spare</x:v>
      </x:c>
      <x:c r="J84" s="191" t="str">
        <x:v/>
      </x:c>
      <x:c r="K84" s="191" t="str">
        <x:v/>
      </x:c>
      <x:c r="L84" s="191" t="str">
        <x:v/>
      </x:c>
      <x:c r="M84" s="191" t="str">
        <x:v/>
      </x:c>
      <x:c r="N84" s="189" t="n">
        <x:v/>
      </x:c>
      <x:c r="O84" s="191" t="str">
        <x:v/>
      </x:c>
      <x:c r="P84" s="189" t="n">
        <x:v/>
      </x:c>
      <x:c r="Q84" s="206" t="n">
        <x:v/>
      </x:c>
      <x:c r="R84" s="206" t="n">
        <x:v/>
      </x:c>
      <x:c r="S84" s="189" t="n">
        <x:v/>
      </x:c>
      <x:c r="T84" s="187" t="n">
        <x:f ca="1">=IF(AND(U84=0,S84&gt;0),-100%,IF(OR(S84=0,S84="-"),"-",IF(AND(S84=0,U84=0),0%,IF(S84&lt;U84,SUM(U84-S84)/S84,IF(S84&gt;U84,SUM(-1*(S84-U84)/S84),"")))))</x:f>
        <x:v/>
      </x:c>
      <x:c r="U84" s="189" t="n">
        <x:v/>
      </x:c>
      <x:c r="V84" s="189" t="n">
        <x:f ca="1">=SUM(U84/ round((O84- M84)/30.42,0))</x:f>
        <x:v/>
      </x:c>
      <x:c r="W84" s="195">
        <x:f ca="1">=IF(T84="","",IF(T84="-","",IF(U84=0,"",IF(OR(T84&gt;AA4,T84&lt;-AA4),"*",""))))</x:f>
        <x:v/>
      </x:c>
      <x:c r="X84" s="91" t="str">
        <x:v/>
      </x:c>
    </x:row>
    <x:row r="85" spans="1:25" s="12" x14ac:dyDescent="0.25">
      <x:c r="A85" s="96" t="str">
        <x:v>77</x:v>
      </x:c>
      <x:c r="B85" s="192" t="str">
        <x:v>FPR60824</x:v>
      </x:c>
      <x:c r="C85" s="192" t="str">
        <x:v>Ricoh SP C440dn</x:v>
      </x:c>
      <x:c r="D85" s="192" t="str">
        <x:v>B/W Laser Prints </x:v>
      </x:c>
      <x:c r="E85" s="192" t="str">
        <x:v>X686PC00419</x:v>
      </x:c>
      <x:c r="F85" s="192" t="str">
        <x:v>Active</x:v>
      </x:c>
      <x:c r="G85" s="192" t="str">
        <x:v>Nashville, TN</x:v>
      </x:c>
      <x:c r="H85" s="192" t="str">
        <x:v/>
      </x:c>
      <x:c r="I85" s="192" t="str">
        <x:v/>
      </x:c>
      <x:c r="J85" s="192" t="str">
        <x:v/>
      </x:c>
      <x:c r="K85" s="192" t="str">
        <x:v>Mark Sala</x:v>
      </x:c>
      <x:c r="L85" s="192" t="str">
        <x:v/>
      </x:c>
      <x:c r="M85" s="192" t="str">
        <x:v/>
      </x:c>
      <x:c r="N85" s="183" t="n">
        <x:v/>
      </x:c>
      <x:c r="O85" s="192" t="str">
        <x:v/>
      </x:c>
      <x:c r="P85" s="183" t="n">
        <x:v/>
      </x:c>
      <x:c r="Q85" s="207" t="n">
        <x:v/>
      </x:c>
      <x:c r="R85" s="207" t="n">
        <x:v/>
      </x:c>
      <x:c r="S85" s="183" t="n">
        <x:v/>
      </x:c>
      <x:c r="T85" s="182" t="n">
        <x:f ca="1">=IF(AND(U85=0,S85&gt;0),-100%,IF(OR(S85=0,S85="-"),"-",IF(AND(S85=0,U85=0),0%,IF(S85&lt;U85,SUM(U85-S85)/S85,IF(S85&gt;U85,SUM(-1*(S85-U85)/S85),"")))))</x:f>
        <x:v/>
      </x:c>
      <x:c r="U85" s="183" t="n">
        <x:v/>
      </x:c>
      <x:c r="V85" s="183" t="n">
        <x:f ca="1">=SUM(U85/ round((O85- M85)/30.42,0))</x:f>
        <x:v/>
      </x:c>
      <x:c r="W85" s="196">
        <x:f ca="1">=IF(T85="","",IF(T85="-","",IF(U85=0,"",IF(OR(T85&gt;AA4,T85&lt;-AA4),"*",""))))</x:f>
        <x:v/>
      </x:c>
      <x:c r="X85" s="98" t="str">
        <x:v/>
      </x:c>
    </x:row>
    <x:row r="86" spans="1:10" ht="15.5" customHeight="1" x14ac:dyDescent="0.25">
      <x:c r="A86" s="174"/>
      <x:c r="B86" s="174"/>
      <x:c r="C86" s="174"/>
      <x:c r="D86" s="174"/>
      <x:c r="E86" s="174"/>
      <x:c r="F86" s="174"/>
      <x:c r="G86" s="174"/>
      <x:c r="H86" s="174"/>
      <x:c r="I86" s="174"/>
      <x:c r="J86" s="174"/>
      <x:c r="K86" s="174"/>
      <x:c r="L86" s="174"/>
      <x:c r="M86" s="174"/>
      <x:c r="N86" s="174"/>
      <x:c r="O86" s="174"/>
      <x:c r="P86" s="174"/>
      <x:c r="Q86" s="174"/>
      <x:c r="R86" s="174"/>
      <x:c r="S86" s="205" t="n">
        <x:f ca="1">SUM(S30:S85)</x:f>
      </x:c>
      <x:c r="T86" s="174"/>
      <x:c r="U86" s="205" t="n">
        <x:f ca="1">SUM(U30:U85)</x:f>
      </x:c>
      <x:c r="V86" s="205" t="n">
        <x:f ca="1">SUM(V30:V85)</x:f>
      </x:c>
      <x:c r="W86" s="174"/>
      <x:c r="X86" s="174"/>
    </x:row>
    <x:row r="87" spans="1:25" ht="38.5" customHeight="1" x14ac:dyDescent="0.25">
      <x:c r="A87" s="194">
        <x:v>Color Copier (Color Pages)</x:v>
      </x:c>
    </x:row>
    <x:row r="88" spans="1:25" s="12" customFormat="1" ht="37.35" customHeight="1" x14ac:dyDescent="0.25">
      <x:c r="A88" s="47" t="str">
        <x:v>Line #</x:v>
      </x:c>
      <x:c r="B88" s="45" t="str">
        <x:v>Device ID</x:v>
      </x:c>
      <x:c r="C88" s="45" t="str">
        <x:v>Model </x:v>
      </x:c>
      <x:c r="D88" s="45" t="str">
        <x:v>Meter Type</x:v>
      </x:c>
      <x:c r="E88" s="45" t="str">
        <x:v>Serial Number</x:v>
      </x:c>
      <x:c r="F88" s="45" t="str">
        <x:v>Device Status</x:v>
      </x:c>
      <x:c r="G88" s="45" t="str">
        <x:v>Location</x:v>
      </x:c>
      <x:c r="H88" s="45" t="str">
        <x:v>Bldg</x:v>
      </x:c>
      <x:c r="I88" s="45" t="str">
        <x:v>Dept.</x:v>
      </x:c>
      <x:c r="J88" s="45" t="str">
        <x:v>Floor</x:v>
      </x:c>
      <x:c r="K88" s="45" t="str">
        <x:v>User</x:v>
      </x:c>
      <x:c r="L88" s="45" t="str">
        <x:v>Cost Center</x:v>
      </x:c>
      <x:c r="M88" s="45" t="str">
        <x:v>Start Date</x:v>
      </x:c>
      <x:c r="N88" s="45" t="str">
        <x:v>Start Meter</x:v>
      </x:c>
      <x:c r="O88" s="45" t="str">
        <x:v>End Date</x:v>
      </x:c>
      <x:c r="P88" s="45" t="str">
        <x:v>End Meter</x:v>
      </x:c>
      <x:c r="Q88" s="45" t="str">
        <x:v>% of Total Usage</x:v>
      </x:c>
      <x:c r="R88" s="45" t="str">
        <x:v>% Usage By Meter Group</x:v>
      </x:c>
      <x:c r="S88" s="45" t="str">
        <x:v>Volume Last Period</x:v>
      </x:c>
      <x:c r="T88" s="45" t="str">
        <x:v>% Change</x:v>
      </x:c>
      <x:c r="U88" s="45" t="str">
        <x:v>Volume Current Period</x:v>
      </x:c>
      <x:c r="V88" s="45" t="str">
        <x:v>Avg. Monthly Vol.</x:v>
      </x:c>
      <x:c r="W88" s="45"/>
      <x:c r="X88" s="46" t="str">
        <x:v>Comments</x:v>
      </x:c>
    </x:row>
    <x:row r="89" spans="1:25" s="12" x14ac:dyDescent="0.25">
      <x:c r="A89" s="90" t="str">
        <x:v>78</x:v>
      </x:c>
      <x:c r="B89" s="191" t="str">
        <x:v>WXE09273</x:v>
      </x:c>
      <x:c r="C89" s="191" t="str">
        <x:v>Canon IR C5540</x:v>
      </x:c>
      <x:c r="D89" s="191" t="str">
        <x:v>Color Copier (Color Pages)</x:v>
      </x:c>
      <x:c r="E89" s="191" t="str">
        <x:v>WXE09273</x:v>
      </x:c>
      <x:c r="F89" s="191" t="str">
        <x:v>Active</x:v>
      </x:c>
      <x:c r="G89" s="191" t="str">
        <x:v>Dallas</x:v>
      </x:c>
      <x:c r="H89" s="191" t="str">
        <x:v/>
      </x:c>
      <x:c r="I89" s="191" t="str">
        <x:v>Logistics</x:v>
      </x:c>
      <x:c r="J89" s="191" t="str">
        <x:v>7</x:v>
      </x:c>
      <x:c r="K89" s="191" t="str">
        <x:v/>
      </x:c>
      <x:c r="L89" s="191" t="str">
        <x:v/>
      </x:c>
      <x:c r="M89" s="191" t="str">
        <x:v>9/27/2017</x:v>
      </x:c>
      <x:c r="N89" s="189" t="n">
        <x:v>13258.00</x:v>
      </x:c>
      <x:c r="O89" s="191" t="str">
        <x:v>12/31/2017</x:v>
      </x:c>
      <x:c r="P89" s="189" t="n">
        <x:v>25130.00</x:v>
      </x:c>
      <x:c r="Q89" s="206" t="n">
        <x:v>0.055</x:v>
      </x:c>
      <x:c r="R89" s="206" t="n">
        <x:v>0.2292</x:v>
      </x:c>
      <x:c r="S89" s="189" t="n">
        <x:v>13245.00</x:v>
      </x:c>
      <x:c r="T89" s="187" t="n">
        <x:f ca="1">=IF(AND(U89=0,S89&gt;0),-100%,IF(OR(S89=0,S89="-"),"-",IF(AND(S89=0,U89=0),0%,IF(S89&lt;U89,SUM(U89-S89)/S89,IF(S89&gt;U89,SUM(-1*(S89-U89)/S89),"")))))</x:f>
        <x:v/>
      </x:c>
      <x:c r="U89" s="189" t="n">
        <x:v>11872.00</x:v>
      </x:c>
      <x:c r="V89" s="189" t="n">
        <x:f ca="1">=SUM(U89/ round((O89- M89)/30.42,0))</x:f>
        <x:v/>
      </x:c>
      <x:c r="W89" s="195">
        <x:f ca="1">=IF(T89="","",IF(T89="-","",IF(U89=0,"",IF(OR(T89&gt; AA4 ,T89&lt;-AA4),"*",""))))</x:f>
        <x:v/>
      </x:c>
      <x:c r="X89" s="91" t="str">
        <x:v/>
      </x:c>
    </x:row>
    <x:row r="90" spans="1:25" s="12" x14ac:dyDescent="0.25">
      <x:c r="A90" s="90" t="str">
        <x:v>79</x:v>
      </x:c>
      <x:c r="B90" s="191" t="str">
        <x:v>78646</x:v>
      </x:c>
      <x:c r="C90" s="191" t="str">
        <x:v>Canon IR C5540</x:v>
      </x:c>
      <x:c r="D90" s="191" t="str">
        <x:v>Color Copier (Color Pages)</x:v>
      </x:c>
      <x:c r="E90" s="191" t="str">
        <x:v>WXE01488</x:v>
      </x:c>
      <x:c r="F90" s="191" t="str">
        <x:v>Active</x:v>
      </x:c>
      <x:c r="G90" s="191" t="str">
        <x:v>Garland</x:v>
      </x:c>
      <x:c r="H90" s="191" t="str">
        <x:v/>
      </x:c>
      <x:c r="I90" s="191" t="str">
        <x:v>Downstairs Receptionist</x:v>
      </x:c>
      <x:c r="J90" s="191" t="str">
        <x:v/>
      </x:c>
      <x:c r="K90" s="191" t="str">
        <x:v/>
      </x:c>
      <x:c r="L90" s="191" t="str">
        <x:v/>
      </x:c>
      <x:c r="M90" s="191" t="str">
        <x:v>9/28/2017</x:v>
      </x:c>
      <x:c r="N90" s="189" t="n">
        <x:v>28046.00</x:v>
      </x:c>
      <x:c r="O90" s="191" t="str">
        <x:v>1/2/2018</x:v>
      </x:c>
      <x:c r="P90" s="189" t="n">
        <x:v>36791.00</x:v>
      </x:c>
      <x:c r="Q90" s="206" t="n">
        <x:v>0.0405</x:v>
      </x:c>
      <x:c r="R90" s="206" t="n">
        <x:v>0.1688</x:v>
      </x:c>
      <x:c r="S90" s="189" t="n">
        <x:v>9894.00</x:v>
      </x:c>
      <x:c r="T90" s="187" t="n">
        <x:f ca="1">=IF(AND(U90=0,S90&gt;0),-100%,IF(OR(S90=0,S90="-"),"-",IF(AND(S90=0,U90=0),0%,IF(S90&lt;U90,SUM(U90-S90)/S90,IF(S90&gt;U90,SUM(-1*(S90-U90)/S90),"")))))</x:f>
        <x:v/>
      </x:c>
      <x:c r="U90" s="189" t="n">
        <x:v>8745.00</x:v>
      </x:c>
      <x:c r="V90" s="189" t="n">
        <x:f ca="1">=SUM(U90/ round((O90- M90)/30.42,0))</x:f>
        <x:v/>
      </x:c>
      <x:c r="W90" s="195">
        <x:f ca="1">=IF(T90="","",IF(T90="-","",IF(U90=0,"",IF(OR(T90&gt;AA4,T90&lt;-AA4),"*",""))))</x:f>
        <x:v/>
      </x:c>
      <x:c r="X90" s="91" t="str">
        <x:v/>
      </x:c>
    </x:row>
    <x:row r="91" spans="1:25" s="12" x14ac:dyDescent="0.25">
      <x:c r="A91" s="96" t="str">
        <x:v>80</x:v>
      </x:c>
      <x:c r="B91" s="192" t="str">
        <x:v>57977</x:v>
      </x:c>
      <x:c r="C91" s="192" t="str">
        <x:v>Canon IR C5250</x:v>
      </x:c>
      <x:c r="D91" s="192" t="str">
        <x:v>Color Copier (Color Pages)</x:v>
      </x:c>
      <x:c r="E91" s="192" t="str">
        <x:v>JMQ11255</x:v>
      </x:c>
      <x:c r="F91" s="192" t="str">
        <x:v>Active</x:v>
      </x:c>
      <x:c r="G91" s="192" t="str">
        <x:v>Dallas</x:v>
      </x:c>
      <x:c r="H91" s="192" t="str">
        <x:v/>
      </x:c>
      <x:c r="I91" s="192" t="str">
        <x:v>Marketing Hallway</x:v>
      </x:c>
      <x:c r="J91" s="192" t="str">
        <x:v>6</x:v>
      </x:c>
      <x:c r="K91" s="192" t="str">
        <x:v/>
      </x:c>
      <x:c r="L91" s="192" t="str">
        <x:v/>
      </x:c>
      <x:c r="M91" s="192" t="str">
        <x:v>10/9/2017</x:v>
      </x:c>
      <x:c r="N91" s="183" t="n">
        <x:v>343939.00</x:v>
      </x:c>
      <x:c r="O91" s="192" t="str">
        <x:v>12/31/2017</x:v>
      </x:c>
      <x:c r="P91" s="183" t="n">
        <x:v>351461.00</x:v>
      </x:c>
      <x:c r="Q91" s="207" t="n">
        <x:v>0.0348</x:v>
      </x:c>
      <x:c r="R91" s="207" t="n">
        <x:v>0.1452</x:v>
      </x:c>
      <x:c r="S91" s="183" t="n">
        <x:v>1225.00</x:v>
      </x:c>
      <x:c r="T91" s="182" t="n">
        <x:f ca="1">=IF(AND(U91=0,S91&gt;0),-100%,IF(OR(S91=0,S91="-"),"-",IF(AND(S91=0,U91=0),0%,IF(S91&lt;U91,SUM(U91-S91)/S91,IF(S91&gt;U91,SUM(-1*(S91-U91)/S91),"")))))</x:f>
        <x:v/>
      </x:c>
      <x:c r="U91" s="183" t="n">
        <x:v>7522.00</x:v>
      </x:c>
      <x:c r="V91" s="183" t="n">
        <x:f ca="1">=SUM(U91/ round((O91- M91)/30.42,0))</x:f>
        <x:v/>
      </x:c>
      <x:c r="W91" s="196">
        <x:f ca="1">=IF(T91="","",IF(T91="-","",IF(U91=0,"",IF(OR(T91&gt;AA4,T91&lt;-AA4),"*",""))))</x:f>
        <x:v/>
      </x:c>
      <x:c r="X91" s="98" t="str">
        <x:v/>
      </x:c>
    </x:row>
    <x:row r="92" spans="1:25" s="12" x14ac:dyDescent="0.25">
      <x:c r="A92" s="90" t="str">
        <x:v>81</x:v>
      </x:c>
      <x:c r="B92" s="191" t="str">
        <x:v>78645</x:v>
      </x:c>
      <x:c r="C92" s="191" t="str">
        <x:v>Canon IR C5540</x:v>
      </x:c>
      <x:c r="D92" s="191" t="str">
        <x:v>Color Copier (Color Pages)</x:v>
      </x:c>
      <x:c r="E92" s="191" t="str">
        <x:v>WXE01541</x:v>
      </x:c>
      <x:c r="F92" s="191" t="str">
        <x:v>Active</x:v>
      </x:c>
      <x:c r="G92" s="191" t="str">
        <x:v>Garland</x:v>
      </x:c>
      <x:c r="H92" s="191" t="str">
        <x:v/>
      </x:c>
      <x:c r="I92" s="191" t="str">
        <x:v>Upstairs / Engineering</x:v>
      </x:c>
      <x:c r="J92" s="191" t="str">
        <x:v/>
      </x:c>
      <x:c r="K92" s="191" t="str">
        <x:v/>
      </x:c>
      <x:c r="L92" s="191" t="str">
        <x:v/>
      </x:c>
      <x:c r="M92" s="191" t="str">
        <x:v>9/28/2017</x:v>
      </x:c>
      <x:c r="N92" s="189" t="n">
        <x:v>32371.00</x:v>
      </x:c>
      <x:c r="O92" s="191" t="str">
        <x:v>1/2/2018</x:v>
      </x:c>
      <x:c r="P92" s="189" t="n">
        <x:v>39666.00</x:v>
      </x:c>
      <x:c r="Q92" s="206" t="n">
        <x:v>0.0338</x:v>
      </x:c>
      <x:c r="R92" s="206" t="n">
        <x:v>0.1408</x:v>
      </x:c>
      <x:c r="S92" s="189" t="n">
        <x:v>8561.00</x:v>
      </x:c>
      <x:c r="T92" s="187" t="n">
        <x:f ca="1">=IF(AND(U92=0,S92&gt;0),-100%,IF(OR(S92=0,S92="-"),"-",IF(AND(S92=0,U92=0),0%,IF(S92&lt;U92,SUM(U92-S92)/S92,IF(S92&gt;U92,SUM(-1*(S92-U92)/S92),"")))))</x:f>
        <x:v/>
      </x:c>
      <x:c r="U92" s="189" t="n">
        <x:v>7295.00</x:v>
      </x:c>
      <x:c r="V92" s="189" t="n">
        <x:f ca="1">=SUM(U92/ round((O92- M92)/30.42,0))</x:f>
        <x:v/>
      </x:c>
      <x:c r="W92" s="195">
        <x:f ca="1">=IF(T92="","",IF(T92="-","",IF(U92=0,"",IF(OR(T92&gt;AA4,T92&lt;-AA4),"*",""))))</x:f>
        <x:v/>
      </x:c>
      <x:c r="X92" s="91" t="str">
        <x:v/>
      </x:c>
    </x:row>
    <x:row r="93" spans="1:25" s="12" x14ac:dyDescent="0.25">
      <x:c r="A93" s="96" t="str">
        <x:v>82</x:v>
      </x:c>
      <x:c r="B93" s="192" t="str">
        <x:v>WXE09276</x:v>
      </x:c>
      <x:c r="C93" s="192" t="str">
        <x:v>Canon IR C5540</x:v>
      </x:c>
      <x:c r="D93" s="192" t="str">
        <x:v>Color Copier (Color Pages)</x:v>
      </x:c>
      <x:c r="E93" s="192" t="str">
        <x:v>WXE09276</x:v>
      </x:c>
      <x:c r="F93" s="192" t="str">
        <x:v>Active</x:v>
      </x:c>
      <x:c r="G93" s="192" t="str">
        <x:v>Dallas</x:v>
      </x:c>
      <x:c r="H93" s="192" t="str">
        <x:v/>
      </x:c>
      <x:c r="I93" s="192" t="str">
        <x:v>Operations</x:v>
      </x:c>
      <x:c r="J93" s="192" t="str">
        <x:v>6</x:v>
      </x:c>
      <x:c r="K93" s="192" t="str">
        <x:v/>
      </x:c>
      <x:c r="L93" s="192" t="str">
        <x:v/>
      </x:c>
      <x:c r="M93" s="192" t="str">
        <x:v>9/27/2017</x:v>
      </x:c>
      <x:c r="N93" s="183" t="n">
        <x:v>19802.00</x:v>
      </x:c>
      <x:c r="O93" s="192" t="str">
        <x:v>12/31/2017</x:v>
      </x:c>
      <x:c r="P93" s="183" t="n">
        <x:v>26198.00</x:v>
      </x:c>
      <x:c r="Q93" s="207" t="n">
        <x:v>0.0296</x:v>
      </x:c>
      <x:c r="R93" s="207" t="n">
        <x:v>0.1235</x:v>
      </x:c>
      <x:c r="S93" s="183" t="n">
        <x:v>19798.00</x:v>
      </x:c>
      <x:c r="T93" s="182" t="n">
        <x:f ca="1">=IF(AND(U93=0,S93&gt;0),-100%,IF(OR(S93=0,S93="-"),"-",IF(AND(S93=0,U93=0),0%,IF(S93&lt;U93,SUM(U93-S93)/S93,IF(S93&gt;U93,SUM(-1*(S93-U93)/S93),"")))))</x:f>
        <x:v/>
      </x:c>
      <x:c r="U93" s="183" t="n">
        <x:v>6396.00</x:v>
      </x:c>
      <x:c r="V93" s="183" t="n">
        <x:f ca="1">=SUM(U93/ round((O93- M93)/30.42,0))</x:f>
        <x:v/>
      </x:c>
      <x:c r="W93" s="196">
        <x:f ca="1">=IF(T93="","",IF(T93="-","",IF(U93=0,"",IF(OR(T93&gt;AA4,T93&lt;-AA4),"*",""))))</x:f>
        <x:v/>
      </x:c>
      <x:c r="X93" s="98" t="str">
        <x:v/>
      </x:c>
    </x:row>
    <x:row r="94" spans="1:25" s="12" x14ac:dyDescent="0.25">
      <x:c r="A94" s="90" t="str">
        <x:v>83</x:v>
      </x:c>
      <x:c r="B94" s="191" t="str">
        <x:v>A4880</x:v>
      </x:c>
      <x:c r="C94" s="191" t="str">
        <x:v>Canon IR C3330</x:v>
      </x:c>
      <x:c r="D94" s="191" t="str">
        <x:v>Color Copier (Color Pages)</x:v>
      </x:c>
      <x:c r="E94" s="191" t="str">
        <x:v>QTV01985</x:v>
      </x:c>
      <x:c r="F94" s="191" t="str">
        <x:v>Active</x:v>
      </x:c>
      <x:c r="G94" s="191" t="str">
        <x:v>Wooster, OH</x:v>
      </x:c>
      <x:c r="H94" s="191" t="str">
        <x:v/>
      </x:c>
      <x:c r="I94" s="191" t="str">
        <x:v>Reception</x:v>
      </x:c>
      <x:c r="J94" s="191" t="str">
        <x:v/>
      </x:c>
      <x:c r="K94" s="191" t="str">
        <x:v/>
      </x:c>
      <x:c r="L94" s="191" t="str">
        <x:v/>
      </x:c>
      <x:c r="M94" s="191" t="str">
        <x:v>9/28/2017</x:v>
      </x:c>
      <x:c r="N94" s="189" t="n">
        <x:v>37625.00</x:v>
      </x:c>
      <x:c r="O94" s="191" t="str">
        <x:v>1/2/2018</x:v>
      </x:c>
      <x:c r="P94" s="189" t="n">
        <x:v>41758.00</x:v>
      </x:c>
      <x:c r="Q94" s="206" t="n">
        <x:v>0.0191</x:v>
      </x:c>
      <x:c r="R94" s="206" t="n">
        <x:v>0.0798</x:v>
      </x:c>
      <x:c r="S94" s="189" t="n">
        <x:v>4677.00</x:v>
      </x:c>
      <x:c r="T94" s="187" t="n">
        <x:f ca="1">=IF(AND(U94=0,S94&gt;0),-100%,IF(OR(S94=0,S94="-"),"-",IF(AND(S94=0,U94=0),0%,IF(S94&lt;U94,SUM(U94-S94)/S94,IF(S94&gt;U94,SUM(-1*(S94-U94)/S94),"")))))</x:f>
        <x:v/>
      </x:c>
      <x:c r="U94" s="189" t="n">
        <x:v>4133.00</x:v>
      </x:c>
      <x:c r="V94" s="189" t="n">
        <x:f ca="1">=SUM(U94/ round((O94- M94)/30.42,0))</x:f>
        <x:v/>
      </x:c>
      <x:c r="W94" s="195">
        <x:f ca="1">=IF(T94="","",IF(T94="-","",IF(U94=0,"",IF(OR(T94&gt;AA4,T94&lt;-AA4),"*",""))))</x:f>
        <x:v/>
      </x:c>
      <x:c r="X94" s="91" t="str">
        <x:v/>
      </x:c>
    </x:row>
    <x:row r="95" spans="1:25" s="12" x14ac:dyDescent="0.25">
      <x:c r="A95" s="96" t="str">
        <x:v>84</x:v>
      </x:c>
      <x:c r="B95" s="192" t="str">
        <x:v>FPR45697</x:v>
      </x:c>
      <x:c r="C95" s="192" t="str">
        <x:v>Canon IR C5250</x:v>
      </x:c>
      <x:c r="D95" s="192" t="str">
        <x:v>Color Copier (Color Pages)</x:v>
      </x:c>
      <x:c r="E95" s="192" t="str">
        <x:v>JMQ08746</x:v>
      </x:c>
      <x:c r="F95" s="192" t="str">
        <x:v>Active</x:v>
      </x:c>
      <x:c r="G95" s="192" t="str">
        <x:v>AZ</x:v>
      </x:c>
      <x:c r="H95" s="192" t="str">
        <x:v/>
      </x:c>
      <x:c r="I95" s="192" t="str">
        <x:v>Office Area</x:v>
      </x:c>
      <x:c r="J95" s="192" t="str">
        <x:v>2</x:v>
      </x:c>
      <x:c r="K95" s="192" t="str">
        <x:v/>
      </x:c>
      <x:c r="L95" s="192" t="str">
        <x:v/>
      </x:c>
      <x:c r="M95" s="192" t="str">
        <x:v>9/28/2017</x:v>
      </x:c>
      <x:c r="N95" s="183" t="n">
        <x:v>60406.00</x:v>
      </x:c>
      <x:c r="O95" s="192" t="str">
        <x:v>12/27/2017</x:v>
      </x:c>
      <x:c r="P95" s="183" t="n">
        <x:v>61963.00</x:v>
      </x:c>
      <x:c r="Q95" s="207" t="n">
        <x:v>0.0072</x:v>
      </x:c>
      <x:c r="R95" s="207" t="n">
        <x:v>0.0301</x:v>
      </x:c>
      <x:c r="S95" s="183" t="n">
        <x:v>4195.00</x:v>
      </x:c>
      <x:c r="T95" s="182" t="n">
        <x:f ca="1">=IF(AND(U95=0,S95&gt;0),-100%,IF(OR(S95=0,S95="-"),"-",IF(AND(S95=0,U95=0),0%,IF(S95&lt;U95,SUM(U95-S95)/S95,IF(S95&gt;U95,SUM(-1*(S95-U95)/S95),"")))))</x:f>
        <x:v/>
      </x:c>
      <x:c r="U95" s="183" t="n">
        <x:v>1557.00</x:v>
      </x:c>
      <x:c r="V95" s="183" t="n">
        <x:f ca="1">=SUM(U95/ round((O95- M95)/30.42,0))</x:f>
        <x:v/>
      </x:c>
      <x:c r="W95" s="196">
        <x:f ca="1">=IF(T95="","",IF(T95="-","",IF(U95=0,"",IF(OR(T95&gt;AA4,T95&lt;-AA4),"*",""))))</x:f>
        <x:v/>
      </x:c>
      <x:c r="X95" s="98" t="str">
        <x:v/>
      </x:c>
    </x:row>
    <x:row r="96" spans="1:25" s="12" x14ac:dyDescent="0.25">
      <x:c r="A96" s="90" t="str">
        <x:v>85</x:v>
      </x:c>
      <x:c r="B96" s="191" t="str">
        <x:v>FPR39275</x:v>
      </x:c>
      <x:c r="C96" s="191" t="str">
        <x:v>Canon IR C5240</x:v>
      </x:c>
      <x:c r="D96" s="191" t="str">
        <x:v>Color Copier (Color Pages)</x:v>
      </x:c>
      <x:c r="E96" s="191" t="str">
        <x:v>JRA07729</x:v>
      </x:c>
      <x:c r="F96" s="191" t="str">
        <x:v>Active</x:v>
      </x:c>
      <x:c r="G96" s="191" t="str">
        <x:v>AZ</x:v>
      </x:c>
      <x:c r="H96" s="191" t="str">
        <x:v/>
      </x:c>
      <x:c r="I96" s="191" t="str">
        <x:v>Reception</x:v>
      </x:c>
      <x:c r="J96" s="191" t="str">
        <x:v>1</x:v>
      </x:c>
      <x:c r="K96" s="191" t="str">
        <x:v/>
      </x:c>
      <x:c r="L96" s="191" t="str">
        <x:v/>
      </x:c>
      <x:c r="M96" s="191" t="str">
        <x:v>9/26/2017</x:v>
      </x:c>
      <x:c r="N96" s="189" t="n">
        <x:v>28253.00</x:v>
      </x:c>
      <x:c r="O96" s="191" t="str">
        <x:v>1/2/2018</x:v>
      </x:c>
      <x:c r="P96" s="189" t="n">
        <x:v>29476.00</x:v>
      </x:c>
      <x:c r="Q96" s="206" t="n">
        <x:v>0.0057</x:v>
      </x:c>
      <x:c r="R96" s="206" t="n">
        <x:v>0.0236</x:v>
      </x:c>
      <x:c r="S96" s="189" t="n">
        <x:v>2284.00</x:v>
      </x:c>
      <x:c r="T96" s="187" t="n">
        <x:f ca="1">=IF(AND(U96=0,S96&gt;0),-100%,IF(OR(S96=0,S96="-"),"-",IF(AND(S96=0,U96=0),0%,IF(S96&lt;U96,SUM(U96-S96)/S96,IF(S96&gt;U96,SUM(-1*(S96-U96)/S96),"")))))</x:f>
        <x:v/>
      </x:c>
      <x:c r="U96" s="189" t="n">
        <x:v>1223.00</x:v>
      </x:c>
      <x:c r="V96" s="189" t="n">
        <x:f ca="1">=SUM(U96/ round((O96- M96)/30.42,0))</x:f>
        <x:v/>
      </x:c>
      <x:c r="W96" s="195">
        <x:f ca="1">=IF(T96="","",IF(T96="-","",IF(U96=0,"",IF(OR(T96&gt;AA4,T96&lt;-AA4),"*",""))))</x:f>
        <x:v/>
      </x:c>
      <x:c r="X96" s="91" t="str">
        <x:v/>
      </x:c>
    </x:row>
    <x:row r="97" spans="1:25" s="12" x14ac:dyDescent="0.25">
      <x:c r="A97" s="96" t="str">
        <x:v>86</x:v>
      </x:c>
      <x:c r="B97" s="192" t="str">
        <x:v>FPR45698</x:v>
      </x:c>
      <x:c r="C97" s="192" t="str">
        <x:v>Canon IR C2230</x:v>
      </x:c>
      <x:c r="D97" s="192" t="str">
        <x:v>Color Copier (Color Pages)</x:v>
      </x:c>
      <x:c r="E97" s="192" t="str">
        <x:v>LYA04487</x:v>
      </x:c>
      <x:c r="F97" s="192" t="str">
        <x:v>Active</x:v>
      </x:c>
      <x:c r="G97" s="192" t="str">
        <x:v>Garland</x:v>
      </x:c>
      <x:c r="H97" s="192" t="str">
        <x:v/>
      </x:c>
      <x:c r="I97" s="192" t="str">
        <x:v>R&amp;D Coper</x:v>
      </x:c>
      <x:c r="J97" s="192" t="str">
        <x:v>3</x:v>
      </x:c>
      <x:c r="K97" s="192" t="str">
        <x:v/>
      </x:c>
      <x:c r="L97" s="192" t="str">
        <x:v/>
      </x:c>
      <x:c r="M97" s="192" t="str">
        <x:v>9/28/2017</x:v>
      </x:c>
      <x:c r="N97" s="183" t="n">
        <x:v>33782.00</x:v>
      </x:c>
      <x:c r="O97" s="192" t="str">
        <x:v>12/29/2017</x:v>
      </x:c>
      <x:c r="P97" s="183" t="n">
        <x:v>34951.00</x:v>
      </x:c>
      <x:c r="Q97" s="207" t="n">
        <x:v>0.0054</x:v>
      </x:c>
      <x:c r="R97" s="207" t="n">
        <x:v>0.0226</x:v>
      </x:c>
      <x:c r="S97" s="183" t="n">
        <x:v>1259.00</x:v>
      </x:c>
      <x:c r="T97" s="182" t="n">
        <x:f ca="1">=IF(AND(U97=0,S97&gt;0),-100%,IF(OR(S97=0,S97="-"),"-",IF(AND(S97=0,U97=0),0%,IF(S97&lt;U97,SUM(U97-S97)/S97,IF(S97&gt;U97,SUM(-1*(S97-U97)/S97),"")))))</x:f>
        <x:v/>
      </x:c>
      <x:c r="U97" s="183" t="n">
        <x:v>1169.00</x:v>
      </x:c>
      <x:c r="V97" s="183" t="n">
        <x:f ca="1">=SUM(U97/ round((O97- M97)/30.42,0))</x:f>
        <x:v/>
      </x:c>
      <x:c r="W97" s="196">
        <x:f ca="1">=IF(T97="","",IF(T97="-","",IF(U97=0,"",IF(OR(T97&gt;AA4,T97&lt;-AA4),"*",""))))</x:f>
        <x:v/>
      </x:c>
      <x:c r="X97" s="98" t="str">
        <x:v/>
      </x:c>
    </x:row>
    <x:row r="98" spans="1:25" s="12" x14ac:dyDescent="0.25">
      <x:c r="A98" s="90" t="str">
        <x:v>87</x:v>
      </x:c>
      <x:c r="B98" s="191" t="str">
        <x:v>FPR47296</x:v>
      </x:c>
      <x:c r="C98" s="191" t="str">
        <x:v>Ricoh MP C305SPF</x:v>
      </x:c>
      <x:c r="D98" s="191" t="str">
        <x:v>Color Copier (Color Pages)</x:v>
      </x:c>
      <x:c r="E98" s="191" t="str">
        <x:v>W793P903984</x:v>
      </x:c>
      <x:c r="F98" s="191" t="str">
        <x:v>Active</x:v>
      </x:c>
      <x:c r="G98" s="191" t="str">
        <x:v>Paris</x:v>
      </x:c>
      <x:c r="H98" s="191" t="str">
        <x:v/>
      </x:c>
      <x:c r="I98" s="191" t="str">
        <x:v>Small Parlor</x:v>
      </x:c>
      <x:c r="J98" s="191" t="str">
        <x:v/>
      </x:c>
      <x:c r="K98" s="191" t="str">
        <x:v/>
      </x:c>
      <x:c r="L98" s="191" t="str">
        <x:v/>
      </x:c>
      <x:c r="M98" s="191" t="str">
        <x:v>9/30/2017</x:v>
      </x:c>
      <x:c r="N98" s="189" t="n">
        <x:v>49098.00</x:v>
      </x:c>
      <x:c r="O98" s="191" t="str">
        <x:v>12/31/2017</x:v>
      </x:c>
      <x:c r="P98" s="189" t="n">
        <x:v>50165.00</x:v>
      </x:c>
      <x:c r="Q98" s="206" t="n">
        <x:v>0.0049</x:v>
      </x:c>
      <x:c r="R98" s="206" t="n">
        <x:v>0.0206</x:v>
      </x:c>
      <x:c r="S98" s="189" t="n">
        <x:v>11229.00</x:v>
      </x:c>
      <x:c r="T98" s="187" t="n">
        <x:f ca="1">=IF(AND(U98=0,S98&gt;0),-100%,IF(OR(S98=0,S98="-"),"-",IF(AND(S98=0,U98=0),0%,IF(S98&lt;U98,SUM(U98-S98)/S98,IF(S98&gt;U98,SUM(-1*(S98-U98)/S98),"")))))</x:f>
        <x:v/>
      </x:c>
      <x:c r="U98" s="189" t="n">
        <x:v>1067.00</x:v>
      </x:c>
      <x:c r="V98" s="189" t="n">
        <x:f ca="1">=SUM(U98/ round((O98- M98)/30.42,0))</x:f>
        <x:v/>
      </x:c>
      <x:c r="W98" s="195">
        <x:f ca="1">=IF(T98="","",IF(T98="-","",IF(U98=0,"",IF(OR(T98&gt;AA4,T98&lt;-AA4),"*",""))))</x:f>
        <x:v/>
      </x:c>
      <x:c r="X98" s="91" t="str">
        <x:v/>
      </x:c>
    </x:row>
    <x:row r="99" spans="1:25" s="12" x14ac:dyDescent="0.25">
      <x:c r="A99" s="96" t="str">
        <x:v>88</x:v>
      </x:c>
      <x:c r="B99" s="192" t="str">
        <x:v>DD503</x:v>
      </x:c>
      <x:c r="C99" s="192" t="str">
        <x:v>Canon IR C5250</x:v>
      </x:c>
      <x:c r="D99" s="192" t="str">
        <x:v>Color Copier (Color Pages)</x:v>
      </x:c>
      <x:c r="E99" s="192" t="str">
        <x:v>JMQ12856</x:v>
      </x:c>
      <x:c r="F99" s="192" t="str">
        <x:v>Active</x:v>
      </x:c>
      <x:c r="G99" s="192" t="str">
        <x:v>Rogers, AR</x:v>
      </x:c>
      <x:c r="H99" s="192" t="str">
        <x:v/>
      </x:c>
      <x:c r="I99" s="192" t="str">
        <x:v/>
      </x:c>
      <x:c r="J99" s="192" t="str">
        <x:v/>
      </x:c>
      <x:c r="K99" s="192" t="str">
        <x:v/>
      </x:c>
      <x:c r="L99" s="192" t="str">
        <x:v/>
      </x:c>
      <x:c r="M99" s="192" t="str">
        <x:v>9/28/2017</x:v>
      </x:c>
      <x:c r="N99" s="183" t="n">
        <x:v>13333.00</x:v>
      </x:c>
      <x:c r="O99" s="192" t="str">
        <x:v>12/20/2017</x:v>
      </x:c>
      <x:c r="P99" s="183" t="n">
        <x:v>14156.00</x:v>
      </x:c>
      <x:c r="Q99" s="207" t="n">
        <x:v>0.0038</x:v>
      </x:c>
      <x:c r="R99" s="207" t="n">
        <x:v>0.0159</x:v>
      </x:c>
      <x:c r="S99" s="183" t="n">
        <x:v>1426.00</x:v>
      </x:c>
      <x:c r="T99" s="182" t="n">
        <x:f ca="1">=IF(AND(U99=0,S99&gt;0),-100%,IF(OR(S99=0,S99="-"),"-",IF(AND(S99=0,U99=0),0%,IF(S99&lt;U99,SUM(U99-S99)/S99,IF(S99&gt;U99,SUM(-1*(S99-U99)/S99),"")))))</x:f>
        <x:v/>
      </x:c>
      <x:c r="U99" s="183" t="n">
        <x:v>823.00</x:v>
      </x:c>
      <x:c r="V99" s="183" t="n">
        <x:f ca="1">=SUM(U99/ round((O99- M99)/30.42,0))</x:f>
        <x:v/>
      </x:c>
      <x:c r="W99" s="196">
        <x:f ca="1">=IF(T99="","",IF(T99="-","",IF(U99=0,"",IF(OR(T99&gt;AA4,T99&lt;-AA4),"*",""))))</x:f>
        <x:v/>
      </x:c>
      <x:c r="X99" s="98" t="str">
        <x:v/>
      </x:c>
    </x:row>
    <x:row r="100" spans="1:25" s="12" x14ac:dyDescent="0.25">
      <x:c r="A100" s="90" t="str">
        <x:v>89</x:v>
      </x:c>
      <x:c r="B100" s="191" t="str">
        <x:v>FPR57671</x:v>
      </x:c>
      <x:c r="C100" s="191" t="str">
        <x:v>Canon IR C3330</x:v>
      </x:c>
      <x:c r="D100" s="191" t="str">
        <x:v>Color Copier (Color Pages)</x:v>
      </x:c>
      <x:c r="E100" s="191" t="str">
        <x:v>QTV09133</x:v>
      </x:c>
      <x:c r="F100" s="191" t="str">
        <x:v>Active</x:v>
      </x:c>
      <x:c r="G100" s="191" t="str">
        <x:v>Wooster, OH</x:v>
      </x:c>
      <x:c r="H100" s="191" t="str">
        <x:v/>
      </x:c>
      <x:c r="I100" s="191" t="str">
        <x:v/>
      </x:c>
      <x:c r="J100" s="191" t="str">
        <x:v/>
      </x:c>
      <x:c r="K100" s="191" t="str">
        <x:v/>
      </x:c>
      <x:c r="L100" s="191" t="str">
        <x:v/>
      </x:c>
      <x:c r="M100" s="191" t="str">
        <x:v>9/20/2017</x:v>
      </x:c>
      <x:c r="N100" s="189" t="n">
        <x:v>7862.00</x:v>
      </x:c>
      <x:c r="O100" s="191" t="str">
        <x:v>1/2/2018</x:v>
      </x:c>
      <x:c r="P100" s="189" t="n">
        <x:v>7862.00</x:v>
      </x:c>
      <x:c r="Q100" s="206" t="n">
        <x:v>0.00</x:v>
      </x:c>
      <x:c r="R100" s="206" t="n">
        <x:v>0.00</x:v>
      </x:c>
      <x:c r="S100" s="189" t="n">
        <x:v>3684.00</x:v>
      </x:c>
      <x:c r="T100" s="187" t="n">
        <x:f ca="1">=IF(AND(U100=0,S100&gt;0),-100%,IF(OR(S100=0,S100="-"),"-",IF(AND(S100=0,U100=0),0%,IF(S100&lt;U100,SUM(U100-S100)/S100,IF(S100&gt;U100,SUM(-1*(S100-U100)/S100),"")))))</x:f>
        <x:v/>
      </x:c>
      <x:c r="U100" s="189" t="n">
        <x:v>0.00</x:v>
      </x:c>
      <x:c r="V100" s="189" t="n">
        <x:f ca="1">=SUM(U100/ round((O100- M100)/30.42,0))</x:f>
        <x:v/>
      </x:c>
      <x:c r="W100" s="195">
        <x:f ca="1">=IF(T100="","",IF(T100="-","",IF(U100=0,"",IF(OR(T100&gt;AA4,T100&lt;-AA4),"*",""))))</x:f>
        <x:v/>
      </x:c>
      <x:c r="X100" s="91" t="str">
        <x:v/>
      </x:c>
    </x:row>
    <x:row r="101" spans="1:25" s="12" x14ac:dyDescent="0.25">
      <x:c r="A101" s="96" t="str">
        <x:v>90</x:v>
      </x:c>
      <x:c r="B101" s="192" t="str">
        <x:v>AFPR50586</x:v>
      </x:c>
      <x:c r="C101" s="192" t="str">
        <x:v>Canon IR C2225</x:v>
      </x:c>
      <x:c r="D101" s="192" t="str">
        <x:v>Color Copier (Color Pages)</x:v>
      </x:c>
      <x:c r="E101" s="192" t="str">
        <x:v>LYD54621</x:v>
      </x:c>
      <x:c r="F101" s="192" t="str">
        <x:v>Inactive</x:v>
      </x:c>
      <x:c r="G101" s="192" t="str">
        <x:v>Wooster, OH</x:v>
      </x:c>
      <x:c r="H101" s="192" t="str">
        <x:v/>
      </x:c>
      <x:c r="I101" s="192" t="str">
        <x:v>Construction Trailer</x:v>
      </x:c>
      <x:c r="J101" s="192" t="str">
        <x:v/>
      </x:c>
      <x:c r="K101" s="192" t="str">
        <x:v/>
      </x:c>
      <x:c r="L101" s="192" t="str">
        <x:v/>
      </x:c>
      <x:c r="M101" s="192" t="str">
        <x:v>9/30/2017</x:v>
      </x:c>
      <x:c r="N101" s="183" t="n">
        <x:v>44112.00</x:v>
      </x:c>
      <x:c r="O101" s="192" t="str">
        <x:v>12/31/2017</x:v>
      </x:c>
      <x:c r="P101" s="183" t="n">
        <x:v>44112.00</x:v>
      </x:c>
      <x:c r="Q101" s="207" t="n">
        <x:v>0.00</x:v>
      </x:c>
      <x:c r="R101" s="207" t="n">
        <x:v>0.00</x:v>
      </x:c>
      <x:c r="S101" s="183" t="n">
        <x:v>0.00</x:v>
      </x:c>
      <x:c r="T101" s="182" t="n">
        <x:f ca="1">=IF(AND(U101=0,S101&gt;0),-100%,IF(OR(S101=0,S101="-"),"-",IF(AND(S101=0,U101=0),0%,IF(S101&lt;U101,SUM(U101-S101)/S101,IF(S101&gt;U101,SUM(-1*(S101-U101)/S101),"")))))</x:f>
        <x:v/>
      </x:c>
      <x:c r="U101" s="183" t="n">
        <x:v>0.00</x:v>
      </x:c>
      <x:c r="V101" s="183" t="n">
        <x:f ca="1">=SUM(U101/ round((O101- M101)/30.42,0))</x:f>
        <x:v/>
      </x:c>
      <x:c r="W101" s="196">
        <x:f ca="1">=IF(T101="","",IF(T101="-","",IF(U101=0,"",IF(OR(T101&gt;AA4,T101&lt;-AA4),"*",""))))</x:f>
        <x:v/>
      </x:c>
      <x:c r="X101" s="98" t="str">
        <x:v/>
      </x:c>
    </x:row>
    <x:row r="102" spans="1:25" s="12" x14ac:dyDescent="0.25">
      <x:c r="A102" s="90" t="str">
        <x:v>91</x:v>
      </x:c>
      <x:c r="B102" s="191" t="str">
        <x:v>A37675</x:v>
      </x:c>
      <x:c r="C102" s="191" t="str">
        <x:v>Canon IR C2030</x:v>
      </x:c>
      <x:c r="D102" s="191" t="str">
        <x:v>Color Copier (Color Pages)</x:v>
      </x:c>
      <x:c r="E102" s="191" t="str">
        <x:v>EZS14272</x:v>
      </x:c>
      <x:c r="F102" s="191" t="str">
        <x:v>Inactive</x:v>
      </x:c>
      <x:c r="G102" s="191" t="str">
        <x:v>Gallatin, TN</x:v>
      </x:c>
      <x:c r="H102" s="191" t="str">
        <x:v/>
      </x:c>
      <x:c r="I102" s="191" t="str">
        <x:v>Customer no longer has copier</x:v>
      </x:c>
      <x:c r="J102" s="191" t="str">
        <x:v/>
      </x:c>
      <x:c r="K102" s="191" t="str">
        <x:v/>
      </x:c>
      <x:c r="L102" s="191" t="str">
        <x:v/>
      </x:c>
      <x:c r="M102" s="191" t="str">
        <x:v>9/27/2017</x:v>
      </x:c>
      <x:c r="N102" s="189" t="n">
        <x:v>221860.00</x:v>
      </x:c>
      <x:c r="O102" s="191" t="str">
        <x:v>12/31/2017</x:v>
      </x:c>
      <x:c r="P102" s="189" t="n">
        <x:v>221860.00</x:v>
      </x:c>
      <x:c r="Q102" s="206" t="n">
        <x:v>0.00</x:v>
      </x:c>
      <x:c r="R102" s="206" t="n">
        <x:v>0.00</x:v>
      </x:c>
      <x:c r="S102" s="189" t="n">
        <x:v>3240.00</x:v>
      </x:c>
      <x:c r="T102" s="187" t="n">
        <x:f ca="1">=IF(AND(U102=0,S102&gt;0),-100%,IF(OR(S102=0,S102="-"),"-",IF(AND(S102=0,U102=0),0%,IF(S102&lt;U102,SUM(U102-S102)/S102,IF(S102&gt;U102,SUM(-1*(S102-U102)/S102),"")))))</x:f>
        <x:v/>
      </x:c>
      <x:c r="U102" s="189" t="n">
        <x:v>0.00</x:v>
      </x:c>
      <x:c r="V102" s="189" t="n">
        <x:f ca="1">=SUM(U102/ round((O102- M102)/30.42,0))</x:f>
        <x:v/>
      </x:c>
      <x:c r="W102" s="195">
        <x:f ca="1">=IF(T102="","",IF(T102="-","",IF(U102=0,"",IF(OR(T102&gt;AA4,T102&lt;-AA4),"*",""))))</x:f>
        <x:v/>
      </x:c>
      <x:c r="X102" s="91" t="str">
        <x:v/>
      </x:c>
    </x:row>
    <x:row r="103" spans="1:25" s="12" x14ac:dyDescent="0.25">
      <x:c r="A103" s="96" t="str">
        <x:v>92</x:v>
      </x:c>
      <x:c r="B103" s="192" t="str">
        <x:v>71468</x:v>
      </x:c>
      <x:c r="C103" s="192" t="str">
        <x:v>Canon IRC5045</x:v>
      </x:c>
      <x:c r="D103" s="192" t="str">
        <x:v>Color Copier (Color Pages)</x:v>
      </x:c>
      <x:c r="E103" s="192" t="str">
        <x:v>GPQ65495</x:v>
      </x:c>
      <x:c r="F103" s="192" t="str">
        <x:v>Active</x:v>
      </x:c>
      <x:c r="G103" s="192" t="str">
        <x:v>Dallas</x:v>
      </x:c>
      <x:c r="H103" s="192" t="str">
        <x:v/>
      </x:c>
      <x:c r="I103" s="192" t="str">
        <x:v>Finance</x:v>
      </x:c>
      <x:c r="J103" s="192" t="str">
        <x:v>7</x:v>
      </x:c>
      <x:c r="K103" s="192" t="str">
        <x:v/>
      </x:c>
      <x:c r="L103" s="192" t="str">
        <x:v/>
      </x:c>
      <x:c r="M103" s="192" t="str">
        <x:v>9/27/2017</x:v>
      </x:c>
      <x:c r="N103" s="183" t="n">
        <x:v>204042.00</x:v>
      </x:c>
      <x:c r="O103" s="192" t="str">
        <x:v>12/31/2017</x:v>
      </x:c>
      <x:c r="P103" s="183" t="n">
        <x:v>204042.00</x:v>
      </x:c>
      <x:c r="Q103" s="207" t="n">
        <x:v>0.00</x:v>
      </x:c>
      <x:c r="R103" s="207" t="n">
        <x:v>0.00</x:v>
      </x:c>
      <x:c r="S103" s="183" t="n">
        <x:v>6262.00</x:v>
      </x:c>
      <x:c r="T103" s="182" t="n">
        <x:f ca="1">=IF(AND(U103=0,S103&gt;0),-100%,IF(OR(S103=0,S103="-"),"-",IF(AND(S103=0,U103=0),0%,IF(S103&lt;U103,SUM(U103-S103)/S103,IF(S103&gt;U103,SUM(-1*(S103-U103)/S103),"")))))</x:f>
        <x:v/>
      </x:c>
      <x:c r="U103" s="183" t="n">
        <x:v>0.00</x:v>
      </x:c>
      <x:c r="V103" s="183" t="n">
        <x:f ca="1">=SUM(U103/ round((O103- M103)/30.42,0))</x:f>
        <x:v/>
      </x:c>
      <x:c r="W103" s="196">
        <x:f ca="1">=IF(T103="","",IF(T103="-","",IF(U103=0,"",IF(OR(T103&gt;AA4,T103&lt;-AA4),"*",""))))</x:f>
        <x:v/>
      </x:c>
      <x:c r="X103" s="98" t="str">
        <x:v/>
      </x:c>
    </x:row>
    <x:row r="104" spans="1:25" s="12" x14ac:dyDescent="0.25">
      <x:c r="A104" s="90" t="str">
        <x:v>93</x:v>
      </x:c>
      <x:c r="B104" s="191" t="str">
        <x:v>AFPR58108</x:v>
      </x:c>
      <x:c r="C104" s="191" t="str">
        <x:v>Canon IR C5540</x:v>
      </x:c>
      <x:c r="D104" s="191" t="str">
        <x:v>Color Copier (Color Pages)</x:v>
      </x:c>
      <x:c r="E104" s="191" t="str">
        <x:v>XUP01371</x:v>
      </x:c>
      <x:c r="F104" s="191" t="str">
        <x:v>Inactive</x:v>
      </x:c>
      <x:c r="G104" s="191" t="str">
        <x:v>Dallas</x:v>
      </x:c>
      <x:c r="H104" s="191" t="str">
        <x:v/>
      </x:c>
      <x:c r="I104" s="191" t="str">
        <x:v>Accounting / Replaced</x:v>
      </x:c>
      <x:c r="J104" s="191" t="str">
        <x:v/>
      </x:c>
      <x:c r="K104" s="191" t="str">
        <x:v/>
      </x:c>
      <x:c r="L104" s="191" t="str">
        <x:v/>
      </x:c>
      <x:c r="M104" s="191" t="str">
        <x:v/>
      </x:c>
      <x:c r="N104" s="189" t="n">
        <x:v/>
      </x:c>
      <x:c r="O104" s="191" t="str">
        <x:v/>
      </x:c>
      <x:c r="P104" s="189" t="n">
        <x:v/>
      </x:c>
      <x:c r="Q104" s="206" t="n">
        <x:v/>
      </x:c>
      <x:c r="R104" s="206" t="n">
        <x:v/>
      </x:c>
      <x:c r="S104" s="189" t="n">
        <x:v/>
      </x:c>
      <x:c r="T104" s="187" t="n">
        <x:f ca="1">=IF(AND(U104=0,S104&gt;0),-100%,IF(OR(S104=0,S104="-"),"-",IF(AND(S104=0,U104=0),0%,IF(S104&lt;U104,SUM(U104-S104)/S104,IF(S104&gt;U104,SUM(-1*(S104-U104)/S104),"")))))</x:f>
        <x:v/>
      </x:c>
      <x:c r="U104" s="189" t="n">
        <x:v/>
      </x:c>
      <x:c r="V104" s="189" t="n">
        <x:f ca="1">=SUM(U104/ round((O104- M104)/30.42,0))</x:f>
        <x:v/>
      </x:c>
      <x:c r="W104" s="195">
        <x:f ca="1">=IF(T104="","",IF(T104="-","",IF(U104=0,"",IF(OR(T104&gt;AA4,T104&lt;-AA4),"*",""))))</x:f>
        <x:v/>
      </x:c>
      <x:c r="X104" s="91" t="str">
        <x:v/>
      </x:c>
    </x:row>
    <x:row r="105" spans="1:25" s="12" x14ac:dyDescent="0.25">
      <x:c r="A105" s="96" t="str">
        <x:v>94</x:v>
      </x:c>
      <x:c r="B105" s="192" t="str">
        <x:v>AWHF00616</x:v>
      </x:c>
      <x:c r="C105" s="192" t="str">
        <x:v>Canon IR C5550</x:v>
      </x:c>
      <x:c r="D105" s="192" t="str">
        <x:v>Color Copier (Color Pages)</x:v>
      </x:c>
      <x:c r="E105" s="192" t="str">
        <x:v>WHF00616</x:v>
      </x:c>
      <x:c r="F105" s="192" t="str">
        <x:v>Inactive</x:v>
      </x:c>
      <x:c r="G105" s="192" t="str">
        <x:v>Dallas</x:v>
      </x:c>
      <x:c r="H105" s="192" t="str">
        <x:v/>
      </x:c>
      <x:c r="I105" s="192" t="str">
        <x:v>Accounting / Service Loaner</x:v>
      </x:c>
      <x:c r="J105" s="192" t="str">
        <x:v/>
      </x:c>
      <x:c r="K105" s="192" t="str">
        <x:v/>
      </x:c>
      <x:c r="L105" s="192" t="str">
        <x:v/>
      </x:c>
      <x:c r="M105" s="192" t="str">
        <x:v/>
      </x:c>
      <x:c r="N105" s="183" t="n">
        <x:v/>
      </x:c>
      <x:c r="O105" s="192" t="str">
        <x:v/>
      </x:c>
      <x:c r="P105" s="183" t="n">
        <x:v/>
      </x:c>
      <x:c r="Q105" s="207" t="n">
        <x:v/>
      </x:c>
      <x:c r="R105" s="207" t="n">
        <x:v/>
      </x:c>
      <x:c r="S105" s="183" t="n">
        <x:v/>
      </x:c>
      <x:c r="T105" s="182" t="n">
        <x:f ca="1">=IF(AND(U105=0,S105&gt;0),-100%,IF(OR(S105=0,S105="-"),"-",IF(AND(S105=0,U105=0),0%,IF(S105&lt;U105,SUM(U105-S105)/S105,IF(S105&gt;U105,SUM(-1*(S105-U105)/S105),"")))))</x:f>
        <x:v/>
      </x:c>
      <x:c r="U105" s="183" t="n">
        <x:v/>
      </x:c>
      <x:c r="V105" s="183" t="n">
        <x:f ca="1">=SUM(U105/ round((O105- M105)/30.42,0))</x:f>
        <x:v/>
      </x:c>
      <x:c r="W105" s="196">
        <x:f ca="1">=IF(T105="","",IF(T105="-","",IF(U105=0,"",IF(OR(T105&gt;AA4,T105&lt;-AA4),"*",""))))</x:f>
        <x:v/>
      </x:c>
      <x:c r="X105" s="98" t="str">
        <x:v/>
      </x:c>
    </x:row>
    <x:row r="106" spans="1:25" s="12" x14ac:dyDescent="0.25">
      <x:c r="A106" s="90" t="str">
        <x:v>95</x:v>
      </x:c>
      <x:c r="B106" s="191" t="str">
        <x:v>XLJ02725</x:v>
      </x:c>
      <x:c r="C106" s="191" t="str">
        <x:v>Canon IR C5540</x:v>
      </x:c>
      <x:c r="D106" s="191" t="str">
        <x:v>Color Copier (Color Pages)</x:v>
      </x:c>
      <x:c r="E106" s="191" t="str">
        <x:v>XLJ02725</x:v>
      </x:c>
      <x:c r="F106" s="191" t="str">
        <x:v>Active</x:v>
      </x:c>
      <x:c r="G106" s="191" t="str">
        <x:v>Dallas</x:v>
      </x:c>
      <x:c r="H106" s="191" t="str">
        <x:v/>
      </x:c>
      <x:c r="I106" s="191" t="str">
        <x:v>Copy Room</x:v>
      </x:c>
      <x:c r="J106" s="191" t="str">
        <x:v/>
      </x:c>
      <x:c r="K106" s="191" t="str">
        <x:v/>
      </x:c>
      <x:c r="L106" s="191" t="str">
        <x:v/>
      </x:c>
      <x:c r="M106" s="191" t="str">
        <x:v/>
      </x:c>
      <x:c r="N106" s="189" t="n">
        <x:v/>
      </x:c>
      <x:c r="O106" s="191" t="str">
        <x:v/>
      </x:c>
      <x:c r="P106" s="189" t="n">
        <x:v/>
      </x:c>
      <x:c r="Q106" s="206" t="n">
        <x:v/>
      </x:c>
      <x:c r="R106" s="206" t="n">
        <x:v/>
      </x:c>
      <x:c r="S106" s="189" t="n">
        <x:v/>
      </x:c>
      <x:c r="T106" s="187" t="n">
        <x:f ca="1">=IF(AND(U106=0,S106&gt;0),-100%,IF(OR(S106=0,S106="-"),"-",IF(AND(S106=0,U106=0),0%,IF(S106&lt;U106,SUM(U106-S106)/S106,IF(S106&gt;U106,SUM(-1*(S106-U106)/S106),"")))))</x:f>
        <x:v/>
      </x:c>
      <x:c r="U106" s="189" t="n">
        <x:v/>
      </x:c>
      <x:c r="V106" s="189" t="n">
        <x:f ca="1">=SUM(U106/ round((O106- M106)/30.42,0))</x:f>
        <x:v/>
      </x:c>
      <x:c r="W106" s="195">
        <x:f ca="1">=IF(T106="","",IF(T106="-","",IF(U106=0,"",IF(OR(T106&gt;AA4,T106&lt;-AA4),"*",""))))</x:f>
        <x:v/>
      </x:c>
      <x:c r="X106" s="91" t="str">
        <x:v/>
      </x:c>
    </x:row>
    <x:row r="107" spans="1:25" s="12" x14ac:dyDescent="0.25">
      <x:c r="A107" s="96" t="str">
        <x:v>96</x:v>
      </x:c>
      <x:c r="B107" s="192" t="str">
        <x:v>XUP05279</x:v>
      </x:c>
      <x:c r="C107" s="192" t="str">
        <x:v>Canon IR C5540</x:v>
      </x:c>
      <x:c r="D107" s="192" t="str">
        <x:v>Color Copier (Color Pages)</x:v>
      </x:c>
      <x:c r="E107" s="192" t="str">
        <x:v>XUP05279</x:v>
      </x:c>
      <x:c r="F107" s="192" t="str">
        <x:v>Active</x:v>
      </x:c>
      <x:c r="G107" s="192" t="str">
        <x:v>Dallas</x:v>
      </x:c>
      <x:c r="H107" s="192" t="str">
        <x:v/>
      </x:c>
      <x:c r="I107" s="192" t="str">
        <x:v>Accounting</x:v>
      </x:c>
      <x:c r="J107" s="192" t="str">
        <x:v/>
      </x:c>
      <x:c r="K107" s="192" t="str">
        <x:v/>
      </x:c>
      <x:c r="L107" s="192" t="str">
        <x:v/>
      </x:c>
      <x:c r="M107" s="192" t="str">
        <x:v/>
      </x:c>
      <x:c r="N107" s="183" t="n">
        <x:v/>
      </x:c>
      <x:c r="O107" s="192" t="str">
        <x:v/>
      </x:c>
      <x:c r="P107" s="183" t="n">
        <x:v/>
      </x:c>
      <x:c r="Q107" s="207" t="n">
        <x:v/>
      </x:c>
      <x:c r="R107" s="207" t="n">
        <x:v/>
      </x:c>
      <x:c r="S107" s="183" t="n">
        <x:v/>
      </x:c>
      <x:c r="T107" s="182" t="n">
        <x:f ca="1">=IF(AND(U107=0,S107&gt;0),-100%,IF(OR(S107=0,S107="-"),"-",IF(AND(S107=0,U107=0),0%,IF(S107&lt;U107,SUM(U107-S107)/S107,IF(S107&gt;U107,SUM(-1*(S107-U107)/S107),"")))))</x:f>
        <x:v/>
      </x:c>
      <x:c r="U107" s="183" t="n">
        <x:v/>
      </x:c>
      <x:c r="V107" s="183" t="n">
        <x:f ca="1">=SUM(U107/ round((O107- M107)/30.42,0))</x:f>
        <x:v/>
      </x:c>
      <x:c r="W107" s="196">
        <x:f ca="1">=IF(T107="","",IF(T107="-","",IF(U107=0,"",IF(OR(T107&gt;AA4,T107&lt;-AA4),"*",""))))</x:f>
        <x:v/>
      </x:c>
      <x:c r="X107" s="98" t="str">
        <x:v/>
      </x:c>
    </x:row>
    <x:row r="108" spans="1:10" ht="15.5" customHeight="1" x14ac:dyDescent="0.25">
      <x:c r="A108" s="174"/>
      <x:c r="B108" s="174"/>
      <x:c r="C108" s="174"/>
      <x:c r="D108" s="174"/>
      <x:c r="E108" s="174"/>
      <x:c r="F108" s="174"/>
      <x:c r="G108" s="174"/>
      <x:c r="H108" s="174"/>
      <x:c r="I108" s="174"/>
      <x:c r="J108" s="174"/>
      <x:c r="K108" s="174"/>
      <x:c r="L108" s="174"/>
      <x:c r="M108" s="174"/>
      <x:c r="N108" s="174"/>
      <x:c r="O108" s="174"/>
      <x:c r="P108" s="174"/>
      <x:c r="Q108" s="174"/>
      <x:c r="R108" s="174"/>
      <x:c r="S108" s="205" t="n">
        <x:f ca="1">SUM(S89:S107)</x:f>
      </x:c>
      <x:c r="T108" s="174"/>
      <x:c r="U108" s="205" t="n">
        <x:f ca="1">SUM(U89:U107)</x:f>
      </x:c>
      <x:c r="V108" s="205" t="n">
        <x:f ca="1">SUM(V89:V107)</x:f>
      </x:c>
      <x:c r="W108" s="174"/>
      <x:c r="X108" s="174"/>
    </x:row>
    <x:row r="109" spans="1:25" ht="38.5" customHeight="1" x14ac:dyDescent="0.25">
      <x:c r="A109" s="194">
        <x:v>Color Laser Prints (Other)</x:v>
      </x:c>
    </x:row>
    <x:row r="110" spans="1:25" s="12" customFormat="1" ht="37.35" customHeight="1" x14ac:dyDescent="0.25">
      <x:c r="A110" s="47" t="str">
        <x:v>Line #</x:v>
      </x:c>
      <x:c r="B110" s="45" t="str">
        <x:v>Device ID</x:v>
      </x:c>
      <x:c r="C110" s="45" t="str">
        <x:v>Model </x:v>
      </x:c>
      <x:c r="D110" s="45" t="str">
        <x:v>Meter Type</x:v>
      </x:c>
      <x:c r="E110" s="45" t="str">
        <x:v>Serial Number</x:v>
      </x:c>
      <x:c r="F110" s="45" t="str">
        <x:v>Device Status</x:v>
      </x:c>
      <x:c r="G110" s="45" t="str">
        <x:v>Location</x:v>
      </x:c>
      <x:c r="H110" s="45" t="str">
        <x:v>Bldg</x:v>
      </x:c>
      <x:c r="I110" s="45" t="str">
        <x:v>Dept.</x:v>
      </x:c>
      <x:c r="J110" s="45" t="str">
        <x:v>Floor</x:v>
      </x:c>
      <x:c r="K110" s="45" t="str">
        <x:v>User</x:v>
      </x:c>
      <x:c r="L110" s="45" t="str">
        <x:v>Cost Center</x:v>
      </x:c>
      <x:c r="M110" s="45" t="str">
        <x:v>Start Date</x:v>
      </x:c>
      <x:c r="N110" s="45" t="str">
        <x:v>Start Meter</x:v>
      </x:c>
      <x:c r="O110" s="45" t="str">
        <x:v>End Date</x:v>
      </x:c>
      <x:c r="P110" s="45" t="str">
        <x:v>End Meter</x:v>
      </x:c>
      <x:c r="Q110" s="45" t="str">
        <x:v>% of Total Usage</x:v>
      </x:c>
      <x:c r="R110" s="45" t="str">
        <x:v>% Usage By Meter Group</x:v>
      </x:c>
      <x:c r="S110" s="45" t="str">
        <x:v>Volume Last Period</x:v>
      </x:c>
      <x:c r="T110" s="45" t="str">
        <x:v>% Change</x:v>
      </x:c>
      <x:c r="U110" s="45" t="str">
        <x:v>Volume Current Period</x:v>
      </x:c>
      <x:c r="V110" s="45" t="str">
        <x:v>Avg. Monthly Vol.</x:v>
      </x:c>
      <x:c r="W110" s="45"/>
      <x:c r="X110" s="46" t="str">
        <x:v>Comments</x:v>
      </x:c>
    </x:row>
    <x:row r="111" spans="1:25" s="12" x14ac:dyDescent="0.25">
      <x:c r="A111" s="90" t="str">
        <x:v>97</x:v>
      </x:c>
      <x:c r="B111" s="191" t="str">
        <x:v>FPR58104</x:v>
      </x:c>
      <x:c r="C111" s="191" t="str">
        <x:v>HP CLJ M577</x:v>
      </x:c>
      <x:c r="D111" s="191" t="str">
        <x:v>Color Laser Prints (Other)</x:v>
      </x:c>
      <x:c r="E111" s="191" t="str">
        <x:v>MXBCK810C9</x:v>
      </x:c>
      <x:c r="F111" s="191" t="str">
        <x:v>Active</x:v>
      </x:c>
      <x:c r="G111" s="191" t="str">
        <x:v>Dallas</x:v>
      </x:c>
      <x:c r="H111" s="191" t="str">
        <x:v/>
      </x:c>
      <x:c r="I111" s="191" t="str">
        <x:v>HR / (Across from Julie King)</x:v>
      </x:c>
      <x:c r="J111" s="191" t="str">
        <x:v>6</x:v>
      </x:c>
      <x:c r="K111" s="191" t="str">
        <x:v/>
      </x:c>
      <x:c r="L111" s="191" t="str">
        <x:v/>
      </x:c>
      <x:c r="M111" s="191" t="str">
        <x:v>10/31/2017</x:v>
      </x:c>
      <x:c r="N111" s="189" t="n">
        <x:v>0.00</x:v>
      </x:c>
      <x:c r="O111" s="191" t="str">
        <x:v>12/20/2017</x:v>
      </x:c>
      <x:c r="P111" s="189" t="n">
        <x:v>3972.00</x:v>
      </x:c>
      <x:c r="Q111" s="206" t="n">
        <x:v>0.0184</x:v>
      </x:c>
      <x:c r="R111" s="206" t="n">
        <x:v>0.604</x:v>
      </x:c>
      <x:c r="S111" s="189" t="n">
        <x:v/>
      </x:c>
      <x:c r="T111" s="187" t="n">
        <x:f ca="1">=IF(AND(U111=0,S111&gt;0),-100%,IF(OR(S111=0,S111="-"),"-",IF(AND(S111=0,U111=0),0%,IF(S111&lt;U111,SUM(U111-S111)/S111,IF(S111&gt;U111,SUM(-1*(S111-U111)/S111),"")))))</x:f>
        <x:v/>
      </x:c>
      <x:c r="U111" s="189" t="n">
        <x:v>3972.00</x:v>
      </x:c>
      <x:c r="V111" s="189" t="n">
        <x:f ca="1">=SUM(U111/ round((O111- M111)/30.42,0))</x:f>
        <x:v/>
      </x:c>
      <x:c r="W111" s="195">
        <x:f ca="1">=IF(T111="","",IF(T111="-","",IF(U111=0,"",IF(OR(T111&gt; AA4 ,T111&lt;-AA4),"*",""))))</x:f>
        <x:v/>
      </x:c>
      <x:c r="X111" s="91" t="str">
        <x:v/>
      </x:c>
    </x:row>
    <x:row r="112" spans="1:25" s="12" x14ac:dyDescent="0.25">
      <x:c r="A112" s="90" t="str">
        <x:v>98</x:v>
      </x:c>
      <x:c r="B112" s="191" t="str">
        <x:v>100164</x:v>
      </x:c>
      <x:c r="C112" s="191" t="str">
        <x:v>HP CLJ M775 MFP</x:v>
      </x:c>
      <x:c r="D112" s="191" t="str">
        <x:v>Color Laser Prints (Other)</x:v>
      </x:c>
      <x:c r="E112" s="191" t="str">
        <x:v>MXCCDD40DJ</x:v>
      </x:c>
      <x:c r="F112" s="191" t="str">
        <x:v>Active</x:v>
      </x:c>
      <x:c r="G112" s="191" t="str">
        <x:v>Dallas</x:v>
      </x:c>
      <x:c r="H112" s="191" t="str">
        <x:v/>
      </x:c>
      <x:c r="I112" s="191" t="str">
        <x:v>IT</x:v>
      </x:c>
      <x:c r="J112" s="191" t="str">
        <x:v>6</x:v>
      </x:c>
      <x:c r="K112" s="191" t="str">
        <x:v/>
      </x:c>
      <x:c r="L112" s="191" t="str">
        <x:v/>
      </x:c>
      <x:c r="M112" s="191" t="str">
        <x:v>9/27/2017</x:v>
      </x:c>
      <x:c r="N112" s="189" t="n">
        <x:v>61144.00</x:v>
      </x:c>
      <x:c r="O112" s="191" t="str">
        <x:v>1/2/2018</x:v>
      </x:c>
      <x:c r="P112" s="189" t="n">
        <x:v>62776.00</x:v>
      </x:c>
      <x:c r="Q112" s="206" t="n">
        <x:v>0.0076</x:v>
      </x:c>
      <x:c r="R112" s="206" t="n">
        <x:v>0.2482</x:v>
      </x:c>
      <x:c r="S112" s="189" t="n">
        <x:v>3025.00</x:v>
      </x:c>
      <x:c r="T112" s="187" t="n">
        <x:f ca="1">=IF(AND(U112=0,S112&gt;0),-100%,IF(OR(S112=0,S112="-"),"-",IF(AND(S112=0,U112=0),0%,IF(S112&lt;U112,SUM(U112-S112)/S112,IF(S112&gt;U112,SUM(-1*(S112-U112)/S112),"")))))</x:f>
        <x:v/>
      </x:c>
      <x:c r="U112" s="189" t="n">
        <x:v>1632.00</x:v>
      </x:c>
      <x:c r="V112" s="189" t="n">
        <x:f ca="1">=SUM(U112/ round((O112- M112)/30.42,0))</x:f>
        <x:v/>
      </x:c>
      <x:c r="W112" s="195">
        <x:f ca="1">=IF(T112="","",IF(T112="-","",IF(U112=0,"",IF(OR(T112&gt;AA4,T112&lt;-AA4),"*",""))))</x:f>
        <x:v/>
      </x:c>
      <x:c r="X112" s="91" t="str">
        <x:v/>
      </x:c>
    </x:row>
    <x:row r="113" spans="1:25" s="12" x14ac:dyDescent="0.25">
      <x:c r="A113" s="96" t="str">
        <x:v>99</x:v>
      </x:c>
      <x:c r="B113" s="192" t="str">
        <x:v>FPR55585</x:v>
      </x:c>
      <x:c r="C113" s="192" t="str">
        <x:v>HP CLJ CP5225</x:v>
      </x:c>
      <x:c r="D113" s="192" t="str">
        <x:v>Color Laser Prints (Other)</x:v>
      </x:c>
      <x:c r="E113" s="192" t="str">
        <x:v>CNGCHB5069</x:v>
      </x:c>
      <x:c r="F113" s="192" t="str">
        <x:v>Active</x:v>
      </x:c>
      <x:c r="G113" s="192" t="str">
        <x:v>Dallas</x:v>
      </x:c>
      <x:c r="H113" s="192" t="str">
        <x:v/>
      </x:c>
      <x:c r="I113" s="192" t="str">
        <x:v>CIO</x:v>
      </x:c>
      <x:c r="J113" s="192" t="str">
        <x:v>6</x:v>
      </x:c>
      <x:c r="K113" s="192" t="str">
        <x:v>Diron Angeles</x:v>
      </x:c>
      <x:c r="L113" s="192" t="str">
        <x:v/>
      </x:c>
      <x:c r="M113" s="192" t="str">
        <x:v>9/30/2017</x:v>
      </x:c>
      <x:c r="N113" s="183" t="n">
        <x:v>2432.00</x:v>
      </x:c>
      <x:c r="O113" s="192" t="str">
        <x:v>12/20/2017</x:v>
      </x:c>
      <x:c r="P113" s="183" t="n">
        <x:v>3321.00</x:v>
      </x:c>
      <x:c r="Q113" s="207" t="n">
        <x:v>0.0041</x:v>
      </x:c>
      <x:c r="R113" s="207" t="n">
        <x:v>0.1352</x:v>
      </x:c>
      <x:c r="S113" s="183" t="n">
        <x:v>44.00</x:v>
      </x:c>
      <x:c r="T113" s="182" t="n">
        <x:f ca="1">=IF(AND(U113=0,S113&gt;0),-100%,IF(OR(S113=0,S113="-"),"-",IF(AND(S113=0,U113=0),0%,IF(S113&lt;U113,SUM(U113-S113)/S113,IF(S113&gt;U113,SUM(-1*(S113-U113)/S113),"")))))</x:f>
        <x:v/>
      </x:c>
      <x:c r="U113" s="183" t="n">
        <x:v>889.00</x:v>
      </x:c>
      <x:c r="V113" s="183" t="n">
        <x:f ca="1">=SUM(U113/ round((O113- M113)/30.42,0))</x:f>
        <x:v/>
      </x:c>
      <x:c r="W113" s="196">
        <x:f ca="1">=IF(T113="","",IF(T113="-","",IF(U113=0,"",IF(OR(T113&gt;AA4,T113&lt;-AA4),"*",""))))</x:f>
        <x:v/>
      </x:c>
      <x:c r="X113" s="98" t="str">
        <x:v/>
      </x:c>
    </x:row>
    <x:row r="114" spans="1:25" s="12" x14ac:dyDescent="0.25">
      <x:c r="A114" s="90" t="str">
        <x:v>100</x:v>
      </x:c>
      <x:c r="B114" s="191" t="str">
        <x:v>FPR57712</x:v>
      </x:c>
      <x:c r="C114" s="191" t="str">
        <x:v>HP CLJ CP5225</x:v>
      </x:c>
      <x:c r="D114" s="191" t="str">
        <x:v>Color Laser Prints (Other)</x:v>
      </x:c>
      <x:c r="E114" s="191" t="str">
        <x:v>CNGCJD81B2</x:v>
      </x:c>
      <x:c r="F114" s="191" t="str">
        <x:v>Active</x:v>
      </x:c>
      <x:c r="G114" s="191" t="str">
        <x:v>Dallas</x:v>
      </x:c>
      <x:c r="H114" s="191" t="str">
        <x:v/>
      </x:c>
      <x:c r="I114" s="191" t="str">
        <x:v/>
      </x:c>
      <x:c r="J114" s="191" t="str">
        <x:v>6</x:v>
      </x:c>
      <x:c r="K114" s="191" t="str">
        <x:v>Vince Taylor</x:v>
      </x:c>
      <x:c r="L114" s="191" t="str">
        <x:v/>
      </x:c>
      <x:c r="M114" s="191" t="str">
        <x:v>9/30/2017</x:v>
      </x:c>
      <x:c r="N114" s="189" t="n">
        <x:v>194.00</x:v>
      </x:c>
      <x:c r="O114" s="191" t="str">
        <x:v>12/20/2017</x:v>
      </x:c>
      <x:c r="P114" s="189" t="n">
        <x:v>277.00</x:v>
      </x:c>
      <x:c r="Q114" s="206" t="n">
        <x:v>0.0004</x:v>
      </x:c>
      <x:c r="R114" s="206" t="n">
        <x:v>0.0126</x:v>
      </x:c>
      <x:c r="S114" s="189" t="n">
        <x:v>96.00</x:v>
      </x:c>
      <x:c r="T114" s="187" t="n">
        <x:f ca="1">=IF(AND(U114=0,S114&gt;0),-100%,IF(OR(S114=0,S114="-"),"-",IF(AND(S114=0,U114=0),0%,IF(S114&lt;U114,SUM(U114-S114)/S114,IF(S114&gt;U114,SUM(-1*(S114-U114)/S114),"")))))</x:f>
        <x:v/>
      </x:c>
      <x:c r="U114" s="189" t="n">
        <x:v>83.00</x:v>
      </x:c>
      <x:c r="V114" s="189" t="n">
        <x:f ca="1">=SUM(U114/ round((O114- M114)/30.42,0))</x:f>
        <x:v/>
      </x:c>
      <x:c r="W114" s="195">
        <x:f ca="1">=IF(T114="","",IF(T114="-","",IF(U114=0,"",IF(OR(T114&gt;AA4,T114&lt;-AA4),"*",""))))</x:f>
        <x:v/>
      </x:c>
      <x:c r="X114" s="91" t="str">
        <x:v/>
      </x:c>
    </x:row>
    <x:row r="115" spans="1:25" s="12" x14ac:dyDescent="0.25">
      <x:c r="A115" s="96" t="str">
        <x:v>101</x:v>
      </x:c>
      <x:c r="B115" s="192" t="str">
        <x:v>FPR35295</x:v>
      </x:c>
      <x:c r="C115" s="192" t="str">
        <x:v>Xerox 6360DN</x:v>
      </x:c>
      <x:c r="D115" s="192" t="str">
        <x:v>Color Laser Prints (Other)</x:v>
      </x:c>
      <x:c r="E115" s="192" t="str">
        <x:v>DBY265393</x:v>
      </x:c>
      <x:c r="F115" s="192" t="str">
        <x:v>Active</x:v>
      </x:c>
      <x:c r="G115" s="192" t="str">
        <x:v>Dallas</x:v>
      </x:c>
      <x:c r="H115" s="192" t="str">
        <x:v/>
      </x:c>
      <x:c r="I115" s="192" t="str">
        <x:v>Accounting</x:v>
      </x:c>
      <x:c r="J115" s="192" t="str">
        <x:v>7</x:v>
      </x:c>
      <x:c r="K115" s="192" t="str">
        <x:v/>
      </x:c>
      <x:c r="L115" s="192" t="str">
        <x:v/>
      </x:c>
      <x:c r="M115" s="192" t="str">
        <x:v>9/27/2017</x:v>
      </x:c>
      <x:c r="N115" s="183" t="n">
        <x:v>85435.00</x:v>
      </x:c>
      <x:c r="O115" s="192" t="str">
        <x:v>12/31/2017</x:v>
      </x:c>
      <x:c r="P115" s="183" t="n">
        <x:v>85435.00</x:v>
      </x:c>
      <x:c r="Q115" s="207" t="n">
        <x:v>0.00</x:v>
      </x:c>
      <x:c r="R115" s="207" t="n">
        <x:v>0.00</x:v>
      </x:c>
      <x:c r="S115" s="183" t="n">
        <x:v>2538.00</x:v>
      </x:c>
      <x:c r="T115" s="182" t="n">
        <x:f ca="1">=IF(AND(U115=0,S115&gt;0),-100%,IF(OR(S115=0,S115="-"),"-",IF(AND(S115=0,U115=0),0%,IF(S115&lt;U115,SUM(U115-S115)/S115,IF(S115&gt;U115,SUM(-1*(S115-U115)/S115),"")))))</x:f>
        <x:v/>
      </x:c>
      <x:c r="U115" s="183" t="n">
        <x:v>0.00</x:v>
      </x:c>
      <x:c r="V115" s="183" t="n">
        <x:f ca="1">=SUM(U115/ round((O115- M115)/30.42,0))</x:f>
        <x:v/>
      </x:c>
      <x:c r="W115" s="196">
        <x:f ca="1">=IF(T115="","",IF(T115="-","",IF(U115=0,"",IF(OR(T115&gt;AA4,T115&lt;-AA4),"*",""))))</x:f>
        <x:v/>
      </x:c>
      <x:c r="X115" s="98" t="str">
        <x:v/>
      </x:c>
    </x:row>
    <x:row r="116" spans="1:10" ht="15.5" customHeight="1" x14ac:dyDescent="0.25">
      <x:c r="A116" s="174"/>
      <x:c r="B116" s="174"/>
      <x:c r="C116" s="174"/>
      <x:c r="D116" s="174"/>
      <x:c r="E116" s="174"/>
      <x:c r="F116" s="174"/>
      <x:c r="G116" s="174"/>
      <x:c r="H116" s="174"/>
      <x:c r="I116" s="174"/>
      <x:c r="J116" s="174"/>
      <x:c r="K116" s="174"/>
      <x:c r="L116" s="174"/>
      <x:c r="M116" s="174"/>
      <x:c r="N116" s="174"/>
      <x:c r="O116" s="174"/>
      <x:c r="P116" s="174"/>
      <x:c r="Q116" s="174"/>
      <x:c r="R116" s="174"/>
      <x:c r="S116" s="205" t="n">
        <x:f ca="1">SUM(S111:S115)</x:f>
      </x:c>
      <x:c r="T116" s="174"/>
      <x:c r="U116" s="205" t="n">
        <x:f ca="1">SUM(U111:U115)</x:f>
      </x:c>
      <x:c r="V116" s="205" t="n">
        <x:f ca="1">SUM(V111:V115)</x:f>
      </x:c>
      <x:c r="W116" s="174"/>
      <x:c r="X116" s="174"/>
    </x:row>
    <x:row r="117" spans="1:25" ht="38.5" customHeight="1" x14ac:dyDescent="0.25">
      <x:c r="A117" s="194">
        <x:v>Color Laser Prints (Ricoh)</x:v>
      </x:c>
    </x:row>
    <x:row r="118" spans="1:25" s="12" customFormat="1" ht="37.35" customHeight="1" x14ac:dyDescent="0.25">
      <x:c r="A118" s="47" t="str">
        <x:v>Line #</x:v>
      </x:c>
      <x:c r="B118" s="45" t="str">
        <x:v>Device ID</x:v>
      </x:c>
      <x:c r="C118" s="45" t="str">
        <x:v>Model </x:v>
      </x:c>
      <x:c r="D118" s="45" t="str">
        <x:v>Meter Type</x:v>
      </x:c>
      <x:c r="E118" s="45" t="str">
        <x:v>Serial Number</x:v>
      </x:c>
      <x:c r="F118" s="45" t="str">
        <x:v>Device Status</x:v>
      </x:c>
      <x:c r="G118" s="45" t="str">
        <x:v>Location</x:v>
      </x:c>
      <x:c r="H118" s="45" t="str">
        <x:v>Bldg</x:v>
      </x:c>
      <x:c r="I118" s="45" t="str">
        <x:v>Dept.</x:v>
      </x:c>
      <x:c r="J118" s="45" t="str">
        <x:v>Floor</x:v>
      </x:c>
      <x:c r="K118" s="45" t="str">
        <x:v>User</x:v>
      </x:c>
      <x:c r="L118" s="45" t="str">
        <x:v>Cost Center</x:v>
      </x:c>
      <x:c r="M118" s="45" t="str">
        <x:v>Start Date</x:v>
      </x:c>
      <x:c r="N118" s="45" t="str">
        <x:v>Start Meter</x:v>
      </x:c>
      <x:c r="O118" s="45" t="str">
        <x:v>End Date</x:v>
      </x:c>
      <x:c r="P118" s="45" t="str">
        <x:v>End Meter</x:v>
      </x:c>
      <x:c r="Q118" s="45" t="str">
        <x:v>% of Total Usage</x:v>
      </x:c>
      <x:c r="R118" s="45" t="str">
        <x:v>% Usage By Meter Group</x:v>
      </x:c>
      <x:c r="S118" s="45" t="str">
        <x:v>Volume Last Period</x:v>
      </x:c>
      <x:c r="T118" s="45" t="str">
        <x:v>% Change</x:v>
      </x:c>
      <x:c r="U118" s="45" t="str">
        <x:v>Volume Current Period</x:v>
      </x:c>
      <x:c r="V118" s="45" t="str">
        <x:v>Avg. Monthly Vol.</x:v>
      </x:c>
      <x:c r="W118" s="45"/>
      <x:c r="X118" s="46" t="str">
        <x:v>Comments</x:v>
      </x:c>
    </x:row>
    <x:row r="119" spans="1:25" s="12" x14ac:dyDescent="0.25">
      <x:c r="A119" s="90" t="str">
        <x:v>102</x:v>
      </x:c>
      <x:c r="B119" s="191" t="str">
        <x:v>FPR50428</x:v>
      </x:c>
      <x:c r="C119" s="191" t="str">
        <x:v>Ricoh C252SF</x:v>
      </x:c>
      <x:c r="D119" s="191" t="str">
        <x:v>Color Laser Prints (Ricoh)</x:v>
      </x:c>
      <x:c r="E119" s="191" t="str">
        <x:v>X115P201285</x:v>
      </x:c>
      <x:c r="F119" s="191" t="str">
        <x:v>Active</x:v>
      </x:c>
      <x:c r="G119" s="191" t="str">
        <x:v>AZ</x:v>
      </x:c>
      <x:c r="H119" s="191" t="str">
        <x:v/>
      </x:c>
      <x:c r="I119" s="191" t="str">
        <x:v>Lab</x:v>
      </x:c>
      <x:c r="J119" s="191" t="str">
        <x:v>1</x:v>
      </x:c>
      <x:c r="K119" s="191" t="str">
        <x:v/>
      </x:c>
      <x:c r="L119" s="191" t="str">
        <x:v/>
      </x:c>
      <x:c r="M119" s="191" t="str">
        <x:v>9/28/2017</x:v>
      </x:c>
      <x:c r="N119" s="189" t="n">
        <x:v>31658.00</x:v>
      </x:c>
      <x:c r="O119" s="191" t="str">
        <x:v>1/2/2018</x:v>
      </x:c>
      <x:c r="P119" s="189" t="n">
        <x:v>35386.00</x:v>
      </x:c>
      <x:c r="Q119" s="206" t="n">
        <x:v>0.0173</x:v>
      </x:c>
      <x:c r="R119" s="206" t="n">
        <x:v>0.2384</x:v>
      </x:c>
      <x:c r="S119" s="189" t="n">
        <x:v>3653.00</x:v>
      </x:c>
      <x:c r="T119" s="187" t="n">
        <x:f ca="1">=IF(AND(U119=0,S119&gt;0),-100%,IF(OR(S119=0,S119="-"),"-",IF(AND(S119=0,U119=0),0%,IF(S119&lt;U119,SUM(U119-S119)/S119,IF(S119&gt;U119,SUM(-1*(S119-U119)/S119),"")))))</x:f>
        <x:v/>
      </x:c>
      <x:c r="U119" s="189" t="n">
        <x:v>3728.00</x:v>
      </x:c>
      <x:c r="V119" s="189" t="n">
        <x:f ca="1">=SUM(U119/ round((O119- M119)/30.42,0))</x:f>
        <x:v/>
      </x:c>
      <x:c r="W119" s="195">
        <x:f ca="1">=IF(T119="","",IF(T119="-","",IF(U119=0,"",IF(OR(T119&gt; AA4 ,T119&lt;-AA4),"*",""))))</x:f>
        <x:v/>
      </x:c>
      <x:c r="X119" s="91" t="str">
        <x:v/>
      </x:c>
    </x:row>
    <x:row r="120" spans="1:25" s="12" x14ac:dyDescent="0.25">
      <x:c r="A120" s="90" t="str">
        <x:v>103</x:v>
      </x:c>
      <x:c r="B120" s="191" t="str">
        <x:v>FPR57673</x:v>
      </x:c>
      <x:c r="C120" s="191" t="str">
        <x:v>Ricoh C252SF</x:v>
      </x:c>
      <x:c r="D120" s="191" t="str">
        <x:v>Color Laser Prints (Ricoh)</x:v>
      </x:c>
      <x:c r="E120" s="191" t="str">
        <x:v>X116P601019</x:v>
      </x:c>
      <x:c r="F120" s="191" t="str">
        <x:v>Active</x:v>
      </x:c>
      <x:c r="G120" s="191" t="str">
        <x:v>Wooster, OH</x:v>
      </x:c>
      <x:c r="H120" s="191" t="str">
        <x:v/>
      </x:c>
      <x:c r="I120" s="191" t="str">
        <x:v/>
      </x:c>
      <x:c r="J120" s="191" t="str">
        <x:v/>
      </x:c>
      <x:c r="K120" s="191" t="str">
        <x:v/>
      </x:c>
      <x:c r="L120" s="191" t="str">
        <x:v/>
      </x:c>
      <x:c r="M120" s="191" t="str">
        <x:v>9/28/2017</x:v>
      </x:c>
      <x:c r="N120" s="189" t="n">
        <x:v>3349.00</x:v>
      </x:c>
      <x:c r="O120" s="191" t="str">
        <x:v>1/2/2018</x:v>
      </x:c>
      <x:c r="P120" s="189" t="n">
        <x:v>6039.00</x:v>
      </x:c>
      <x:c r="Q120" s="206" t="n">
        <x:v>0.0125</x:v>
      </x:c>
      <x:c r="R120" s="206" t="n">
        <x:v>0.172</x:v>
      </x:c>
      <x:c r="S120" s="189" t="n">
        <x:v>1528.00</x:v>
      </x:c>
      <x:c r="T120" s="187" t="n">
        <x:f ca="1">=IF(AND(U120=0,S120&gt;0),-100%,IF(OR(S120=0,S120="-"),"-",IF(AND(S120=0,U120=0),0%,IF(S120&lt;U120,SUM(U120-S120)/S120,IF(S120&gt;U120,SUM(-1*(S120-U120)/S120),"")))))</x:f>
        <x:v/>
      </x:c>
      <x:c r="U120" s="189" t="n">
        <x:v>2690.00</x:v>
      </x:c>
      <x:c r="V120" s="189" t="n">
        <x:f ca="1">=SUM(U120/ round((O120- M120)/30.42,0))</x:f>
        <x:v/>
      </x:c>
      <x:c r="W120" s="195">
        <x:f ca="1">=IF(T120="","",IF(T120="-","",IF(U120=0,"",IF(OR(T120&gt;AA4,T120&lt;-AA4),"*",""))))</x:f>
        <x:v/>
      </x:c>
      <x:c r="X120" s="91" t="str">
        <x:v/>
      </x:c>
    </x:row>
    <x:row r="121" spans="1:25" s="12" x14ac:dyDescent="0.25">
      <x:c r="A121" s="96" t="str">
        <x:v>104</x:v>
      </x:c>
      <x:c r="B121" s="192" t="str">
        <x:v>FPR48533</x:v>
      </x:c>
      <x:c r="C121" s="192" t="str">
        <x:v>Ricoh C252SF</x:v>
      </x:c>
      <x:c r="D121" s="192" t="str">
        <x:v>Color Laser Prints (Ricoh)</x:v>
      </x:c>
      <x:c r="E121" s="192" t="str">
        <x:v>X114P600142</x:v>
      </x:c>
      <x:c r="F121" s="192" t="str">
        <x:v>Active</x:v>
      </x:c>
      <x:c r="G121" s="192" t="str">
        <x:v>Garland</x:v>
      </x:c>
      <x:c r="H121" s="192" t="str">
        <x:v/>
      </x:c>
      <x:c r="I121" s="192" t="str">
        <x:v>Parts Room Office</x:v>
      </x:c>
      <x:c r="J121" s="192" t="str">
        <x:v>3</x:v>
      </x:c>
      <x:c r="K121" s="192" t="str">
        <x:v/>
      </x:c>
      <x:c r="L121" s="192" t="str">
        <x:v/>
      </x:c>
      <x:c r="M121" s="192" t="str">
        <x:v>9/28/2017</x:v>
      </x:c>
      <x:c r="N121" s="183" t="n">
        <x:v>30130.00</x:v>
      </x:c>
      <x:c r="O121" s="192" t="str">
        <x:v>1/2/2018</x:v>
      </x:c>
      <x:c r="P121" s="183" t="n">
        <x:v>32441.00</x:v>
      </x:c>
      <x:c r="Q121" s="207" t="n">
        <x:v>0.0107</x:v>
      </x:c>
      <x:c r="R121" s="207" t="n">
        <x:v>0.1478</x:v>
      </x:c>
      <x:c r="S121" s="183" t="n">
        <x:v>2649.00</x:v>
      </x:c>
      <x:c r="T121" s="182" t="n">
        <x:f ca="1">=IF(AND(U121=0,S121&gt;0),-100%,IF(OR(S121=0,S121="-"),"-",IF(AND(S121=0,U121=0),0%,IF(S121&lt;U121,SUM(U121-S121)/S121,IF(S121&gt;U121,SUM(-1*(S121-U121)/S121),"")))))</x:f>
        <x:v/>
      </x:c>
      <x:c r="U121" s="183" t="n">
        <x:v>2311.00</x:v>
      </x:c>
      <x:c r="V121" s="183" t="n">
        <x:f ca="1">=SUM(U121/ round((O121- M121)/30.42,0))</x:f>
        <x:v/>
      </x:c>
      <x:c r="W121" s="196">
        <x:f ca="1">=IF(T121="","",IF(T121="-","",IF(U121=0,"",IF(OR(T121&gt;AA4,T121&lt;-AA4),"*",""))))</x:f>
        <x:v/>
      </x:c>
      <x:c r="X121" s="98" t="str">
        <x:v/>
      </x:c>
    </x:row>
    <x:row r="122" spans="1:25" s="12" x14ac:dyDescent="0.25">
      <x:c r="A122" s="90" t="str">
        <x:v>105</x:v>
      </x:c>
      <x:c r="B122" s="191" t="str">
        <x:v>FPR50683</x:v>
      </x:c>
      <x:c r="C122" s="191" t="str">
        <x:v>Ricoh SP C242SF</x:v>
      </x:c>
      <x:c r="D122" s="191" t="str">
        <x:v>Color Laser Prints (Ricoh)</x:v>
      </x:c>
      <x:c r="E122" s="191" t="str">
        <x:v>T221PC00335</x:v>
      </x:c>
      <x:c r="F122" s="191" t="str">
        <x:v>Active</x:v>
      </x:c>
      <x:c r="G122" s="191" t="str">
        <x:v>Paris</x:v>
      </x:c>
      <x:c r="H122" s="191" t="str">
        <x:v/>
      </x:c>
      <x:c r="I122" s="191" t="str">
        <x:v/>
      </x:c>
      <x:c r="J122" s="191" t="str">
        <x:v/>
      </x:c>
      <x:c r="K122" s="191" t="str">
        <x:v/>
      </x:c>
      <x:c r="L122" s="191" t="str">
        <x:v/>
      </x:c>
      <x:c r="M122" s="191" t="str">
        <x:v>9/30/2017</x:v>
      </x:c>
      <x:c r="N122" s="189" t="n">
        <x:v>11107.00</x:v>
      </x:c>
      <x:c r="O122" s="191" t="str">
        <x:v>12/31/2017</x:v>
      </x:c>
      <x:c r="P122" s="189" t="n">
        <x:v>13380.00</x:v>
      </x:c>
      <x:c r="Q122" s="206" t="n">
        <x:v>0.0105</x:v>
      </x:c>
      <x:c r="R122" s="206" t="n">
        <x:v>0.1454</x:v>
      </x:c>
      <x:c r="S122" s="189" t="n">
        <x:v>49.00</x:v>
      </x:c>
      <x:c r="T122" s="187" t="n">
        <x:f ca="1">=IF(AND(U122=0,S122&gt;0),-100%,IF(OR(S122=0,S122="-"),"-",IF(AND(S122=0,U122=0),0%,IF(S122&lt;U122,SUM(U122-S122)/S122,IF(S122&gt;U122,SUM(-1*(S122-U122)/S122),"")))))</x:f>
        <x:v/>
      </x:c>
      <x:c r="U122" s="189" t="n">
        <x:v>2273.00</x:v>
      </x:c>
      <x:c r="V122" s="189" t="n">
        <x:f ca="1">=SUM(U122/ round((O122- M122)/30.42,0))</x:f>
        <x:v/>
      </x:c>
      <x:c r="W122" s="195">
        <x:f ca="1">=IF(T122="","",IF(T122="-","",IF(U122=0,"",IF(OR(T122&gt;AA4,T122&lt;-AA4),"*",""))))</x:f>
        <x:v/>
      </x:c>
      <x:c r="X122" s="91" t="str">
        <x:v/>
      </x:c>
    </x:row>
    <x:row r="123" spans="1:25" s="12" x14ac:dyDescent="0.25">
      <x:c r="A123" s="96" t="str">
        <x:v>106</x:v>
      </x:c>
      <x:c r="B123" s="192" t="str">
        <x:v>FPR57672</x:v>
      </x:c>
      <x:c r="C123" s="192" t="str">
        <x:v>Ricoh C252SF</x:v>
      </x:c>
      <x:c r="D123" s="192" t="str">
        <x:v>Color Laser Prints (Ricoh)</x:v>
      </x:c>
      <x:c r="E123" s="192" t="str">
        <x:v>X116P100419</x:v>
      </x:c>
      <x:c r="F123" s="192" t="str">
        <x:v>Active</x:v>
      </x:c>
      <x:c r="G123" s="192" t="str">
        <x:v>Wooster, OH</x:v>
      </x:c>
      <x:c r="H123" s="192" t="str">
        <x:v/>
      </x:c>
      <x:c r="I123" s="192" t="str">
        <x:v/>
      </x:c>
      <x:c r="J123" s="192" t="str">
        <x:v/>
      </x:c>
      <x:c r="K123" s="192" t="str">
        <x:v/>
      </x:c>
      <x:c r="L123" s="192" t="str">
        <x:v/>
      </x:c>
      <x:c r="M123" s="192" t="str">
        <x:v>9/28/2017</x:v>
      </x:c>
      <x:c r="N123" s="183" t="n">
        <x:v>4272.00</x:v>
      </x:c>
      <x:c r="O123" s="192" t="str">
        <x:v>1/2/2018</x:v>
      </x:c>
      <x:c r="P123" s="183" t="n">
        <x:v>5593.00</x:v>
      </x:c>
      <x:c r="Q123" s="207" t="n">
        <x:v>0.0061</x:v>
      </x:c>
      <x:c r="R123" s="207" t="n">
        <x:v>0.0845</x:v>
      </x:c>
      <x:c r="S123" s="183" t="n">
        <x:v>1346.00</x:v>
      </x:c>
      <x:c r="T123" s="182" t="n">
        <x:f ca="1">=IF(AND(U123=0,S123&gt;0),-100%,IF(OR(S123=0,S123="-"),"-",IF(AND(S123=0,U123=0),0%,IF(S123&lt;U123,SUM(U123-S123)/S123,IF(S123&gt;U123,SUM(-1*(S123-U123)/S123),"")))))</x:f>
        <x:v/>
      </x:c>
      <x:c r="U123" s="183" t="n">
        <x:v>1321.00</x:v>
      </x:c>
      <x:c r="V123" s="183" t="n">
        <x:f ca="1">=SUM(U123/ round((O123- M123)/30.42,0))</x:f>
        <x:v/>
      </x:c>
      <x:c r="W123" s="196">
        <x:f ca="1">=IF(T123="","",IF(T123="-","",IF(U123=0,"",IF(OR(T123&gt;AA4,T123&lt;-AA4),"*",""))))</x:f>
        <x:v/>
      </x:c>
      <x:c r="X123" s="98" t="str">
        <x:v/>
      </x:c>
    </x:row>
    <x:row r="124" spans="1:25" s="12" x14ac:dyDescent="0.25">
      <x:c r="A124" s="90" t="str">
        <x:v>107</x:v>
      </x:c>
      <x:c r="B124" s="191" t="str">
        <x:v>FPR44011</x:v>
      </x:c>
      <x:c r="C124" s="191" t="str">
        <x:v>Ricoh SP C830dn</x:v>
      </x:c>
      <x:c r="D124" s="191" t="str">
        <x:v>Color Laser Prints (Ricoh)</x:v>
      </x:c>
      <x:c r="E124" s="191" t="str">
        <x:v>T362M900299</x:v>
      </x:c>
      <x:c r="F124" s="191" t="str">
        <x:v>Active</x:v>
      </x:c>
      <x:c r="G124" s="191" t="str">
        <x:v>AZ</x:v>
      </x:c>
      <x:c r="H124" s="191" t="str">
        <x:v/>
      </x:c>
      <x:c r="I124" s="191" t="str">
        <x:v>Maintenance Library</x:v>
      </x:c>
      <x:c r="J124" s="191" t="str">
        <x:v>1</x:v>
      </x:c>
      <x:c r="K124" s="191" t="str">
        <x:v/>
      </x:c>
      <x:c r="L124" s="191" t="str">
        <x:v/>
      </x:c>
      <x:c r="M124" s="191" t="str">
        <x:v>10/5/2017</x:v>
      </x:c>
      <x:c r="N124" s="189" t="n">
        <x:v>488688.00</x:v>
      </x:c>
      <x:c r="O124" s="191" t="str">
        <x:v>1/5/2018</x:v>
      </x:c>
      <x:c r="P124" s="189" t="n">
        <x:v>489967.00</x:v>
      </x:c>
      <x:c r="Q124" s="206" t="n">
        <x:v>0.0059</x:v>
      </x:c>
      <x:c r="R124" s="206" t="n">
        <x:v>0.0818</x:v>
      </x:c>
      <x:c r="S124" s="189" t="n">
        <x:v>1113.00</x:v>
      </x:c>
      <x:c r="T124" s="187" t="n">
        <x:f ca="1">=IF(AND(U124=0,S124&gt;0),-100%,IF(OR(S124=0,S124="-"),"-",IF(AND(S124=0,U124=0),0%,IF(S124&lt;U124,SUM(U124-S124)/S124,IF(S124&gt;U124,SUM(-1*(S124-U124)/S124),"")))))</x:f>
        <x:v/>
      </x:c>
      <x:c r="U124" s="189" t="n">
        <x:v>1279.00</x:v>
      </x:c>
      <x:c r="V124" s="189" t="n">
        <x:f ca="1">=SUM(U124/ round((O124- M124)/30.42,0))</x:f>
        <x:v/>
      </x:c>
      <x:c r="W124" s="195">
        <x:f ca="1">=IF(T124="","",IF(T124="-","",IF(U124=0,"",IF(OR(T124&gt;AA4,T124&lt;-AA4),"*",""))))</x:f>
        <x:v/>
      </x:c>
      <x:c r="X124" s="91" t="str">
        <x:v/>
      </x:c>
    </x:row>
    <x:row r="125" spans="1:25" s="12" x14ac:dyDescent="0.25">
      <x:c r="A125" s="96" t="str">
        <x:v>108</x:v>
      </x:c>
      <x:c r="B125" s="192" t="str">
        <x:v>FPR48743</x:v>
      </x:c>
      <x:c r="C125" s="192" t="str">
        <x:v>Ricoh SP C242SF</x:v>
      </x:c>
      <x:c r="D125" s="192" t="str">
        <x:v>Color Laser Prints (Ricoh)</x:v>
      </x:c>
      <x:c r="E125" s="192" t="str">
        <x:v>T223PB00149</x:v>
      </x:c>
      <x:c r="F125" s="192" t="str">
        <x:v>Active</x:v>
      </x:c>
      <x:c r="G125" s="192" t="str">
        <x:v>AZ</x:v>
      </x:c>
      <x:c r="H125" s="192" t="str">
        <x:v/>
      </x:c>
      <x:c r="I125" s="192" t="str">
        <x:v>Casa Raw Lab</x:v>
      </x:c>
      <x:c r="J125" s="192" t="str">
        <x:v/>
      </x:c>
      <x:c r="K125" s="192" t="str">
        <x:v/>
      </x:c>
      <x:c r="L125" s="192" t="str">
        <x:v/>
      </x:c>
      <x:c r="M125" s="192" t="str">
        <x:v>9/28/2017</x:v>
      </x:c>
      <x:c r="N125" s="183" t="n">
        <x:v>14660.00</x:v>
      </x:c>
      <x:c r="O125" s="192" t="str">
        <x:v>1/2/2018</x:v>
      </x:c>
      <x:c r="P125" s="183" t="n">
        <x:v>15922.00</x:v>
      </x:c>
      <x:c r="Q125" s="207" t="n">
        <x:v>0.0058</x:v>
      </x:c>
      <x:c r="R125" s="207" t="n">
        <x:v>0.0807</x:v>
      </x:c>
      <x:c r="S125" s="183" t="n">
        <x:v>1295.00</x:v>
      </x:c>
      <x:c r="T125" s="182" t="n">
        <x:f ca="1">=IF(AND(U125=0,S125&gt;0),-100%,IF(OR(S125=0,S125="-"),"-",IF(AND(S125=0,U125=0),0%,IF(S125&lt;U125,SUM(U125-S125)/S125,IF(S125&gt;U125,SUM(-1*(S125-U125)/S125),"")))))</x:f>
        <x:v/>
      </x:c>
      <x:c r="U125" s="183" t="n">
        <x:v>1262.00</x:v>
      </x:c>
      <x:c r="V125" s="183" t="n">
        <x:f ca="1">=SUM(U125/ round((O125- M125)/30.42,0))</x:f>
        <x:v/>
      </x:c>
      <x:c r="W125" s="196">
        <x:f ca="1">=IF(T125="","",IF(T125="-","",IF(U125=0,"",IF(OR(T125&gt;AA4,T125&lt;-AA4),"*",""))))</x:f>
        <x:v/>
      </x:c>
      <x:c r="X125" s="98" t="str">
        <x:v/>
      </x:c>
    </x:row>
    <x:row r="126" spans="1:25" s="12" x14ac:dyDescent="0.25">
      <x:c r="A126" s="90" t="str">
        <x:v>109</x:v>
      </x:c>
      <x:c r="B126" s="191" t="str">
        <x:v>FPR47347</x:v>
      </x:c>
      <x:c r="C126" s="191" t="str">
        <x:v>Ricoh SP C242SF</x:v>
      </x:c>
      <x:c r="D126" s="191" t="str">
        <x:v>Color Laser Prints (Ricoh)</x:v>
      </x:c>
      <x:c r="E126" s="191" t="str">
        <x:v>T223PA00716</x:v>
      </x:c>
      <x:c r="F126" s="191" t="str">
        <x:v>Active</x:v>
      </x:c>
      <x:c r="G126" s="191" t="str">
        <x:v>Garland</x:v>
      </x:c>
      <x:c r="H126" s="191" t="str">
        <x:v/>
      </x:c>
      <x:c r="I126" s="191" t="str">
        <x:v>Processing</x:v>
      </x:c>
      <x:c r="J126" s="191" t="str">
        <x:v>1</x:v>
      </x:c>
      <x:c r="K126" s="191" t="str">
        <x:v/>
      </x:c>
      <x:c r="L126" s="191" t="str">
        <x:v/>
      </x:c>
      <x:c r="M126" s="191" t="str">
        <x:v>9/28/2017</x:v>
      </x:c>
      <x:c r="N126" s="189" t="n">
        <x:v>7928.00</x:v>
      </x:c>
      <x:c r="O126" s="191" t="str">
        <x:v>12/20/2017</x:v>
      </x:c>
      <x:c r="P126" s="189" t="n">
        <x:v>8589.00</x:v>
      </x:c>
      <x:c r="Q126" s="206" t="n">
        <x:v>0.0031</x:v>
      </x:c>
      <x:c r="R126" s="206" t="n">
        <x:v>0.0423</x:v>
      </x:c>
      <x:c r="S126" s="189" t="n">
        <x:v>575.00</x:v>
      </x:c>
      <x:c r="T126" s="187" t="n">
        <x:f ca="1">=IF(AND(U126=0,S126&gt;0),-100%,IF(OR(S126=0,S126="-"),"-",IF(AND(S126=0,U126=0),0%,IF(S126&lt;U126,SUM(U126-S126)/S126,IF(S126&gt;U126,SUM(-1*(S126-U126)/S126),"")))))</x:f>
        <x:v/>
      </x:c>
      <x:c r="U126" s="189" t="n">
        <x:v>661.00</x:v>
      </x:c>
      <x:c r="V126" s="189" t="n">
        <x:f ca="1">=SUM(U126/ round((O126- M126)/30.42,0))</x:f>
        <x:v/>
      </x:c>
      <x:c r="W126" s="195">
        <x:f ca="1">=IF(T126="","",IF(T126="-","",IF(U126=0,"",IF(OR(T126&gt;AA4,T126&lt;-AA4),"*",""))))</x:f>
        <x:v/>
      </x:c>
      <x:c r="X126" s="91" t="str">
        <x:v/>
      </x:c>
    </x:row>
    <x:row r="127" spans="1:25" s="12" x14ac:dyDescent="0.25">
      <x:c r="A127" s="96" t="str">
        <x:v>110</x:v>
      </x:c>
      <x:c r="B127" s="192" t="str">
        <x:v>FPR39521</x:v>
      </x:c>
      <x:c r="C127" s="192" t="str">
        <x:v>Ricoh SP C232SF</x:v>
      </x:c>
      <x:c r="D127" s="192" t="str">
        <x:v>Color Laser Prints (Ricoh)</x:v>
      </x:c>
      <x:c r="E127" s="192" t="str">
        <x:v>S5418501847</x:v>
      </x:c>
      <x:c r="F127" s="192" t="str">
        <x:v>Active</x:v>
      </x:c>
      <x:c r="G127" s="192" t="str">
        <x:v>AZ</x:v>
      </x:c>
      <x:c r="H127" s="192" t="str">
        <x:v/>
      </x:c>
      <x:c r="I127" s="192" t="str">
        <x:v>Receiving Dry Goods</x:v>
      </x:c>
      <x:c r="J127" s="192" t="str">
        <x:v>1</x:v>
      </x:c>
      <x:c r="K127" s="192" t="str">
        <x:v/>
      </x:c>
      <x:c r="L127" s="192" t="str">
        <x:v/>
      </x:c>
      <x:c r="M127" s="192" t="str">
        <x:v>9/28/2017</x:v>
      </x:c>
      <x:c r="N127" s="183" t="n">
        <x:v>10410.00</x:v>
      </x:c>
      <x:c r="O127" s="192" t="str">
        <x:v>1/2/2018</x:v>
      </x:c>
      <x:c r="P127" s="183" t="n">
        <x:v>10521.00</x:v>
      </x:c>
      <x:c r="Q127" s="207" t="n">
        <x:v>0.0005</x:v>
      </x:c>
      <x:c r="R127" s="207" t="n">
        <x:v>0.0071</x:v>
      </x:c>
      <x:c r="S127" s="183" t="n">
        <x:v>160.00</x:v>
      </x:c>
      <x:c r="T127" s="182" t="n">
        <x:f ca="1">=IF(AND(U127=0,S127&gt;0),-100%,IF(OR(S127=0,S127="-"),"-",IF(AND(S127=0,U127=0),0%,IF(S127&lt;U127,SUM(U127-S127)/S127,IF(S127&gt;U127,SUM(-1*(S127-U127)/S127),"")))))</x:f>
        <x:v/>
      </x:c>
      <x:c r="U127" s="183" t="n">
        <x:v>111.00</x:v>
      </x:c>
      <x:c r="V127" s="183" t="n">
        <x:f ca="1">=SUM(U127/ round((O127- M127)/30.42,0))</x:f>
        <x:v/>
      </x:c>
      <x:c r="W127" s="196">
        <x:f ca="1">=IF(T127="","",IF(T127="-","",IF(U127=0,"",IF(OR(T127&gt;AA4,T127&lt;-AA4),"*",""))))</x:f>
        <x:v/>
      </x:c>
      <x:c r="X127" s="98" t="str">
        <x:v/>
      </x:c>
    </x:row>
    <x:row r="128" spans="1:25" s="12" x14ac:dyDescent="0.25">
      <x:c r="A128" s="90" t="str">
        <x:v>111</x:v>
      </x:c>
      <x:c r="B128" s="191" t="str">
        <x:v>FPR40557</x:v>
      </x:c>
      <x:c r="C128" s="191" t="str">
        <x:v>Ricoh SP C820dn </x:v>
      </x:c>
      <x:c r="D128" s="191" t="str">
        <x:v>Color Laser Prints (Ricoh)</x:v>
      </x:c>
      <x:c r="E128" s="191" t="str">
        <x:v>S4906100002</x:v>
      </x:c>
      <x:c r="F128" s="191" t="str">
        <x:v>Active</x:v>
      </x:c>
      <x:c r="G128" s="191" t="str">
        <x:v>Paris</x:v>
      </x:c>
      <x:c r="H128" s="191" t="str">
        <x:v/>
      </x:c>
      <x:c r="I128" s="191" t="str">
        <x:v/>
      </x:c>
      <x:c r="J128" s="191" t="str">
        <x:v/>
      </x:c>
      <x:c r="K128" s="191" t="str">
        <x:v/>
      </x:c>
      <x:c r="L128" s="191" t="str">
        <x:v/>
      </x:c>
      <x:c r="M128" s="191" t="str">
        <x:v>9/30/2017</x:v>
      </x:c>
      <x:c r="N128" s="189" t="n">
        <x:v>748986.00</x:v>
      </x:c>
      <x:c r="O128" s="191" t="str">
        <x:v>12/31/2017</x:v>
      </x:c>
      <x:c r="P128" s="189" t="n">
        <x:v>748986.00</x:v>
      </x:c>
      <x:c r="Q128" s="206" t="n">
        <x:v>0.00</x:v>
      </x:c>
      <x:c r="R128" s="206" t="n">
        <x:v>0.00</x:v>
      </x:c>
      <x:c r="S128" s="189" t="n">
        <x:v>252.00</x:v>
      </x:c>
      <x:c r="T128" s="187" t="n">
        <x:f ca="1">=IF(AND(U128=0,S128&gt;0),-100%,IF(OR(S128=0,S128="-"),"-",IF(AND(S128=0,U128=0),0%,IF(S128&lt;U128,SUM(U128-S128)/S128,IF(S128&gt;U128,SUM(-1*(S128-U128)/S128),"")))))</x:f>
        <x:v/>
      </x:c>
      <x:c r="U128" s="189" t="n">
        <x:v>0.00</x:v>
      </x:c>
      <x:c r="V128" s="189" t="n">
        <x:f ca="1">=SUM(U128/ round((O128- M128)/30.42,0))</x:f>
        <x:v/>
      </x:c>
      <x:c r="W128" s="195">
        <x:f ca="1">=IF(T128="","",IF(T128="-","",IF(U128=0,"",IF(OR(T128&gt;AA4,T128&lt;-AA4),"*",""))))</x:f>
        <x:v/>
      </x:c>
      <x:c r="X128" s="91" t="str">
        <x:v/>
      </x:c>
    </x:row>
    <x:row r="129" spans="1:25" s="12" x14ac:dyDescent="0.25">
      <x:c r="A129" s="96" t="str">
        <x:v>112</x:v>
      </x:c>
      <x:c r="B129" s="192" t="str">
        <x:v>FPR44081</x:v>
      </x:c>
      <x:c r="C129" s="192" t="str">
        <x:v>Ricoh SP C242SF</x:v>
      </x:c>
      <x:c r="D129" s="192" t="str">
        <x:v>Color Laser Prints (Ricoh)</x:v>
      </x:c>
      <x:c r="E129" s="192" t="str">
        <x:v>T223P300484</x:v>
      </x:c>
      <x:c r="F129" s="192" t="str">
        <x:v>Active</x:v>
      </x:c>
      <x:c r="G129" s="192" t="str">
        <x:v>Garland</x:v>
      </x:c>
      <x:c r="H129" s="192" t="str">
        <x:v/>
      </x:c>
      <x:c r="I129" s="192" t="str">
        <x:v>Back Warehouse - Dry Storage</x:v>
      </x:c>
      <x:c r="J129" s="192" t="str">
        <x:v>1</x:v>
      </x:c>
      <x:c r="K129" s="192" t="str">
        <x:v/>
      </x:c>
      <x:c r="L129" s="192" t="str">
        <x:v/>
      </x:c>
      <x:c r="M129" s="192" t="str">
        <x:v>9/30/2017</x:v>
      </x:c>
      <x:c r="N129" s="183" t="n">
        <x:v>14723.00</x:v>
      </x:c>
      <x:c r="O129" s="192" t="str">
        <x:v>12/31/2017</x:v>
      </x:c>
      <x:c r="P129" s="183" t="n">
        <x:v>14723.00</x:v>
      </x:c>
      <x:c r="Q129" s="207" t="n">
        <x:v>0.00</x:v>
      </x:c>
      <x:c r="R129" s="207" t="n">
        <x:v>0.00</x:v>
      </x:c>
      <x:c r="S129" s="183" t="n">
        <x:v>453.00</x:v>
      </x:c>
      <x:c r="T129" s="182" t="n">
        <x:f ca="1">=IF(AND(U129=0,S129&gt;0),-100%,IF(OR(S129=0,S129="-"),"-",IF(AND(S129=0,U129=0),0%,IF(S129&lt;U129,SUM(U129-S129)/S129,IF(S129&gt;U129,SUM(-1*(S129-U129)/S129),"")))))</x:f>
        <x:v/>
      </x:c>
      <x:c r="U129" s="183" t="n">
        <x:v>0.00</x:v>
      </x:c>
      <x:c r="V129" s="183" t="n">
        <x:f ca="1">=SUM(U129/ round((O129- M129)/30.42,0))</x:f>
        <x:v/>
      </x:c>
      <x:c r="W129" s="196">
        <x:f ca="1">=IF(T129="","",IF(T129="-","",IF(U129=0,"",IF(OR(T129&gt;AA4,T129&lt;-AA4),"*",""))))</x:f>
        <x:v/>
      </x:c>
      <x:c r="X129" s="98" t="str">
        <x:v/>
      </x:c>
    </x:row>
    <x:row r="130" spans="1:25" s="12" x14ac:dyDescent="0.25">
      <x:c r="A130" s="90" t="str">
        <x:v>113</x:v>
      </x:c>
      <x:c r="B130" s="191" t="str">
        <x:v>FPR53729</x:v>
      </x:c>
      <x:c r="C130" s="191" t="str">
        <x:v>Ricoh C252SF</x:v>
      </x:c>
      <x:c r="D130" s="191" t="str">
        <x:v>Color Laser Prints (Ricoh)</x:v>
      </x:c>
      <x:c r="E130" s="191" t="str">
        <x:v>X114P500112</x:v>
      </x:c>
      <x:c r="F130" s="191" t="str">
        <x:v>Active</x:v>
      </x:c>
      <x:c r="G130" s="191" t="str">
        <x:v>Paris</x:v>
      </x:c>
      <x:c r="H130" s="191" t="str">
        <x:v/>
      </x:c>
      <x:c r="I130" s="191" t="str">
        <x:v/>
      </x:c>
      <x:c r="J130" s="191" t="str">
        <x:v/>
      </x:c>
      <x:c r="K130" s="191" t="str">
        <x:v>Kelly Cupt</x:v>
      </x:c>
      <x:c r="L130" s="191" t="str">
        <x:v/>
      </x:c>
      <x:c r="M130" s="191" t="str">
        <x:v>9/30/2017</x:v>
      </x:c>
      <x:c r="N130" s="189" t="n">
        <x:v>1684.00</x:v>
      </x:c>
      <x:c r="O130" s="191" t="str">
        <x:v>12/31/2017</x:v>
      </x:c>
      <x:c r="P130" s="189" t="n">
        <x:v>1684.00</x:v>
      </x:c>
      <x:c r="Q130" s="206" t="n">
        <x:v>0.00</x:v>
      </x:c>
      <x:c r="R130" s="206" t="n">
        <x:v>0.00</x:v>
      </x:c>
      <x:c r="S130" s="189" t="n">
        <x:v>0.00</x:v>
      </x:c>
      <x:c r="T130" s="187" t="n">
        <x:f ca="1">=IF(AND(U130=0,S130&gt;0),-100%,IF(OR(S130=0,S130="-"),"-",IF(AND(S130=0,U130=0),0%,IF(S130&lt;U130,SUM(U130-S130)/S130,IF(S130&gt;U130,SUM(-1*(S130-U130)/S130),"")))))</x:f>
        <x:v/>
      </x:c>
      <x:c r="U130" s="189" t="n">
        <x:v>0.00</x:v>
      </x:c>
      <x:c r="V130" s="189" t="n">
        <x:f ca="1">=SUM(U130/ round((O130- M130)/30.42,0))</x:f>
        <x:v/>
      </x:c>
      <x:c r="W130" s="195">
        <x:f ca="1">=IF(T130="","",IF(T130="-","",IF(U130=0,"",IF(OR(T130&gt;AA4,T130&lt;-AA4),"*",""))))</x:f>
        <x:v/>
      </x:c>
      <x:c r="X130" s="91" t="str">
        <x:v/>
      </x:c>
    </x:row>
    <x:row r="131" spans="1:25" s="12" x14ac:dyDescent="0.25">
      <x:c r="A131" s="96" t="str">
        <x:v>114</x:v>
      </x:c>
      <x:c r="B131" s="192" t="str">
        <x:v>FPR49190</x:v>
      </x:c>
      <x:c r="C131" s="192" t="str">
        <x:v>Ricoh SP C242SF</x:v>
      </x:c>
      <x:c r="D131" s="192" t="str">
        <x:v>Color Laser Prints (Ricoh)</x:v>
      </x:c>
      <x:c r="E131" s="192" t="str">
        <x:v>T223PB00142</x:v>
      </x:c>
      <x:c r="F131" s="192" t="str">
        <x:v>Active</x:v>
      </x:c>
      <x:c r="G131" s="192" t="str">
        <x:v>Paris</x:v>
      </x:c>
      <x:c r="H131" s="192" t="str">
        <x:v/>
      </x:c>
      <x:c r="I131" s="192" t="str">
        <x:v/>
      </x:c>
      <x:c r="J131" s="192" t="str">
        <x:v/>
      </x:c>
      <x:c r="K131" s="192" t="str">
        <x:v/>
      </x:c>
      <x:c r="L131" s="192" t="str">
        <x:v/>
      </x:c>
      <x:c r="M131" s="192" t="str">
        <x:v>9/30/2017</x:v>
      </x:c>
      <x:c r="N131" s="183" t="n">
        <x:v>10911.00</x:v>
      </x:c>
      <x:c r="O131" s="192" t="str">
        <x:v>12/31/2017</x:v>
      </x:c>
      <x:c r="P131" s="183" t="n">
        <x:v>10911.00</x:v>
      </x:c>
      <x:c r="Q131" s="207" t="n">
        <x:v>0.00</x:v>
      </x:c>
      <x:c r="R131" s="207" t="n">
        <x:v>0.00</x:v>
      </x:c>
      <x:c r="S131" s="183" t="n">
        <x:v>0.00</x:v>
      </x:c>
      <x:c r="T131" s="182" t="n">
        <x:f ca="1">=IF(AND(U131=0,S131&gt;0),-100%,IF(OR(S131=0,S131="-"),"-",IF(AND(S131=0,U131=0),0%,IF(S131&lt;U131,SUM(U131-S131)/S131,IF(S131&gt;U131,SUM(-1*(S131-U131)/S131),"")))))</x:f>
        <x:v/>
      </x:c>
      <x:c r="U131" s="183" t="n">
        <x:v>0.00</x:v>
      </x:c>
      <x:c r="V131" s="183" t="n">
        <x:f ca="1">=SUM(U131/ round((O131- M131)/30.42,0))</x:f>
        <x:v/>
      </x:c>
      <x:c r="W131" s="196">
        <x:f ca="1">=IF(T131="","",IF(T131="-","",IF(U131=0,"",IF(OR(T131&gt;AA4,T131&lt;-AA4),"*",""))))</x:f>
        <x:v/>
      </x:c>
      <x:c r="X131" s="98" t="str">
        <x:v/>
      </x:c>
    </x:row>
    <x:row r="132" spans="1:25" s="12" x14ac:dyDescent="0.25">
      <x:c r="A132" s="90" t="str">
        <x:v>115</x:v>
      </x:c>
      <x:c r="B132" s="191" t="str">
        <x:v>FPR49300</x:v>
      </x:c>
      <x:c r="C132" s="191" t="str">
        <x:v>Ricoh C252SF</x:v>
      </x:c>
      <x:c r="D132" s="191" t="str">
        <x:v>Color Laser Prints (Ricoh)</x:v>
      </x:c>
      <x:c r="E132" s="191" t="str">
        <x:v>X114P700262</x:v>
      </x:c>
      <x:c r="F132" s="191" t="str">
        <x:v>Active</x:v>
      </x:c>
      <x:c r="G132" s="191" t="str">
        <x:v>Paris</x:v>
      </x:c>
      <x:c r="H132" s="191" t="str">
        <x:v/>
      </x:c>
      <x:c r="I132" s="191" t="str">
        <x:v/>
      </x:c>
      <x:c r="J132" s="191" t="str">
        <x:v/>
      </x:c>
      <x:c r="K132" s="191" t="str">
        <x:v>Dr. Kerr</x:v>
      </x:c>
      <x:c r="L132" s="191" t="str">
        <x:v/>
      </x:c>
      <x:c r="M132" s="191" t="str">
        <x:v>9/30/2017</x:v>
      </x:c>
      <x:c r="N132" s="189" t="n">
        <x:v>8199.00</x:v>
      </x:c>
      <x:c r="O132" s="191" t="str">
        <x:v>12/31/2017</x:v>
      </x:c>
      <x:c r="P132" s="189" t="n">
        <x:v>8199.00</x:v>
      </x:c>
      <x:c r="Q132" s="206" t="n">
        <x:v>0.00</x:v>
      </x:c>
      <x:c r="R132" s="206" t="n">
        <x:v>0.00</x:v>
      </x:c>
      <x:c r="S132" s="189" t="n">
        <x:v>207.00</x:v>
      </x:c>
      <x:c r="T132" s="187" t="n">
        <x:f ca="1">=IF(AND(U132=0,S132&gt;0),-100%,IF(OR(S132=0,S132="-"),"-",IF(AND(S132=0,U132=0),0%,IF(S132&lt;U132,SUM(U132-S132)/S132,IF(S132&gt;U132,SUM(-1*(S132-U132)/S132),"")))))</x:f>
        <x:v/>
      </x:c>
      <x:c r="U132" s="189" t="n">
        <x:v>0.00</x:v>
      </x:c>
      <x:c r="V132" s="189" t="n">
        <x:f ca="1">=SUM(U132/ round((O132- M132)/30.42,0))</x:f>
        <x:v/>
      </x:c>
      <x:c r="W132" s="195">
        <x:f ca="1">=IF(T132="","",IF(T132="-","",IF(U132=0,"",IF(OR(T132&gt;AA4,T132&lt;-AA4),"*",""))))</x:f>
        <x:v/>
      </x:c>
      <x:c r="X132" s="91" t="str">
        <x:v/>
      </x:c>
    </x:row>
    <x:row r="133" spans="1:25" s="12" x14ac:dyDescent="0.25">
      <x:c r="A133" s="96" t="str">
        <x:v>116</x:v>
      </x:c>
      <x:c r="B133" s="192" t="str">
        <x:v>FPR57724</x:v>
      </x:c>
      <x:c r="C133" s="192" t="str">
        <x:v>Ricoh Aficio SP C430DN</x:v>
      </x:c>
      <x:c r="D133" s="192" t="str">
        <x:v>Color Laser Prints (Ricoh)</x:v>
      </x:c>
      <x:c r="E133" s="192" t="str">
        <x:v>S9309301262</x:v>
      </x:c>
      <x:c r="F133" s="192" t="str">
        <x:v>Active</x:v>
      </x:c>
      <x:c r="G133" s="192" t="str">
        <x:v>Dallas</x:v>
      </x:c>
      <x:c r="H133" s="192" t="str">
        <x:v/>
      </x:c>
      <x:c r="I133" s="192" t="str">
        <x:v>Human Resources</x:v>
      </x:c>
      <x:c r="J133" s="192" t="str">
        <x:v>6</x:v>
      </x:c>
      <x:c r="K133" s="192" t="str">
        <x:v/>
      </x:c>
      <x:c r="L133" s="192" t="str">
        <x:v/>
      </x:c>
      <x:c r="M133" s="192" t="str">
        <x:v>9/30/2017</x:v>
      </x:c>
      <x:c r="N133" s="183" t="n">
        <x:v>84834.00</x:v>
      </x:c>
      <x:c r="O133" s="192" t="str">
        <x:v>12/31/2017</x:v>
      </x:c>
      <x:c r="P133" s="183" t="n">
        <x:v>84834.00</x:v>
      </x:c>
      <x:c r="Q133" s="207" t="n">
        <x:v>0.00</x:v>
      </x:c>
      <x:c r="R133" s="207" t="n">
        <x:v>0.00</x:v>
      </x:c>
      <x:c r="S133" s="183" t="n">
        <x:v>5836.00</x:v>
      </x:c>
      <x:c r="T133" s="182" t="n">
        <x:f ca="1">=IF(AND(U133=0,S133&gt;0),-100%,IF(OR(S133=0,S133="-"),"-",IF(AND(S133=0,U133=0),0%,IF(S133&lt;U133,SUM(U133-S133)/S133,IF(S133&gt;U133,SUM(-1*(S133-U133)/S133),"")))))</x:f>
        <x:v/>
      </x:c>
      <x:c r="U133" s="183" t="n">
        <x:v>0.00</x:v>
      </x:c>
      <x:c r="V133" s="183" t="n">
        <x:f ca="1">=SUM(U133/ round((O133- M133)/30.42,0))</x:f>
        <x:v/>
      </x:c>
      <x:c r="W133" s="196">
        <x:f ca="1">=IF(T133="","",IF(T133="-","",IF(U133=0,"",IF(OR(T133&gt;AA4,T133&lt;-AA4),"*",""))))</x:f>
        <x:v/>
      </x:c>
      <x:c r="X133" s="98" t="str">
        <x:v/>
      </x:c>
    </x:row>
    <x:row r="134" spans="1:25" s="12" x14ac:dyDescent="0.25">
      <x:c r="A134" s="90" t="str">
        <x:v>117</x:v>
      </x:c>
      <x:c r="B134" s="191" t="str">
        <x:v>FPR58073</x:v>
      </x:c>
      <x:c r="C134" s="191" t="str">
        <x:v>Ricoh SP C262dnw</x:v>
      </x:c>
      <x:c r="D134" s="191" t="str">
        <x:v>Color Laser Prints (Ricoh)</x:v>
      </x:c>
      <x:c r="E134" s="191" t="str">
        <x:v>Y847PA00811</x:v>
      </x:c>
      <x:c r="F134" s="191" t="str">
        <x:v>Active</x:v>
      </x:c>
      <x:c r="G134" s="191" t="str">
        <x:v>Garland</x:v>
      </x:c>
      <x:c r="H134" s="191" t="str">
        <x:v/>
      </x:c>
      <x:c r="I134" s="191" t="str">
        <x:v>Quality Lab</x:v>
      </x:c>
      <x:c r="J134" s="191" t="str">
        <x:v>1</x:v>
      </x:c>
      <x:c r="K134" s="191" t="str">
        <x:v/>
      </x:c>
      <x:c r="L134" s="191" t="str">
        <x:v/>
      </x:c>
      <x:c r="M134" s="191" t="str">
        <x:v/>
      </x:c>
      <x:c r="N134" s="189" t="n">
        <x:v/>
      </x:c>
      <x:c r="O134" s="191" t="str">
        <x:v/>
      </x:c>
      <x:c r="P134" s="189" t="n">
        <x:v/>
      </x:c>
      <x:c r="Q134" s="206" t="n">
        <x:v/>
      </x:c>
      <x:c r="R134" s="206" t="n">
        <x:v/>
      </x:c>
      <x:c r="S134" s="189" t="n">
        <x:v/>
      </x:c>
      <x:c r="T134" s="187" t="n">
        <x:f ca="1">=IF(AND(U134=0,S134&gt;0),-100%,IF(OR(S134=0,S134="-"),"-",IF(AND(S134=0,U134=0),0%,IF(S134&lt;U134,SUM(U134-S134)/S134,IF(S134&gt;U134,SUM(-1*(S134-U134)/S134),"")))))</x:f>
        <x:v/>
      </x:c>
      <x:c r="U134" s="189" t="n">
        <x:v/>
      </x:c>
      <x:c r="V134" s="189" t="n">
        <x:f ca="1">=SUM(U134/ round((O134- M134)/30.42,0))</x:f>
        <x:v/>
      </x:c>
      <x:c r="W134" s="195">
        <x:f ca="1">=IF(T134="","",IF(T134="-","",IF(U134=0,"",IF(OR(T134&gt;AA4,T134&lt;-AA4),"*",""))))</x:f>
        <x:v/>
      </x:c>
      <x:c r="X134" s="91" t="str">
        <x:v/>
      </x:c>
    </x:row>
    <x:row r="135" spans="1:25" s="12" x14ac:dyDescent="0.25">
      <x:c r="A135" s="96" t="str">
        <x:v>118</x:v>
      </x:c>
      <x:c r="B135" s="192" t="str">
        <x:v>FPR60824</x:v>
      </x:c>
      <x:c r="C135" s="192" t="str">
        <x:v>Ricoh SP C440dn</x:v>
      </x:c>
      <x:c r="D135" s="192" t="str">
        <x:v>Color Laser Prints (Ricoh)</x:v>
      </x:c>
      <x:c r="E135" s="192" t="str">
        <x:v>X686PC00419</x:v>
      </x:c>
      <x:c r="F135" s="192" t="str">
        <x:v>Active</x:v>
      </x:c>
      <x:c r="G135" s="192" t="str">
        <x:v>Nashville, TN</x:v>
      </x:c>
      <x:c r="H135" s="192" t="str">
        <x:v/>
      </x:c>
      <x:c r="I135" s="192" t="str">
        <x:v/>
      </x:c>
      <x:c r="J135" s="192" t="str">
        <x:v/>
      </x:c>
      <x:c r="K135" s="192" t="str">
        <x:v>Mark Sala</x:v>
      </x:c>
      <x:c r="L135" s="192" t="str">
        <x:v/>
      </x:c>
      <x:c r="M135" s="192" t="str">
        <x:v/>
      </x:c>
      <x:c r="N135" s="183" t="n">
        <x:v/>
      </x:c>
      <x:c r="O135" s="192" t="str">
        <x:v/>
      </x:c>
      <x:c r="P135" s="183" t="n">
        <x:v/>
      </x:c>
      <x:c r="Q135" s="207" t="n">
        <x:v/>
      </x:c>
      <x:c r="R135" s="207" t="n">
        <x:v/>
      </x:c>
      <x:c r="S135" s="183" t="n">
        <x:v/>
      </x:c>
      <x:c r="T135" s="182" t="n">
        <x:f ca="1">=IF(AND(U135=0,S135&gt;0),-100%,IF(OR(S135=0,S135="-"),"-",IF(AND(S135=0,U135=0),0%,IF(S135&lt;U135,SUM(U135-S135)/S135,IF(S135&gt;U135,SUM(-1*(S135-U135)/S135),"")))))</x:f>
        <x:v/>
      </x:c>
      <x:c r="U135" s="183" t="n">
        <x:v/>
      </x:c>
      <x:c r="V135" s="183" t="n">
        <x:f ca="1">=SUM(U135/ round((O135- M135)/30.42,0))</x:f>
        <x:v/>
      </x:c>
      <x:c r="W135" s="196">
        <x:f ca="1">=IF(T135="","",IF(T135="-","",IF(U135=0,"",IF(OR(T135&gt;AA4,T135&lt;-AA4),"*",""))))</x:f>
        <x:v/>
      </x:c>
      <x:c r="X135" s="98" t="str">
        <x:v/>
      </x:c>
    </x:row>
    <x:row r="136" spans="1:25" x14ac:dyDescent="0.25">
      <x:c r="A136" s="174"/>
      <x:c r="B136" s="174"/>
      <x:c r="C136" s="174"/>
      <x:c r="D136" s="174"/>
      <x:c r="E136" s="174"/>
      <x:c r="F136" s="174"/>
      <x:c r="G136" s="174"/>
      <x:c r="H136" s="174"/>
      <x:c r="I136" s="174"/>
      <x:c r="J136" s="174"/>
      <x:c r="K136" s="174"/>
      <x:c r="L136" s="174"/>
      <x:c r="M136" s="174"/>
      <x:c r="N136" s="174"/>
      <x:c r="O136" s="174"/>
      <x:c r="P136" s="174"/>
      <x:c r="Q136" s="174"/>
      <x:c r="R136" s="174"/>
      <x:c r="S136" s="205" t="n">
        <x:f ca="1">=SUM(S118:S135)</x:f>
      </x:c>
      <x:c r="T136" s="193"/>
      <x:c r="U136" s="205" t="n">
        <x:f ca="1">=SUM(U118:U135)</x:f>
      </x:c>
      <x:c r="V136" s="205" t="n">
        <x:f ca="1">=SUM(V118:V135)</x:f>
      </x:c>
      <x:c r="W136" s="174"/>
      <x:c r="X136" s="174"/>
    </x:row>
    <x:row r="137" spans="1:25" x14ac:dyDescent="0.25">
      <x:c r="A137" s="195" t="str">
        <x:f ca="1">="* All devices with a net volume change of " &amp; SUM(AA4 * 100) &amp; "% are indicated with a red asterisk (*)."</x:f>
      </x:c>
      <x:c r="B137" s="19"/>
      <x:c r="C137" s="19"/>
      <x:c r="D137" s="19"/>
      <x:c r="E137" s="19"/>
      <x:c r="F137" s="19"/>
      <x:c r="G137" s="19"/>
      <x:c r="H137" s="19"/>
      <x:c r="I137" s="19"/>
      <x:c r="J137" s="19"/>
      <x:c r="K137" s="19"/>
      <x:c r="L137" s="19"/>
      <x:c r="M137" s="19"/>
      <x:c r="N137" s="19"/>
      <x:c r="O137" s="19"/>
      <x:c r="P137" s="19"/>
      <x:c r="Q137" s="19"/>
      <x:c r="R137" s="19"/>
      <x:c r="S137" s="19"/>
      <x:c r="T137" s="19"/>
      <x:c r="U137" s="19"/>
      <x:c r="V137" s="19"/>
      <x:c r="W137" s="19"/>
      <x:c r="X137" s="19"/>
      <x:c r="Y137" s="19"/>
    </x:row>
  </x:sheetData>
  <x:mergeCells count="3">
    <x:mergeCell ref="A1:X1"/>
    <x:mergeCell ref="A2:X2"/>
    <x:mergeCell ref="V5:W5"/>
  </x:mergeCells>
  <x:dataValidations count="1">
    <x:dataValidation allowBlank="1" showInputMessage="1" sqref="C7:D27"/>
  </x:dataValidations>
  <x:pageMargins left="0.25" right="0.25" top="0.85" bottom="0.94791666666666663" header="0.2" footer="0.3"/>
  <x:pageSetup scale="64" fitToWidth="1" fitToHeight="0" orientation="landscape" r:id="rId1"/>
  <x:headerFooter>
    <x:oddHeader>&amp;C&amp;G</x:oddHeader>
    <x:oddFooter>&amp;C&amp;G</x:oddFooter>
  </x:headerFooter>
  <x:legacyDrawing r:id="rId2"/>
  <x:legacyDrawingHF r:id="rId3"/>
</x:worksheet>
</file>

<file path=xl/worksheets/sheet2.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sheetPr codeName="Sheet8"/>
  <x:dimension ref="A1:J30"/>
  <x:sheetViews>
    <x:sheetView showGridLines="0" view="pageLayout" zoomScaleNormal="100" workbookViewId="0">
      <x:selection activeCell="B7" sqref="B7"/>
    </x:sheetView>
  </x:sheetViews>
  <x:sheetFormatPr defaultRowHeight="15" x14ac:dyDescent="0.25"/>
  <x:cols>
    <x:col min="1" max="1" width="8.140625" style="1" customWidth="1"/>
    <x:col min="2" max="2" width="12.5703125" style="1" customWidth="1"/>
    <x:col min="3" max="3" width="16" style="1" customWidth="1"/>
    <x:col min="4" max="4" width="15.5703125" style="1" customWidth="1"/>
    <x:col min="5" max="6" width="9.5703125" style="1" customWidth="1"/>
    <x:col min="7" max="7" width="28.140625" style="5" customWidth="1"/>
    <x:col min="8" max="8" width="10.5703125" style="16" customWidth="1"/>
    <x:col min="9" max="9" width="16.28515625" style="1" customWidth="1"/>
    <x:col min="10" max="10" width="1.42578125" style="1" customWidth="1"/>
    <x:col min="11" max="16384" width="9.140625" style="1"/>
  </x:cols>
  <x:sheetData>
    <x:row r="1" spans="1:10" ht="15.75" x14ac:dyDescent="0.25">
      <x:c r="A1" s="125" t="str">
        <x:f ca="1">SETUP!$B$2</x:f>
        <x:v>?</x:v>
      </x:c>
      <x:c r="B1" s="126"/>
      <x:c r="C1" s="126"/>
      <x:c r="D1" s="126"/>
      <x:c r="E1" s="126"/>
      <x:c r="F1" s="126"/>
      <x:c r="G1" s="126"/>
      <x:c r="H1" s="126"/>
      <x:c r="I1" s="126"/>
      <x:c r="J1" s="129"/>
    </x:row>
    <x:row r="2" spans="1:10" x14ac:dyDescent="0.25">
      <x:c r="A2" s="123" t="str">
        <x:f ca="1">=IF(B7="","",IF(B8="","Cost Avoidance Summary for Period Ending "&amp;(TEXT(SETUP!$B$4,"MMMMMMMMM DD, YYYY"))&amp;"",IF(B7="","","Cost Avoidance Summary from "&amp;(TEXT(MIN($B$7:$B$498),"MMMMMMMMM DD, YYYY")&amp;" to "&amp;(TEXT(MAX($B$7:$B$498),"MMMMMMMMM DD, YYYY")&amp;"")))))</x:f>
        <x:v>?</x:v>
      </x:c>
      <x:c r="B2" s="124"/>
      <x:c r="C2" s="124"/>
      <x:c r="D2" s="124"/>
      <x:c r="E2" s="124"/>
      <x:c r="F2" s="124"/>
      <x:c r="G2" s="124"/>
      <x:c r="H2" s="124"/>
      <x:c r="I2" s="124"/>
      <x:c r="J2" s="129"/>
    </x:row>
    <x:row r="3" spans="1:10" ht="30.75" customHeight="1" x14ac:dyDescent="0.25">
      <x:c r="A3" s="19"/>
      <x:c r="B3" s="199" t="str">
        <x:v>Below, you will find a summary of the different areas where FPR was able to deliver solutions resulting in cost-avoidance.  Some examples of cost-avoidance solutions include color reduction/elimination strategies, vendor re-negotiation opportunities, and many others.</x:v>
      </x:c>
      <x:c r="C3" s="131"/>
      <x:c r="D3" s="131"/>
      <x:c r="E3" s="131"/>
      <x:c r="F3" s="131"/>
      <x:c r="G3" s="131"/>
      <x:c r="H3" s="131"/>
      <x:c r="I3" s="131"/>
      <x:c r="J3" s="131"/>
    </x:row>
    <x:row r="4" spans="1:10" ht="3" customHeight="1" x14ac:dyDescent="0.25">
      <x:c r="A4" s="19"/>
      <x:c r="B4" s="19"/>
      <x:c r="C4" s="19"/>
      <x:c r="D4" s="19"/>
      <x:c r="E4" s="19"/>
      <x:c r="F4" s="19"/>
      <x:c r="G4" s="19"/>
      <x:c r="H4" s="19"/>
      <x:c r="I4" s="19"/>
    </x:row>
    <x:row r="5" spans="1:10" ht="3" customHeight="1" x14ac:dyDescent="0.25">
      <x:c r="I5" s="10">
        <x:f ca="1">SUM(I7:I27)</x:f>
        <x:v>0</x:v>
      </x:c>
    </x:row>
    <x:row r="6" spans="1:10" ht="27.75" customHeight="1" x14ac:dyDescent="0.25">
      <x:c r="B6" s="47" t="s">
        <x:v>3</x:v>
      </x:c>
      <x:c r="C6" s="45" t="s">
        <x:v>11</x:v>
      </x:c>
      <x:c r="D6" s="45" t="s">
        <x:v>10</x:v>
      </x:c>
      <x:c r="E6" s="45" t="s">
        <x:v>1</x:v>
      </x:c>
      <x:c r="F6" s="45" t="s">
        <x:v>2</x:v>
      </x:c>
      <x:c r="G6" s="48" t="s">
        <x:v>5</x:v>
      </x:c>
      <x:c r="H6" s="67" t="s">
        <x:v>24</x:v>
      </x:c>
      <x:c r="I6" s="46" t="s">
        <x:v>12</x:v>
      </x:c>
    </x:row>
    <x:row r="7" spans="1:10" x14ac:dyDescent="0.25">
      <x:c r="B7" s="106" t="str">
        <x:v>There are no Cost Avoidance to report.</x:v>
      </x:c>
      <x:c r="C7" s="73" t="str">
        <x:v/>
      </x:c>
      <x:c r="D7" s="73" t="str">
        <x:v/>
      </x:c>
      <x:c r="E7" s="74" t="d">
        <x:v/>
      </x:c>
      <x:c r="F7" s="74" t="d">
        <x:v/>
      </x:c>
      <x:c r="G7" s="51" t="str">
        <x:v/>
      </x:c>
      <x:c r="H7" s="75" t="n">
        <x:v/>
      </x:c>
      <x:c r="I7" s="61" t="str">
        <x:v/>
      </x:c>
    </x:row>
    <x:row r="8" spans="1:8" x14ac:dyDescent="0.25">
      <x:c r="B8" s="60"/>
      <x:c r="C8" s="54"/>
      <x:c r="D8" s="54"/>
      <x:c r="E8" s="54"/>
      <x:c r="F8" s="54"/>
      <x:c r="G8" s="54"/>
      <x:c r="H8" s="54"/>
      <x:c r="I8" s="61"/>
    </x:row>
    <x:row r="9" spans="1:8" x14ac:dyDescent="0.25">
      <x:c r="B9" s="60"/>
      <x:c r="C9" s="54"/>
      <x:c r="D9" s="54"/>
      <x:c r="E9" s="54"/>
      <x:c r="F9" s="54"/>
      <x:c r="G9" s="54"/>
      <x:c r="H9" s="54"/>
      <x:c r="I9" s="61"/>
    </x:row>
    <x:row r="10" spans="1:8" ht="14.25" customHeight="1" x14ac:dyDescent="0.25">
      <x:c r="B10" s="58"/>
      <x:c r="C10" s="26"/>
      <x:c r="D10" s="21"/>
      <x:c r="E10" s="21"/>
      <x:c r="F10" s="8"/>
      <x:c r="G10" s="8">
        <x:v/>
      </x:c>
      <x:c r="H10" s="8"/>
      <x:c r="I10" s="59"/>
    </x:row>
    <x:row r="11" spans="1:8" ht="14.25" customHeight="1" x14ac:dyDescent="0.25">
      <x:c r="B11" s="58"/>
      <x:c r="C11" s="26"/>
      <x:c r="D11" s="21"/>
      <x:c r="E11" s="21"/>
      <x:c r="F11" s="8"/>
      <x:c r="G11" s="8">
        <x:v/>
      </x:c>
      <x:c r="H11" s="8"/>
      <x:c r="I11" s="59"/>
    </x:row>
    <x:row r="12" spans="1:8" x14ac:dyDescent="0.25">
      <x:c r="B12" s="60"/>
      <x:c r="C12" s="54"/>
      <x:c r="D12" s="54"/>
      <x:c r="E12" s="54"/>
      <x:c r="F12" s="54"/>
      <x:c r="G12" s="54"/>
      <x:c r="H12" s="54"/>
      <x:c r="I12" s="61"/>
    </x:row>
    <x:row r="13" spans="1:8" x14ac:dyDescent="0.25">
      <x:c r="B13" s="60"/>
      <x:c r="C13" s="54"/>
      <x:c r="D13" s="54"/>
      <x:c r="E13" s="54"/>
      <x:c r="F13" s="54"/>
      <x:c r="G13" s="54"/>
      <x:c r="H13" s="54"/>
      <x:c r="I13" s="61"/>
    </x:row>
    <x:row r="14" spans="1:8" ht="14.25" customHeight="1" x14ac:dyDescent="0.25">
      <x:c r="B14" s="58"/>
      <x:c r="C14" s="26"/>
      <x:c r="D14" s="21"/>
      <x:c r="E14" s="21"/>
      <x:c r="F14" s="8"/>
      <x:c r="G14" s="8">
        <x:v/>
      </x:c>
      <x:c r="H14" s="8"/>
      <x:c r="I14" s="59"/>
    </x:row>
    <x:row r="15" spans="1:8" ht="14.25" customHeight="1" x14ac:dyDescent="0.25">
      <x:c r="B15" s="58"/>
      <x:c r="C15" s="26"/>
      <x:c r="D15" s="21"/>
      <x:c r="E15" s="21"/>
      <x:c r="F15" s="8"/>
      <x:c r="G15" s="8">
        <x:v/>
      </x:c>
      <x:c r="H15" s="8"/>
      <x:c r="I15" s="59"/>
    </x:row>
    <x:row r="16" spans="1:8" x14ac:dyDescent="0.25">
      <x:c r="B16" s="60"/>
      <x:c r="C16" s="54"/>
      <x:c r="D16" s="54"/>
      <x:c r="E16" s="54"/>
      <x:c r="F16" s="54"/>
      <x:c r="G16" s="54"/>
      <x:c r="H16" s="54"/>
      <x:c r="I16" s="61"/>
    </x:row>
    <x:row r="17" spans="1:8" x14ac:dyDescent="0.25">
      <x:c r="B17" s="60"/>
      <x:c r="C17" s="54"/>
      <x:c r="D17" s="54"/>
      <x:c r="E17" s="54"/>
      <x:c r="F17" s="54"/>
      <x:c r="G17" s="54"/>
      <x:c r="H17" s="54"/>
      <x:c r="I17" s="61"/>
    </x:row>
    <x:row r="18" spans="1:8" ht="14.25" customHeight="1" x14ac:dyDescent="0.25">
      <x:c r="B18" s="58"/>
      <x:c r="C18" s="26"/>
      <x:c r="D18" s="21"/>
      <x:c r="E18" s="21"/>
      <x:c r="F18" s="8"/>
      <x:c r="G18" s="8">
        <x:v/>
      </x:c>
      <x:c r="H18" s="8"/>
      <x:c r="I18" s="59"/>
    </x:row>
    <x:row r="19" spans="1:8" ht="14.25" customHeight="1" x14ac:dyDescent="0.25">
      <x:c r="B19" s="58"/>
      <x:c r="C19" s="26"/>
      <x:c r="D19" s="21"/>
      <x:c r="E19" s="21"/>
      <x:c r="F19" s="8"/>
      <x:c r="G19" s="8">
        <x:v/>
      </x:c>
      <x:c r="H19" s="8"/>
      <x:c r="I19" s="59"/>
    </x:row>
    <x:row r="20" spans="1:8" x14ac:dyDescent="0.25">
      <x:c r="B20" s="60"/>
      <x:c r="C20" s="54"/>
      <x:c r="D20" s="54"/>
      <x:c r="E20" s="54"/>
      <x:c r="F20" s="54"/>
      <x:c r="G20" s="54"/>
      <x:c r="H20" s="54"/>
      <x:c r="I20" s="61"/>
    </x:row>
    <x:row r="21" spans="1:8" x14ac:dyDescent="0.25">
      <x:c r="B21" s="60"/>
      <x:c r="C21" s="54"/>
      <x:c r="D21" s="54"/>
      <x:c r="E21" s="54"/>
      <x:c r="F21" s="54"/>
      <x:c r="G21" s="54"/>
      <x:c r="H21" s="54"/>
      <x:c r="I21" s="61"/>
    </x:row>
    <x:row r="22" spans="1:8" ht="14.25" customHeight="1" x14ac:dyDescent="0.25">
      <x:c r="B22" s="58"/>
      <x:c r="C22" s="26"/>
      <x:c r="D22" s="21"/>
      <x:c r="E22" s="21"/>
      <x:c r="F22" s="8"/>
      <x:c r="G22" s="8">
        <x:v/>
      </x:c>
      <x:c r="H22" s="8"/>
      <x:c r="I22" s="59"/>
    </x:row>
    <x:row r="23" spans="1:8" ht="14.25" customHeight="1" x14ac:dyDescent="0.25">
      <x:c r="B23" s="58"/>
      <x:c r="C23" s="26"/>
      <x:c r="D23" s="21"/>
      <x:c r="E23" s="21"/>
      <x:c r="F23" s="8"/>
      <x:c r="G23" s="8">
        <x:v/>
      </x:c>
      <x:c r="H23" s="8"/>
      <x:c r="I23" s="59"/>
    </x:row>
    <x:row r="24" spans="1:8" x14ac:dyDescent="0.25">
      <x:c r="B24" s="60"/>
      <x:c r="C24" s="54"/>
      <x:c r="D24" s="54"/>
      <x:c r="E24" s="54"/>
      <x:c r="F24" s="54"/>
      <x:c r="G24" s="54"/>
      <x:c r="H24" s="54"/>
      <x:c r="I24" s="61"/>
    </x:row>
    <x:row r="25" spans="1:8" x14ac:dyDescent="0.25">
      <x:c r="B25" s="60"/>
      <x:c r="C25" s="54"/>
      <x:c r="D25" s="54"/>
      <x:c r="E25" s="54"/>
      <x:c r="F25" s="54"/>
      <x:c r="G25" s="54"/>
      <x:c r="H25" s="54"/>
      <x:c r="I25" s="61"/>
    </x:row>
    <x:row r="26" spans="1:8" ht="14.25" customHeight="1" x14ac:dyDescent="0.25">
      <x:c r="B26" s="58"/>
      <x:c r="C26" s="26"/>
      <x:c r="D26" s="21"/>
      <x:c r="E26" s="21"/>
      <x:c r="F26" s="8"/>
      <x:c r="G26" s="8">
        <x:v/>
      </x:c>
      <x:c r="H26" s="8"/>
      <x:c r="I26" s="59"/>
    </x:row>
    <x:row r="27" spans="1:8" ht="14.25" customHeight="1" x14ac:dyDescent="0.25">
      <x:c r="B27" s="58"/>
      <x:c r="C27" s="26"/>
      <x:c r="D27" s="21"/>
      <x:c r="E27" s="21"/>
      <x:c r="F27" s="8"/>
      <x:c r="G27" s="8">
        <x:v/>
      </x:c>
      <x:c r="H27" s="8"/>
      <x:c r="I27" s="59"/>
    </x:row>
    <x:row r="28" spans="1:8" x14ac:dyDescent="0.25">
      <x:c r="B28" s="60"/>
      <x:c r="C28" s="54"/>
      <x:c r="D28" s="54"/>
      <x:c r="E28" s="54"/>
      <x:c r="F28" s="54"/>
      <x:c r="G28" s="54"/>
      <x:c r="H28" s="54"/>
      <x:c r="I28" s="61"/>
    </x:row>
    <x:row r="29" spans="1:8" x14ac:dyDescent="0.25">
      <x:c r="B29" s="60"/>
      <x:c r="C29" s="54"/>
      <x:c r="D29" s="54"/>
      <x:c r="E29" s="54"/>
      <x:c r="F29" s="54"/>
      <x:c r="G29" s="54"/>
      <x:c r="H29" s="54"/>
      <x:c r="I29" s="61"/>
    </x:row>
    <x:row r="30" spans="1:8" ht="14.25" customHeight="1" x14ac:dyDescent="0.25">
      <x:c r="B30" s="58"/>
      <x:c r="C30" s="26"/>
      <x:c r="D30" s="21"/>
      <x:c r="E30" s="21"/>
      <x:c r="F30" s="8"/>
      <x:c r="G30" s="8">
        <x:v/>
      </x:c>
      <x:c r="H30" s="8"/>
      <x:c r="I30" s="59"/>
    </x:row>
    <x:row r="31" spans="1:7" x14ac:dyDescent="0.25">
      <x:c r="B31" s="92"/>
      <x:c r="C31" s="119"/>
      <x:c r="D31" s="120"/>
      <x:c r="E31" s="120"/>
      <x:c r="F31" s="120"/>
      <x:c r="G31" s="120"/>
      <x:c r="H31" s="120"/>
      <x:c r="I31" s="121"/>
    </x:row>
    <x:row r="32" spans="1:7" x14ac:dyDescent="0.25">
      <x:c r="B32" s="14"/>
      <x:c r="C32" s="14"/>
      <x:c r="D32" s="14"/>
      <x:c r="E32" s="14"/>
      <x:c r="F32" s="14"/>
      <x:c r="G32" s="14"/>
      <x:c r="H32" s="164">
        <x:v>Total Cost Avoidance:</x:v>
      </x:c>
      <x:c r="I32" s="167">
        <x:f>SUM(I7:I31)</x:f>
      </x:c>
    </x:row>
  </x:sheetData>
  <x:mergeCells count="3">
    <x:mergeCell ref="B7:C7"/>
    <x:mergeCell ref="A1:J1"/>
    <x:mergeCell ref="A2:J2"/>
    <x:mergeCell ref="B3:J3"/>
  </x:mergeCells>
  <x:dataValidations count="1">
    <x:dataValidation allowBlank="1" showInputMessage="1" sqref="C7:D27"/>
  </x:dataValidations>
  <x:pageMargins left="0.333" right="0.333" top="1.3958333333333333" bottom="0.94791666666666663" header="0.3" footer="0.3"/>
  <x:pageSetup orientation="landscape" r:id="rId1"/>
  <x:headerFooter>
    <x:oddHeader>&amp;C&amp;G</x:oddHeader>
    <x:oddFooter>&amp;C&amp;G</x:oddFooter>
  </x:headerFooter>
  <x:legacyDrawing r:id="rId2"/>
  <x:legacyDrawingHF r:id="rId3"/>
</x:worksheet>
</file>

<file path=xl/worksheets/sheet3.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codeName="Sheet7"/>
  <x:dimension ref="A1:H28"/>
  <x:sheetViews>
    <x:sheetView showGridLines="0" view="pageLayout" zoomScaleNormal="100" workbookViewId="0">
      <x:selection activeCell="B8" sqref="B8"/>
    </x:sheetView>
  </x:sheetViews>
  <x:sheetFormatPr defaultRowHeight="15" x14ac:dyDescent="0.25"/>
  <x:cols>
    <x:col min="1" max="2" width="9.140625" style="1"/>
    <x:col min="3" max="3" width="23.85546875" style="1" customWidth="1"/>
    <x:col min="4" max="4" width="22.85546875" style="1" customWidth="1"/>
    <x:col min="5" max="5" width="14" style="1" customWidth="1"/>
    <x:col min="6" max="6" width="27.85546875" style="5" customWidth="1"/>
    <x:col min="7" max="7" width="15.28515625" style="1" customWidth="1"/>
    <x:col min="8" max="8" width="7.5703125" style="1" customWidth="1"/>
    <x:col min="9" max="16384" width="9.140625" style="1"/>
  </x:cols>
  <x:sheetData>
    <x:row r="1" spans="1:8" ht="15.75" x14ac:dyDescent="0.25">
      <x:c r="A1" s="125" t="str">
        <x:f ca="1">SETUP!$B$2</x:f>
        <x:v>?</x:v>
      </x:c>
      <x:c r="B1" s="126"/>
      <x:c r="C1" s="126"/>
      <x:c r="D1" s="126"/>
      <x:c r="E1" s="126"/>
      <x:c r="F1" s="126"/>
      <x:c r="G1" s="126"/>
      <x:c r="H1" s="126"/>
    </x:row>
    <x:row r="2" spans="1:8" x14ac:dyDescent="0.25">
      <x:c r="A2" s="123" t="str">
        <x:f ca="1">IF(B8="","","Asset Replacement Summary Through Period Ending "&amp;TEXT(SETUP!B4,"MMMMMMMMM DD, YYYY")&amp;"")</x:f>
        <x:v/>
      </x:c>
      <x:c r="B2" s="124"/>
      <x:c r="C2" s="124"/>
      <x:c r="D2" s="124"/>
      <x:c r="E2" s="124"/>
      <x:c r="F2" s="124"/>
      <x:c r="G2" s="124"/>
      <x:c r="H2" s="124"/>
    </x:row>
    <x:row r="3" spans="1:8" ht="6.75" customHeight="1" x14ac:dyDescent="0.25">
      <x:c r="C3" s="18"/>
    </x:row>
    <x:row r="4" spans="1:8" ht="27" customHeight="1" x14ac:dyDescent="0.25">
      <x:c r="B4" s="199" t="str">
        <x:f ca="1">"The summary below details the assets replaced by FPR with the respective asset replacement cost that would have been incurred by "&amp;SETUP!$B$2&amp;" to refresh the non-functioning asset."</x:f>
        <x:v>The summary below details the assets replaced by FPR with the respective asset replacement cost that would have been incurred by ? to refresh the non-functioning asset.</x:v>
      </x:c>
      <x:c r="C4" s="128"/>
      <x:c r="D4" s="128"/>
      <x:c r="E4" s="128"/>
      <x:c r="F4" s="128"/>
      <x:c r="G4" s="128"/>
    </x:row>
    <x:row r="5" spans="1:8" ht="3.75" customHeight="1" x14ac:dyDescent="0.25">
      <x:c r="B5" s="20"/>
      <x:c r="C5" s="18"/>
    </x:row>
    <x:row r="6" spans="1:8" ht="3" customHeight="1" x14ac:dyDescent="0.25">
      <x:c r="G6" s="10">
        <x:f ca="1">SUM(G8:G30)</x:f>
        <x:v>0</x:v>
      </x:c>
    </x:row>
    <x:row r="7" spans="1:8" ht="28.5" customHeight="1" x14ac:dyDescent="0.25">
      <x:c r="B7" s="47" t="s">
        <x:v>3</x:v>
      </x:c>
      <x:c r="C7" s="45" t="s">
        <x:v>40</x:v>
      </x:c>
      <x:c r="D7" s="45" t="s">
        <x:v>39</x:v>
      </x:c>
      <x:c r="E7" s="45" t="s">
        <x:v>41</x:v>
      </x:c>
      <x:c r="F7" s="48" t="s">
        <x:v>5</x:v>
      </x:c>
      <x:c r="G7" s="46" t="s">
        <x:v>4</x:v>
      </x:c>
    </x:row>
    <x:row r="8" spans="1:8" x14ac:dyDescent="0.25">
      <x:c r="B8" s="60" t="str">
        <x:v>1/11/2017</x:v>
      </x:c>
      <x:c r="C8" s="54">
        <x:v>Ricoh SP C430dn</x:v>
      </x:c>
      <x:c r="D8" s="54">
        <x:v>Ricoh SP C431DN</x:v>
      </x:c>
      <x:c r="E8" s="54" t="str">
        <x:v>S9309301262</x:v>
      </x:c>
      <x:c r="F8" s="51">
        <x:v/>
      </x:c>
      <x:c r="G8" s="61" t="n">
        <x:v>500.00</x:v>
      </x:c>
    </x:row>
    <x:row r="9" spans="1:8" x14ac:dyDescent="0.25">
      <x:c r="B9" s="60" t="str">
        <x:v>12/2/2016</x:v>
      </x:c>
      <x:c r="C9" s="54">
        <x:v>Ricoh C420dn</x:v>
      </x:c>
      <x:c r="D9" s="54">
        <x:v/>
      </x:c>
      <x:c r="E9" s="54" t="str">
        <x:v>S9309000616</x:v>
      </x:c>
      <x:c r="F9" s="51">
        <x:v/>
      </x:c>
      <x:c r="G9" s="61" t="n">
        <x:v>500.00</x:v>
      </x:c>
    </x:row>
    <x:row r="10" spans="1:8" x14ac:dyDescent="0.25">
      <x:c r="B10" s="58" t="str">
        <x:v>10/22/2016</x:v>
      </x:c>
      <x:c r="C10" s="26">
        <x:v>HP LJ 3380</x:v>
      </x:c>
      <x:c r="D10" s="21">
        <x:v>HP LJ M425</x:v>
      </x:c>
      <x:c r="E10" s="21" t="str">
        <x:v>CNF8H5574G</x:v>
      </x:c>
      <x:c r="F10" s="8">
        <x:v/>
      </x:c>
      <x:c r="G10" s="59" t="n">
        <x:v>500.00</x:v>
      </x:c>
    </x:row>
    <x:row r="11" spans="1:8" x14ac:dyDescent="0.25">
      <x:c r="B11" s="58" t="str">
        <x:v>6/24/2016</x:v>
      </x:c>
      <x:c r="C11" s="26">
        <x:v>Ricoh SP C420dn</x:v>
      </x:c>
      <x:c r="D11" s="21">
        <x:v>Ricoh Aficio SP C420dn</x:v>
      </x:c>
      <x:c r="E11" s="21" t="str">
        <x:v>S3889600899</x:v>
      </x:c>
      <x:c r="F11" s="8">
        <x:v/>
      </x:c>
      <x:c r="G11" s="59" t="n">
        <x:v>500.00</x:v>
      </x:c>
    </x:row>
    <x:row r="12" spans="1:8" x14ac:dyDescent="0.25">
      <x:c r="B12" s="60"/>
      <x:c r="C12" s="54"/>
      <x:c r="D12" s="54"/>
      <x:c r="E12" s="54"/>
      <x:c r="F12" s="54"/>
      <x:c r="G12" s="61"/>
    </x:row>
    <x:row r="13" spans="1:8" ht="14.25" customHeight="1" x14ac:dyDescent="0.25">
      <x:c r="B13" s="58"/>
      <x:c r="C13" s="26"/>
      <x:c r="D13" s="21"/>
      <x:c r="E13" s="21"/>
      <x:c r="F13" s="8"/>
      <x:c r="G13" s="59" t="str">
        <x:f/>
        <x:v/>
      </x:c>
    </x:row>
    <x:row r="14" spans="1:8" ht="14.25" customHeight="1" x14ac:dyDescent="0.25">
      <x:c r="B14" s="58"/>
      <x:c r="C14" s="26"/>
      <x:c r="D14" s="21"/>
      <x:c r="E14" s="21"/>
      <x:c r="F14" s="8"/>
      <x:c r="G14" s="59" t="str">
        <x:f/>
        <x:v/>
      </x:c>
    </x:row>
    <x:row r="15" spans="1:8" x14ac:dyDescent="0.25">
      <x:c r="B15" s="60"/>
      <x:c r="C15" s="54"/>
      <x:c r="D15" s="54"/>
      <x:c r="E15" s="54"/>
      <x:c r="F15" s="54"/>
      <x:c r="G15" s="61"/>
    </x:row>
    <x:row r="16" spans="1:8" x14ac:dyDescent="0.25">
      <x:c r="B16" s="60"/>
      <x:c r="C16" s="54"/>
      <x:c r="D16" s="54"/>
      <x:c r="E16" s="54"/>
      <x:c r="F16" s="54"/>
      <x:c r="G16" s="61"/>
    </x:row>
    <x:row r="17" spans="1:8" ht="14.25" customHeight="1" x14ac:dyDescent="0.25">
      <x:c r="B17" s="58"/>
      <x:c r="C17" s="26"/>
      <x:c r="D17" s="21"/>
      <x:c r="E17" s="21"/>
      <x:c r="F17" s="8"/>
      <x:c r="G17" s="59" t="str">
        <x:f/>
        <x:v/>
      </x:c>
    </x:row>
    <x:row r="18" spans="1:8" ht="14.25" customHeight="1" x14ac:dyDescent="0.25">
      <x:c r="B18" s="58"/>
      <x:c r="C18" s="26"/>
      <x:c r="D18" s="21"/>
      <x:c r="E18" s="21"/>
      <x:c r="F18" s="8"/>
      <x:c r="G18" s="59" t="str">
        <x:f/>
        <x:v/>
      </x:c>
    </x:row>
    <x:row r="19" spans="1:8" x14ac:dyDescent="0.25">
      <x:c r="B19" s="60"/>
      <x:c r="C19" s="54"/>
      <x:c r="D19" s="54"/>
      <x:c r="E19" s="54"/>
      <x:c r="F19" s="54"/>
      <x:c r="G19" s="61"/>
    </x:row>
    <x:row r="20" spans="1:8" x14ac:dyDescent="0.25">
      <x:c r="B20" s="60"/>
      <x:c r="C20" s="54"/>
      <x:c r="D20" s="54"/>
      <x:c r="E20" s="54"/>
      <x:c r="F20" s="54"/>
      <x:c r="G20" s="61"/>
    </x:row>
    <x:row r="21" spans="1:8" ht="14.25" customHeight="1" x14ac:dyDescent="0.25">
      <x:c r="B21" s="58"/>
      <x:c r="C21" s="26"/>
      <x:c r="D21" s="21"/>
      <x:c r="E21" s="21"/>
      <x:c r="F21" s="8"/>
      <x:c r="G21" s="59" t="str">
        <x:f/>
        <x:v/>
      </x:c>
    </x:row>
    <x:row r="22" spans="1:8" ht="14.25" customHeight="1" x14ac:dyDescent="0.25">
      <x:c r="B22" s="58"/>
      <x:c r="C22" s="26"/>
      <x:c r="D22" s="21"/>
      <x:c r="E22" s="21"/>
      <x:c r="F22" s="8"/>
      <x:c r="G22" s="59" t="str">
        <x:f/>
        <x:v/>
      </x:c>
    </x:row>
    <x:row r="23" spans="1:8" x14ac:dyDescent="0.25">
      <x:c r="B23" s="60"/>
      <x:c r="C23" s="54"/>
      <x:c r="D23" s="54"/>
      <x:c r="E23" s="54"/>
      <x:c r="F23" s="54"/>
      <x:c r="G23" s="61"/>
    </x:row>
    <x:row r="24" spans="1:8" x14ac:dyDescent="0.25">
      <x:c r="B24" s="60"/>
      <x:c r="C24" s="54"/>
      <x:c r="D24" s="54"/>
      <x:c r="E24" s="54"/>
      <x:c r="F24" s="54"/>
      <x:c r="G24" s="61"/>
    </x:row>
    <x:row r="25" spans="1:8" ht="14.25" customHeight="1" x14ac:dyDescent="0.25">
      <x:c r="B25" s="58"/>
      <x:c r="C25" s="26"/>
      <x:c r="D25" s="21"/>
      <x:c r="E25" s="21"/>
      <x:c r="F25" s="8"/>
      <x:c r="G25" s="59" t="str">
        <x:f/>
        <x:v/>
      </x:c>
    </x:row>
    <x:row r="26" spans="1:8" ht="14.25" customHeight="1" x14ac:dyDescent="0.25">
      <x:c r="B26" s="58"/>
      <x:c r="C26" s="26"/>
      <x:c r="D26" s="21"/>
      <x:c r="E26" s="21"/>
      <x:c r="F26" s="8"/>
      <x:c r="G26" s="59" t="str">
        <x:f/>
        <x:v/>
      </x:c>
    </x:row>
    <x:row r="27" spans="1:8" x14ac:dyDescent="0.25">
      <x:c r="B27" s="60"/>
      <x:c r="C27" s="54"/>
      <x:c r="D27" s="54"/>
      <x:c r="E27" s="54"/>
      <x:c r="F27" s="54"/>
      <x:c r="G27" s="61"/>
    </x:row>
    <x:row r="28" spans="1:8" x14ac:dyDescent="0.25">
      <x:c r="B28" s="60"/>
      <x:c r="C28" s="54"/>
      <x:c r="D28" s="54"/>
      <x:c r="E28" s="54"/>
      <x:c r="F28" s="54"/>
      <x:c r="G28" s="61"/>
    </x:row>
    <x:row r="29" spans="1:8" ht="14.25" customHeight="1" x14ac:dyDescent="0.25">
      <x:c r="B29" s="58"/>
      <x:c r="C29" s="26"/>
      <x:c r="D29" s="21"/>
      <x:c r="E29" s="21"/>
      <x:c r="F29" s="8"/>
      <x:c r="G29" s="59" t="str">
        <x:f/>
        <x:v/>
      </x:c>
    </x:row>
    <x:row r="30" spans="1:8" ht="14.25" customHeight="1" x14ac:dyDescent="0.25">
      <x:c r="B30" s="58"/>
      <x:c r="C30" s="26"/>
      <x:c r="D30" s="21"/>
      <x:c r="E30" s="21"/>
      <x:c r="F30" s="8"/>
      <x:c r="G30" s="59" t="str">
        <x:f/>
        <x:v/>
      </x:c>
    </x:row>
    <x:row r="31" spans="1:8" x14ac:dyDescent="0.25">
      <x:c r="B31" s="60"/>
      <x:c r="C31" s="54"/>
      <x:c r="D31" s="54"/>
      <x:c r="E31" s="54"/>
      <x:c r="F31" s="54"/>
      <x:c r="G31" s="61"/>
    </x:row>
    <x:row r="32" spans="1:7" x14ac:dyDescent="0.25">
      <x:c r="B32" s="92"/>
      <x:c r="C32" s="119"/>
      <x:c r="D32" s="120"/>
      <x:c r="E32" s="120"/>
      <x:c r="F32" s="120"/>
      <x:c r="G32" s="121"/>
    </x:row>
    <x:row r="33" spans="1:7" x14ac:dyDescent="0.25">
      <x:c r="B33" s="164"/>
      <x:c r="C33" s="164"/>
      <x:c r="D33" s="164"/>
      <x:c r="E33" s="164"/>
      <x:c r="F33" s="164">
        <x:v>Total Replacement Value:</x:v>
      </x:c>
      <x:c r="G33" s="167">
        <x:f>=Sum(G8:G32)</x:f>
      </x:c>
    </x:row>
  </x:sheetData>
  <x:mergeCells count="3">
    <x:mergeCell ref="A2:H2"/>
    <x:mergeCell ref="A1:H1"/>
    <x:mergeCell ref="B4:G4"/>
  </x:mergeCells>
  <x:dataValidations count="1">
    <x:dataValidation allowBlank="1" showInputMessage="1" sqref="D8:D30"/>
  </x:dataValidations>
  <x:pageMargins left="0.333" right="0.333" top="1.3333333333333333" bottom="0.9375" header="0.3" footer="0.3"/>
  <x:pageSetup orientation="landscape" r:id="rId1"/>
  <x:headerFooter>
    <x:oddHeader>&amp;C&amp;G</x:oddHeader>
    <x:oddFooter>&amp;C&amp;G</x:oddFooter>
  </x:headerFooter>
  <x:legacyDrawingHF r:id="rId2"/>
</x:worksheet>
</file>

<file path=xl/worksheets/sheet4.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codeName="Sheet2"/>
  <x:dimension ref="A1:C25"/>
  <x:sheetViews>
    <x:sheetView view="pageLayout" zoomScaleNormal="100" workbookViewId="0">
      <x:selection activeCell="B2" sqref="B2"/>
    </x:sheetView>
  </x:sheetViews>
  <x:sheetFormatPr defaultRowHeight="15" x14ac:dyDescent="0.25"/>
  <x:cols>
    <x:col min="1" max="1" width="33" style="3" customWidth="1"/>
    <x:col min="2" max="2" width="48.85546875" style="5" customWidth="1"/>
    <x:col min="3" max="20" width="9.140625" style="1"/>
    <x:col min="21" max="21" width="0" style="1" hidden="1" customWidth="1"/>
    <x:col min="22" max="16384" width="9.140625" style="1"/>
  </x:cols>
  <x:sheetData>
    <x:row r="1" spans="1:3" ht="15.75" x14ac:dyDescent="0.25">
      <x:c r="B1" s="11" t="s">
        <x:v>8</x:v>
      </x:c>
    </x:row>
    <x:row r="2" spans="1:3" x14ac:dyDescent="0.25">
      <x:c r="A2" s="4" t="s">
        <x:v>6</x:v>
      </x:c>
      <x:c r="B2" s="103" t="s">
        <x:v>Daisy Brand, Inc.</x:v>
      </x:c>
    </x:row>
    <x:row r="3" spans="1:3" x14ac:dyDescent="0.25">
      <x:c r="A3" s="4" t="s">
        <x:v>9</x:v>
      </x:c>
      <x:c r="B3" s="103" t="s">
        <x:v>01/01/2014</x:v>
      </x:c>
    </x:row>
    <x:row r="4" spans="1:3" x14ac:dyDescent="0.25">
      <x:c r="A4" s="4" t="s">
        <x:v>7</x:v>
      </x:c>
      <x:c r="B4" s="103" t="s">
        <x:v>12/31/2017</x:v>
      </x:c>
    </x:row>
    <x:row r="6" spans="1:3" x14ac:dyDescent="0.25">
      <x:c r="A6" s="4"/>
    </x:row>
    <x:row r="8" spans="1:3" ht="15.75" thickBot="1" x14ac:dyDescent="0.3">
      <x:c r="A8" s="22" t="s">
        <x:v>27</x:v>
      </x:c>
    </x:row>
    <x:row r="9" spans="1:3" ht="22.5" customHeight="1" thickBot="1" x14ac:dyDescent="0.3">
      <x:c r="A9" s="101" t="s">
        <x:v>0</x:v>
      </x:c>
      <x:c r="B9" s="102" t="s">
        <x:v>28</x:v>
      </x:c>
      <x:c r="C9" s="122" t="str">
        <x:v/>
      </x:c>
    </x:row>
    <x:row r="10" spans="1:3" x14ac:dyDescent="0.25">
      <x:c r="A10" s="106" t="str">
        <x:v>B/W Copies</x:v>
      </x:c>
      <x:c r="B10" s="197" t="n">
        <x:v>0.01100</x:v>
      </x:c>
    </x:row>
    <x:row r="11" spans="1:3" x14ac:dyDescent="0.25">
      <x:c r="A11" s="43" t="str">
        <x:v>Canon 3245 B/W Copies </x:v>
      </x:c>
      <x:c r="B11" s="198" t="n">
        <x:v>0.01650</x:v>
      </x:c>
    </x:row>
    <x:row r="12" spans="1:3" x14ac:dyDescent="0.25">
      <x:c r="A12" s="106" t="str">
        <x:v>Canon 5075 B/W Copies </x:v>
      </x:c>
      <x:c r="B12" s="197" t="n">
        <x:v>0.01650</x:v>
      </x:c>
    </x:row>
    <x:row r="13" spans="1:3" x14ac:dyDescent="0.25">
      <x:c r="A13" s="43" t="str">
        <x:v>Color Copier B/W Pages</x:v>
      </x:c>
      <x:c r="B13" s="198" t="n">
        <x:v>0.01650</x:v>
      </x:c>
    </x:row>
    <x:row r="14" spans="1:3" x14ac:dyDescent="0.25">
      <x:c r="A14" s="106" t="str">
        <x:v>Ricoh SP C820 B/W Prints</x:v>
      </x:c>
      <x:c r="B14" s="197" t="n">
        <x:v>0.01650</x:v>
      </x:c>
    </x:row>
    <x:row r="15" spans="1:3" x14ac:dyDescent="0.25">
      <x:c r="A15" s="43" t="str">
        <x:v>B/W Laser Prints </x:v>
      </x:c>
      <x:c r="B15" s="198" t="n">
        <x:v>0.02000</x:v>
      </x:c>
    </x:row>
    <x:row r="16" spans="1:3" x14ac:dyDescent="0.25">
      <x:c r="A16" s="106" t="str">
        <x:v>Color Copier (Color Pages)</x:v>
      </x:c>
      <x:c r="B16" s="197" t="n">
        <x:v>0.09000</x:v>
      </x:c>
    </x:row>
    <x:row r="17" spans="1:3" x14ac:dyDescent="0.25">
      <x:c r="A17" s="43" t="str">
        <x:v>Color Laser Prints (Ricoh)</x:v>
      </x:c>
      <x:c r="B17" s="198" t="n">
        <x:v>0.13000</x:v>
      </x:c>
    </x:row>
    <x:row r="18" spans="1:3" x14ac:dyDescent="0.25">
      <x:c r="A18" s="106" t="str">
        <x:v>Color Copier Color Pages</x:v>
      </x:c>
      <x:c r="B18" s="197" t="n">
        <x:v>0.15000</x:v>
      </x:c>
    </x:row>
    <x:row r="19" spans="1:3" x14ac:dyDescent="0.25">
      <x:c r="A19" s="43" t="str">
        <x:v>Color Laser Prints (Other)</x:v>
      </x:c>
      <x:c r="B19" s="198" t="n">
        <x:v>0.20000</x:v>
      </x:c>
    </x:row>
    <x:row r="20" spans="1:3" x14ac:dyDescent="0.25">
      <x:c r="A20" s="106" t="str">
        <x:v>Color Laser Prints </x:v>
      </x:c>
      <x:c r="B20" s="197" t="n">
        <x:v>0.25000</x:v>
      </x:c>
    </x:row>
    <x:row r="21" spans="1:3" x14ac:dyDescent="0.25">
      <x:c r="A21" s="43" t="str">
        <x:v>Ricoh SP C820 Color Prints</x:v>
      </x:c>
      <x:c r="B21" s="198" t="n">
        <x:v>0.25000</x:v>
      </x:c>
    </x:row>
    <x:row r="22" spans="1:3" x14ac:dyDescent="0.25">
      <x:c r="A22" s="106" t="str">
        <x:v/>
      </x:c>
      <x:c r="B22" s="197" t="str">
        <x:v> </x:v>
      </x:c>
    </x:row>
    <x:row r="23" spans="1:3" x14ac:dyDescent="0.25">
      <x:c r="A23" s="43" t="str">
        <x:v/>
      </x:c>
      <x:c r="B23" s="198" t="str">
        <x:v> </x:v>
      </x:c>
    </x:row>
    <x:row r="24" spans="1:3" x14ac:dyDescent="0.25">
      <x:c r="A24" s="106" t="str">
        <x:v/>
      </x:c>
      <x:c r="B24" s="197" t="str">
        <x:v> </x:v>
      </x:c>
    </x:row>
    <x:row r="25" spans="1:2" ht="15.75" thickBot="1" x14ac:dyDescent="0.3">
      <x:c r="A25" s="108"/>
      <x:c r="B25" s="109"/>
    </x:row>
  </x:sheetData>
  <x:pageMargins left="0.25" right="0.25" top="1.2916666666666667" bottom="0.75" header="0.3" footer="0.3"/>
  <x:pageSetup orientation="landscape" r:id="rId1"/>
  <x:headerFooter>
    <x:oddHeader>&amp;C&amp;G</x:oddHeader>
    <x:oddFooter>&amp;C&amp;G</x:oddFooter>
  </x:headerFooter>
  <x:legacyDrawingHF r:id="rId2"/>
</x:worksheet>
</file>

<file path=xl/worksheets/sheet5.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codeName="Sheet12"/>
  <x:dimension ref="A1:N21"/>
  <x:sheetViews>
    <x:sheetView view="pageLayout" topLeftCell="A4" zoomScaleNormal="100" workbookViewId="0">
      <x:selection activeCell="D4" sqref="D4"/>
    </x:sheetView>
  </x:sheetViews>
  <x:sheetFormatPr defaultRowHeight="15" x14ac:dyDescent="0.25"/>
  <x:cols>
    <x:col min="1" max="3" width="9.140625" style="1"/>
    <x:col min="4" max="4" width="15" style="1" customWidth="1"/>
    <x:col min="5" max="14" width="7.7109375" style="1" customWidth="1"/>
    <x:col min="15" max="16384" width="9.140625" style="1"/>
  </x:cols>
  <x:sheetData>
    <x:row r="1" spans="1:14" ht="18" x14ac:dyDescent="0.25">
      <x:c r="A1" s="141" t="str">
        <x:f ca="1">SETUP!B2</x:f>
        <x:v>?</x:v>
      </x:c>
      <x:c r="B1" s="142"/>
      <x:c r="C1" s="142"/>
      <x:c r="D1" s="142"/>
      <x:c r="E1" s="142"/>
      <x:c r="F1" s="142"/>
      <x:c r="G1" s="142"/>
      <x:c r="H1" s="142"/>
      <x:c r="I1" s="142"/>
      <x:c r="J1" s="142"/>
      <x:c r="K1" s="142"/>
      <x:c r="L1" s="142"/>
      <x:c r="M1" s="142"/>
      <x:c r="N1" s="142"/>
    </x:row>
    <x:row r="2" spans="1:14" x14ac:dyDescent="0.25">
      <x:c r="A2" s="123" t="str">
        <x:f ca="1">"FPR Service Support Survey for Period Ending  "&amp;TEXT(SETUP!$B$4,"MMMMMMMM DD, YYYY")&amp;""</x:f>
        <x:v>FPR Service Support Survey for Period Ending  ?</x:v>
      </x:c>
      <x:c r="B2" s="144"/>
      <x:c r="C2" s="144"/>
      <x:c r="D2" s="144"/>
      <x:c r="E2" s="144"/>
      <x:c r="F2" s="144"/>
      <x:c r="G2" s="144"/>
      <x:c r="H2" s="144"/>
      <x:c r="I2" s="144"/>
      <x:c r="J2" s="144"/>
      <x:c r="K2" s="144"/>
      <x:c r="L2" s="144"/>
      <x:c r="M2" s="144"/>
      <x:c r="N2" s="144"/>
    </x:row>
    <x:row r="4" spans="1:14" ht="18.75" customHeight="1" x14ac:dyDescent="0.25">
      <x:c r="C4" s="29" t="s">
        <x:v>30</x:v>
      </x:c>
      <x:c r="D4" s="27">
        <x:v/>
      </x:c>
      <x:c r="E4" s="28"/>
      <x:c r="F4" s="28"/>
      <x:c r="G4" s="28"/>
      <x:c r="H4" s="28"/>
      <x:c r="I4" s="28"/>
      <x:c r="J4" s="28"/>
      <x:c r="K4" s="28"/>
      <x:c r="L4" s="2"/>
    </x:row>
    <x:row r="5" spans="1:14" ht="18.75" customHeight="1" x14ac:dyDescent="0.25">
      <x:c r="C5" s="29" t="s">
        <x:v>31</x:v>
      </x:c>
      <x:c r="D5" s="27">
        <x:v/>
      </x:c>
      <x:c r="E5" s="28"/>
      <x:c r="F5" s="28"/>
      <x:c r="G5" s="28"/>
      <x:c r="H5" s="28"/>
      <x:c r="I5" s="28"/>
      <x:c r="J5" s="28"/>
      <x:c r="K5" s="28"/>
      <x:c r="L5" s="2"/>
    </x:row>
    <x:row r="6" spans="1:14" ht="18.75" customHeight="1" x14ac:dyDescent="0.25">
      <x:c r="C6" s="29" t="s">
        <x:v>32</x:v>
      </x:c>
      <x:c r="D6" s="27">
        <x:v/>
      </x:c>
      <x:c r="E6" s="28"/>
      <x:c r="F6" s="28"/>
      <x:c r="G6" s="28"/>
      <x:c r="H6" s="28"/>
      <x:c r="I6" s="28"/>
      <x:c r="J6" s="28"/>
      <x:c r="K6" s="28"/>
      <x:c r="L6" s="2"/>
    </x:row>
    <x:row r="7" spans="1:14" ht="15.75" thickBot="1" x14ac:dyDescent="0.3">
      <x:c r="B7" s="151"/>
      <x:c r="C7" s="152"/>
      <x:c r="D7" s="152"/>
      <x:c r="E7" s="152"/>
      <x:c r="F7" s="152"/>
      <x:c r="G7" s="152"/>
      <x:c r="H7" s="152"/>
      <x:c r="I7" s="152"/>
      <x:c r="J7" s="152"/>
      <x:c r="K7" s="152"/>
      <x:c r="L7" s="152"/>
      <x:c r="M7" s="152"/>
      <x:c r="N7" s="152"/>
    </x:row>
    <x:row r="8" spans="1:14" ht="15.75" thickBot="1" x14ac:dyDescent="0.3">
      <x:c r="B8" s="145" t="s">
        <x:v>33</x:v>
      </x:c>
      <x:c r="C8" s="146"/>
      <x:c r="D8" s="147"/>
      <x:c r="E8" s="99">
        <x:v>1</x:v>
      </x:c>
      <x:c r="F8" s="99">
        <x:v>2</x:v>
      </x:c>
      <x:c r="G8" s="99">
        <x:v>3</x:v>
      </x:c>
      <x:c r="H8" s="99">
        <x:v>4</x:v>
      </x:c>
      <x:c r="I8" s="99">
        <x:v>5</x:v>
      </x:c>
      <x:c r="J8" s="99">
        <x:v>6</x:v>
      </x:c>
      <x:c r="K8" s="99">
        <x:v>7</x:v>
      </x:c>
      <x:c r="L8" s="99">
        <x:v>8</x:v>
      </x:c>
      <x:c r="M8" s="99">
        <x:v>9</x:v>
      </x:c>
      <x:c r="N8" s="100">
        <x:v>10</x:v>
      </x:c>
    </x:row>
    <x:row r="9" spans="1:14" ht="22.5" customHeight="1" x14ac:dyDescent="0.25">
      <x:c r="B9" s="148" t="s">
        <x:v>13</x:v>
      </x:c>
      <x:c r="C9" s="149"/>
      <x:c r="D9" s="150"/>
      <x:c r="E9" s="114">
        <x:v/>
      </x:c>
      <x:c r="F9" s="114">
        <x:v/>
      </x:c>
      <x:c r="G9" s="114">
        <x:v/>
      </x:c>
      <x:c r="H9" s="114">
        <x:v/>
      </x:c>
      <x:c r="I9" s="114">
        <x:v/>
      </x:c>
      <x:c r="J9" s="114">
        <x:v/>
      </x:c>
      <x:c r="K9" s="114">
        <x:v/>
      </x:c>
      <x:c r="L9" s="114">
        <x:v/>
      </x:c>
      <x:c r="M9" s="114">
        <x:v/>
      </x:c>
      <x:c r="N9" s="115">
        <x:v/>
      </x:c>
    </x:row>
    <x:row r="10" spans="1:14" ht="30" customHeight="1" x14ac:dyDescent="0.25">
      <x:c r="B10" s="30"/>
      <x:c r="C10" s="28"/>
      <x:c r="D10" s="37" t="s">
        <x:v>36</x:v>
      </x:c>
      <x:c r="E10" s="31">
        <x:v/>
      </x:c>
      <x:c r="F10" s="32"/>
      <x:c r="G10" s="32"/>
      <x:c r="H10" s="32"/>
      <x:c r="I10" s="32"/>
      <x:c r="J10" s="32"/>
      <x:c r="K10" s="32"/>
      <x:c r="L10" s="32"/>
      <x:c r="M10" s="32"/>
      <x:c r="N10" s="33"/>
    </x:row>
    <x:row r="11" spans="1:14" ht="22.5" customHeight="1" x14ac:dyDescent="0.25">
      <x:c r="B11" s="133" t="s">
        <x:v>14</x:v>
      </x:c>
      <x:c r="C11" s="134"/>
      <x:c r="D11" s="135"/>
      <x:c r="E11" s="112">
        <x:v/>
      </x:c>
      <x:c r="F11" s="112">
        <x:v/>
      </x:c>
      <x:c r="G11" s="112">
        <x:v/>
      </x:c>
      <x:c r="H11" s="112">
        <x:v/>
      </x:c>
      <x:c r="I11" s="112">
        <x:v/>
      </x:c>
      <x:c r="J11" s="112">
        <x:v/>
      </x:c>
      <x:c r="K11" s="112">
        <x:v/>
      </x:c>
      <x:c r="L11" s="112">
        <x:v/>
      </x:c>
      <x:c r="M11" s="112">
        <x:v/>
      </x:c>
      <x:c r="N11" s="113">
        <x:v/>
      </x:c>
    </x:row>
    <x:row r="12" spans="1:14" ht="30" customHeight="1" x14ac:dyDescent="0.25">
      <x:c r="B12" s="30"/>
      <x:c r="C12" s="28"/>
      <x:c r="D12" s="37" t="s">
        <x:v>36</x:v>
      </x:c>
      <x:c r="E12" s="31">
        <x:v/>
      </x:c>
      <x:c r="F12" s="32"/>
      <x:c r="G12" s="32"/>
      <x:c r="H12" s="32"/>
      <x:c r="I12" s="32"/>
      <x:c r="J12" s="32"/>
      <x:c r="K12" s="32"/>
      <x:c r="L12" s="32"/>
      <x:c r="M12" s="32"/>
      <x:c r="N12" s="33"/>
    </x:row>
    <x:row r="13" spans="1:14" ht="22.5" customHeight="1" x14ac:dyDescent="0.25">
      <x:c r="B13" s="133" t="s">
        <x:v>34</x:v>
      </x:c>
      <x:c r="C13" s="134"/>
      <x:c r="D13" s="135"/>
      <x:c r="E13" s="110">
        <x:v/>
      </x:c>
      <x:c r="F13" s="110">
        <x:v/>
      </x:c>
      <x:c r="G13" s="110">
        <x:v/>
      </x:c>
      <x:c r="H13" s="110">
        <x:v/>
      </x:c>
      <x:c r="I13" s="110">
        <x:v/>
      </x:c>
      <x:c r="J13" s="110">
        <x:v/>
      </x:c>
      <x:c r="K13" s="110">
        <x:v/>
      </x:c>
      <x:c r="L13" s="110">
        <x:v/>
      </x:c>
      <x:c r="M13" s="110">
        <x:v/>
      </x:c>
      <x:c r="N13" s="111">
        <x:v/>
      </x:c>
    </x:row>
    <x:row r="14" spans="1:14" ht="37.5" customHeight="1" x14ac:dyDescent="0.25">
      <x:c r="B14" s="30"/>
      <x:c r="C14" s="28"/>
      <x:c r="D14" s="37" t="s">
        <x:v>36</x:v>
      </x:c>
      <x:c r="E14" s="31">
        <x:v/>
      </x:c>
      <x:c r="F14" s="32"/>
      <x:c r="G14" s="32"/>
      <x:c r="H14" s="32"/>
      <x:c r="I14" s="32"/>
      <x:c r="J14" s="32"/>
      <x:c r="K14" s="32"/>
      <x:c r="L14" s="32"/>
      <x:c r="M14" s="32"/>
      <x:c r="N14" s="33"/>
    </x:row>
    <x:row r="15" spans="1:14" ht="22.5" customHeight="1" x14ac:dyDescent="0.25">
      <x:c r="B15" s="133" t="s">
        <x:v>35</x:v>
      </x:c>
      <x:c r="C15" s="134"/>
      <x:c r="D15" s="135"/>
      <x:c r="E15" s="110">
        <x:v/>
      </x:c>
      <x:c r="F15" s="110">
        <x:v/>
      </x:c>
      <x:c r="G15" s="110">
        <x:v/>
      </x:c>
      <x:c r="H15" s="110">
        <x:v/>
      </x:c>
      <x:c r="I15" s="110">
        <x:v/>
      </x:c>
      <x:c r="J15" s="110">
        <x:v/>
      </x:c>
      <x:c r="K15" s="110">
        <x:v/>
      </x:c>
      <x:c r="L15" s="110">
        <x:v/>
      </x:c>
      <x:c r="M15" s="110">
        <x:v/>
      </x:c>
      <x:c r="N15" s="111">
        <x:v/>
      </x:c>
    </x:row>
    <x:row r="16" spans="1:14" ht="30" customHeight="1" x14ac:dyDescent="0.25">
      <x:c r="B16" s="30"/>
      <x:c r="C16" s="28"/>
      <x:c r="D16" s="37" t="s">
        <x:v>36</x:v>
      </x:c>
      <x:c r="E16" s="31">
        <x:v/>
      </x:c>
      <x:c r="F16" s="32"/>
      <x:c r="G16" s="32"/>
      <x:c r="H16" s="32"/>
      <x:c r="I16" s="32"/>
      <x:c r="J16" s="32"/>
      <x:c r="K16" s="32"/>
      <x:c r="L16" s="32"/>
      <x:c r="M16" s="32"/>
      <x:c r="N16" s="33"/>
    </x:row>
    <x:row r="17" spans="1:14" ht="22.5" customHeight="1" x14ac:dyDescent="0.25">
      <x:c r="B17" s="133" t="s">
        <x:v>17</x:v>
      </x:c>
      <x:c r="C17" s="134"/>
      <x:c r="D17" s="135"/>
      <x:c r="E17" s="110">
        <x:v/>
      </x:c>
      <x:c r="F17" s="110">
        <x:v/>
      </x:c>
      <x:c r="G17" s="110">
        <x:v/>
      </x:c>
      <x:c r="H17" s="110">
        <x:v/>
      </x:c>
      <x:c r="I17" s="110">
        <x:v/>
      </x:c>
      <x:c r="J17" s="110">
        <x:v/>
      </x:c>
      <x:c r="K17" s="110">
        <x:v/>
      </x:c>
      <x:c r="L17" s="110">
        <x:v/>
      </x:c>
      <x:c r="M17" s="110">
        <x:v/>
      </x:c>
      <x:c r="N17" s="111">
        <x:v/>
      </x:c>
    </x:row>
    <x:row r="18" spans="1:14" ht="30" customHeight="1" x14ac:dyDescent="0.25">
      <x:c r="B18" s="30"/>
      <x:c r="C18" s="28"/>
      <x:c r="D18" s="37" t="s">
        <x:v>36</x:v>
      </x:c>
      <x:c r="E18" s="31">
        <x:v/>
      </x:c>
      <x:c r="F18" s="32"/>
      <x:c r="G18" s="32"/>
      <x:c r="H18" s="32"/>
      <x:c r="I18" s="32"/>
      <x:c r="J18" s="32"/>
      <x:c r="K18" s="32"/>
      <x:c r="L18" s="32"/>
      <x:c r="M18" s="32"/>
      <x:c r="N18" s="33"/>
    </x:row>
    <x:row r="19" spans="1:14" ht="50.25" customHeight="1" thickBot="1" x14ac:dyDescent="0.3">
      <x:c r="B19" s="136" t="s">
        <x:v>45</x:v>
      </x:c>
      <x:c r="C19" s="137"/>
      <x:c r="D19" s="138"/>
      <x:c r="E19" s="34"/>
      <x:c r="F19" s="35">
        <x:v/>
      </x:c>
      <x:c r="G19" s="35"/>
      <x:c r="H19" s="35"/>
      <x:c r="I19" s="35"/>
      <x:c r="J19" s="35"/>
      <x:c r="K19" s="35"/>
      <x:c r="L19" s="35"/>
      <x:c r="M19" s="35"/>
      <x:c r="N19" s="36"/>
    </x:row>
    <x:row r="20" spans="1:14" ht="5.25" customHeight="1" x14ac:dyDescent="0.25"/>
    <x:row r="21" spans="1:14" ht="10.5" customHeight="1" x14ac:dyDescent="0.25">
      <x:c r="A21" s="139" t="s">
        <x:v>44</x:v>
      </x:c>
      <x:c r="B21" s="140"/>
      <x:c r="C21" s="140"/>
      <x:c r="D21" s="140"/>
      <x:c r="E21" s="140"/>
      <x:c r="F21" s="140"/>
      <x:c r="G21" s="140"/>
      <x:c r="H21" s="140"/>
      <x:c r="I21" s="140"/>
      <x:c r="J21" s="140"/>
      <x:c r="K21" s="140"/>
      <x:c r="L21" s="140"/>
      <x:c r="M21" s="140"/>
      <x:c r="N21" s="140"/>
    </x:row>
  </x:sheetData>
  <x:mergeCells count="11">
    <x:mergeCell ref="B15:D15"/>
    <x:mergeCell ref="B17:D17"/>
    <x:mergeCell ref="B19:D19"/>
    <x:mergeCell ref="A21:O21"/>
    <x:mergeCell ref="A1:O1"/>
    <x:mergeCell ref="A2:O2"/>
    <x:mergeCell ref="B8:D8"/>
    <x:mergeCell ref="B9:D9"/>
    <x:mergeCell ref="B11:D11"/>
    <x:mergeCell ref="B13:D13"/>
    <x:mergeCell ref="B7:N7"/>
  </x:mergeCells>
  <x:pageMargins left="0.333" right="0.333" top="1.2708333333333333" bottom="0.82291666666666663" header="0.3" footer="0.3"/>
  <x:pageSetup orientation="landscape" r:id="rId1"/>
  <x:headerFooter>
    <x:oddHeader>&amp;C&amp;G</x:oddHeader>
    <x:oddFooter>&amp;C&amp;G</x:oddFooter>
  </x:headerFooter>
  <x:legacyDrawingHF r:id="rId2"/>
</x:worksheet>
</file>

<file path=xl/worksheets/sheet6.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codeName="Sheet10"/>
  <x:dimension ref="A1:G29"/>
  <x:sheetViews>
    <x:sheetView view="pageLayout" zoomScaleNormal="100" workbookViewId="0">
      <x:selection activeCell="A7" sqref="A7"/>
    </x:sheetView>
  </x:sheetViews>
  <x:sheetFormatPr defaultRowHeight="15" x14ac:dyDescent="0.25"/>
  <x:cols>
    <x:col min="1" max="1" width="19.28515625" style="1" customWidth="1"/>
    <x:col min="2" max="2" width="24.140625" style="1" customWidth="1"/>
    <x:col min="3" max="7" width="14.85546875" style="12" customWidth="1"/>
    <x:col min="8" max="16384" width="9.140625" style="1"/>
  </x:cols>
  <x:sheetData>
    <x:row r="1" spans="1:7" ht="15.75" x14ac:dyDescent="0.25">
      <x:c r="A1" s="125" t="str">
        <x:f ca="1">SETUP!$B$2</x:f>
        <x:v>?</x:v>
      </x:c>
      <x:c r="B1" s="132"/>
      <x:c r="C1" s="132"/>
      <x:c r="D1" s="132"/>
      <x:c r="E1" s="132"/>
      <x:c r="F1" s="132"/>
      <x:c r="G1" s="132"/>
    </x:row>
    <x:row r="2" spans="1:7" x14ac:dyDescent="0.25">
      <x:c r="A2" s="123" t="str">
        <x:f ca="1">="Service Survey Summaries Through Period Ending " &amp; TEXT(SETUP!$B$4,"MMMMMMMMM DD, YYYY") </x:f>
        <x:v/>
      </x:c>
      <x:c r="B2" s="132"/>
      <x:c r="C2" s="132"/>
      <x:c r="D2" s="132"/>
      <x:c r="E2" s="132"/>
      <x:c r="F2" s="132"/>
      <x:c r="G2" s="132"/>
    </x:row>
    <x:row r="3" spans="1:7" x14ac:dyDescent="0.25">
      <x:c r="A3" s="19"/>
      <x:c r="B3" s="12"/>
    </x:row>
    <x:row r="4" spans="1:7" ht="22.75" customHeight="1" x14ac:dyDescent="0.25">
      <x:c r="B4" s="199" t="str">
        <x:v>Each period, FPR petitions your feedback regarding our overall delivery of service.  The historical results provided to us are detailed below.  On a scale from 5 (worst) to 100 (best), the results below indicate how you have rated us in the past, for the respective categories.</x:v>
      </x:c>
      <x:c r="B4" s="128"/>
      <x:c r="C4" s="128"/>
      <x:c r="D4" s="128"/>
      <x:c r="E4" s="128"/>
      <x:c r="F4" s="128"/>
      <x:c r="G4" s="128"/>
    </x:row>
    <x:row r="6" spans="1:7" ht="34.5" x14ac:dyDescent="0.25">
      <x:c r="A6" s="47" t="s">
        <x:v>29</x:v>
      </x:c>
      <x:c r="B6" s="45" t="s">
        <x:v>18</x:v>
      </x:c>
      <x:c r="C6" s="45" t="s">
        <x:v>13</x:v>
      </x:c>
      <x:c r="D6" s="45" t="s">
        <x:v>14</x:v>
      </x:c>
      <x:c r="E6" s="45" t="s">
        <x:v>15</x:v>
      </x:c>
      <x:c r="F6" s="45" t="s">
        <x:v>16</x:v>
      </x:c>
      <x:c r="G6" s="46" t="s">
        <x:v>17</x:v>
      </x:c>
    </x:row>
    <x:row r="7" spans="1:7" x14ac:dyDescent="0.25">
      <x:c r="A7" s="96">
        <x:v>1/22/2018</x:v>
      </x:c>
      <x:c r="B7" s="117">
        <x:v>Mark Jimenez</x:v>
      </x:c>
      <x:c r="C7" s="97">
        <x:v>100%</x:v>
      </x:c>
      <x:c r="D7" s="97">
        <x:v>100%</x:v>
      </x:c>
      <x:c r="E7" s="97">
        <x:v>100%</x:v>
      </x:c>
      <x:c r="F7" s="97">
        <x:v>100%</x:v>
      </x:c>
      <x:c r="G7" s="98">
        <x:v>100%</x:v>
      </x:c>
    </x:row>
    <x:row r="8" spans="1:7" x14ac:dyDescent="0.25">
      <x:c r="A8" s="96">
        <x:v> </x:v>
      </x:c>
      <x:c r="B8" s="97">
        <x:v>Thank you!</x:v>
      </x:c>
      <x:c r="C8" s="97">
        <x:v>The techs are great</x:v>
      </x:c>
      <x:c r="D8" s="97">
        <x:v>Cass is great</x:v>
      </x:c>
      <x:c r="E8" s="97">
        <x:v/>
      </x:c>
      <x:c r="F8" s="97">
        <x:v/>
      </x:c>
      <x:c r="G8" s="98">
        <x:v/>
      </x:c>
    </x:row>
    <x:row r="9" spans="1:7" x14ac:dyDescent="0.25">
      <x:c r="A9" s="90">
        <x:v>2/21/2013</x:v>
      </x:c>
      <x:c r="B9" s="118">
        <x:v>Stewart Kipness</x:v>
      </x:c>
      <x:c r="C9" s="25">
        <x:v>100%</x:v>
      </x:c>
      <x:c r="D9" s="25">
        <x:v>100%</x:v>
      </x:c>
      <x:c r="E9" s="25">
        <x:v>100%</x:v>
      </x:c>
      <x:c r="F9" s="25">
        <x:v>80%</x:v>
      </x:c>
      <x:c r="G9" s="91">
        <x:v>90%</x:v>
      </x:c>
    </x:row>
    <x:row r="10" spans="1:7" x14ac:dyDescent="0.25">
      <x:c r="A10" s="90">
        <x:v> </x:v>
      </x:c>
      <x:c r="B10" s="25">
        <x:v>Anytime an issue occurs FPR is quick to respond and resolve.</x:v>
      </x:c>
      <x:c r="C10" s="25">
        <x:v/>
      </x:c>
      <x:c r="D10" s="25">
        <x:v/>
      </x:c>
      <x:c r="E10" s="25">
        <x:v/>
      </x:c>
      <x:c r="F10" s="25">
        <x:v>Unsure of how the par level/web supply order works. What locations get par-levels and what locations or supplies.</x:v>
      </x:c>
      <x:c r="G10" s="91">
        <x:v>There have been times when a part is back ordered and  we have to get FPR involved for a rush on the part.</x:v>
      </x:c>
    </x:row>
    <x:row r="11" spans="1:7" x14ac:dyDescent="0.25">
      <x:c r="A11" s="96">
        <x:v>10/11/2012</x:v>
      </x:c>
      <x:c r="B11" s="117">
        <x:v>Mark Jimenez</x:v>
      </x:c>
      <x:c r="C11" s="97">
        <x:v>100%</x:v>
      </x:c>
      <x:c r="D11" s="97">
        <x:v>100%</x:v>
      </x:c>
      <x:c r="E11" s="97">
        <x:v>100%</x:v>
      </x:c>
      <x:c r="F11" s="97">
        <x:v>0%</x:v>
      </x:c>
      <x:c r="G11" s="98">
        <x:v>90%</x:v>
      </x:c>
    </x:row>
    <x:row r="12" spans="1:7" x14ac:dyDescent="0.25">
      <x:c r="A12" s="96">
        <x:v> </x:v>
      </x:c>
      <x:c r="B12" s="97">
        <x:v>Not able to grade Par-Level Management. We manage stock on items internally.</x:v>
      </x:c>
      <x:c r="C12" s="97">
        <x:v/>
      </x:c>
      <x:c r="D12" s="97">
        <x:v/>
      </x:c>
      <x:c r="E12" s="97">
        <x:v/>
      </x:c>
      <x:c r="F12" s="97">
        <x:v/>
      </x:c>
      <x:c r="G12" s="98">
        <x:v/>
      </x:c>
    </x:row>
    <x:row r="13" spans="1:7" x14ac:dyDescent="0.25">
      <x:c r="A13" s="90">
        <x:v>10/11/2012</x:v>
      </x:c>
      <x:c r="B13" s="118">
        <x:v>Angela Ripley</x:v>
      </x:c>
      <x:c r="C13" s="25">
        <x:v>100%</x:v>
      </x:c>
      <x:c r="D13" s="25">
        <x:v>100%</x:v>
      </x:c>
      <x:c r="E13" s="25">
        <x:v>100%</x:v>
      </x:c>
      <x:c r="F13" s="25">
        <x:v>90%</x:v>
      </x:c>
      <x:c r="G13" s="91">
        <x:v>90%</x:v>
      </x:c>
    </x:row>
    <x:row r="14" spans="1:7" x14ac:dyDescent="0.25">
      <x:c r="A14" s="90">
        <x:v> </x:v>
      </x:c>
      <x:c r="B14" s="25">
        <x:v>I graded the Servicing Companiess a "B" due to the fact that we are never aware when the issue was resloved or how it was resolved. They usually will show up, we direct them to the device and then they leave when the device is fixed. I think a notification immediately following the repair would be appreciated and helpful.</x:v>
      </x:c>
      <x:c r="C14" s="25">
        <x:v/>
      </x:c>
      <x:c r="D14" s="25">
        <x:v/>
      </x:c>
      <x:c r="E14" s="25">
        <x:v/>
      </x:c>
      <x:c r="F14" s="25">
        <x:v/>
      </x:c>
      <x:c r="G14" s="91">
        <x:v/>
      </x:c>
    </x:row>
    <x:row r="15" spans="1:7" x14ac:dyDescent="0.25">
      <x:c r="A15" s="96">
        <x:v>7/25/2012</x:v>
      </x:c>
      <x:c r="B15" s="117">
        <x:v>Stewart Kipness</x:v>
      </x:c>
      <x:c r="C15" s="97">
        <x:v>90%</x:v>
      </x:c>
      <x:c r="D15" s="97">
        <x:v>100%</x:v>
      </x:c>
      <x:c r="E15" s="97">
        <x:v>100%</x:v>
      </x:c>
      <x:c r="F15" s="97">
        <x:v>100%</x:v>
      </x:c>
      <x:c r="G15" s="98">
        <x:v>80%</x:v>
      </x:c>
    </x:row>
    <x:row r="16" spans="1:7" x14ac:dyDescent="0.25">
      <x:c r="A16" s="96">
        <x:v> </x:v>
      </x:c>
      <x:c r="B16" s="97">
        <x:v>Whether I have an issue with any of the servicing companies or not, at the end of the day I am supremely confident that Gracie and the team that supports Daisy will make it right. That is very comforting.</x:v>
      </x:c>
      <x:c r="C16" s="97">
        <x:v/>
      </x:c>
      <x:c r="D16" s="97">
        <x:v/>
      </x:c>
      <x:c r="E16" s="97">
        <x:v/>
      </x:c>
      <x:c r="F16" s="97">
        <x:v/>
      </x:c>
      <x:c r="G16" s="98">
        <x:v/>
      </x:c>
    </x:row>
    <x:row r="17" spans="1:7" x14ac:dyDescent="0.25">
      <x:c r="A17" s="90">
        <x:v>6/27/2012</x:v>
      </x:c>
      <x:c r="B17" s="118">
        <x:v>Daniel Polk</x:v>
      </x:c>
      <x:c r="C17" s="25">
        <x:v>80%</x:v>
      </x:c>
      <x:c r="D17" s="25">
        <x:v>100%</x:v>
      </x:c>
      <x:c r="E17" s="25">
        <x:v>100%</x:v>
      </x:c>
      <x:c r="F17" s="25">
        <x:v>100%</x:v>
      </x:c>
      <x:c r="G17" s="91">
        <x:v>0%</x:v>
      </x:c>
    </x:row>
    <x:row r="18" spans="1:7" x14ac:dyDescent="0.25">
      <x:c r="A18" s="90">
        <x:v> </x:v>
      </x:c>
      <x:c r="B18" s="25">
        <x:v>Have a hard time determining whether a tech has been on site or not. Also wishes there was a way to tell what all services are offered and how to get in touch with people on different things.</x:v>
      </x:c>
      <x:c r="C18" s="25">
        <x:v>People are accommodating and nice, just wish there was a way to tell is a tech had been on site without having to follow up.</x:v>
      </x:c>
      <x:c r="D18" s="25">
        <x:v/>
      </x:c>
      <x:c r="E18" s="25">
        <x:v/>
      </x:c>
      <x:c r="F18" s="25">
        <x:v>Would like to be more proactive and be able to see what they actually have in stock and where.</x:v>
      </x:c>
      <x:c r="G18" s="91">
        <x:v/>
      </x:c>
    </x:row>
    <x:row r="15" spans="1:8" x14ac:dyDescent="0.25">
      <x:c r="A15" s="60"/>
      <x:c r="B15" s="54"/>
      <x:c r="C15" s="54"/>
      <x:c r="D15" s="54"/>
      <x:c r="E15" s="54"/>
      <x:c r="F15" s="54"/>
      <x:c r="G15" s="98"/>
    </x:row>
    <x:row r="16" spans="1:8" x14ac:dyDescent="0.25">
      <x:c r="A16" s="60"/>
      <x:c r="B16" s="54"/>
      <x:c r="C16" s="54"/>
      <x:c r="D16" s="54"/>
      <x:c r="E16" s="54"/>
      <x:c r="F16" s="54"/>
      <x:c r="G16" s="98"/>
    </x:row>
    <x:row r="17" spans="1:8" ht="14.25" customHeight="1" x14ac:dyDescent="0.25">
      <x:c r="A17" s="58"/>
      <x:c r="B17" s="26"/>
      <x:c r="C17" s="21"/>
      <x:c r="D17" s="21"/>
      <x:c r="E17" s="8"/>
      <x:c r="F17" s="8">
        <x:v/>
      </x:c>
      <x:c r="G17" s="59"/>
    </x:row>
    <x:row r="18" spans="1:8" ht="14.25" customHeight="1" x14ac:dyDescent="0.25">
      <x:c r="A18" s="58"/>
      <x:c r="B18" s="26"/>
      <x:c r="C18" s="21"/>
      <x:c r="D18" s="21"/>
      <x:c r="E18" s="8"/>
      <x:c r="F18" s="8">
        <x:v/>
      </x:c>
      <x:c r="G18" s="59"/>
    </x:row>
    <x:row r="19" spans="1:8" x14ac:dyDescent="0.25">
      <x:c r="A19" s="60"/>
      <x:c r="B19" s="54"/>
      <x:c r="C19" s="54"/>
      <x:c r="D19" s="54"/>
      <x:c r="E19" s="54"/>
      <x:c r="F19" s="54"/>
      <x:c r="G19" s="98"/>
    </x:row>
    <x:row r="20" spans="1:8" x14ac:dyDescent="0.25">
      <x:c r="A20" s="60"/>
      <x:c r="B20" s="54"/>
      <x:c r="C20" s="54"/>
      <x:c r="D20" s="54"/>
      <x:c r="E20" s="54"/>
      <x:c r="F20" s="54"/>
      <x:c r="G20" s="98"/>
    </x:row>
    <x:row r="21" spans="1:8" ht="14.25" customHeight="1" x14ac:dyDescent="0.25">
      <x:c r="A21" s="58"/>
      <x:c r="B21" s="26"/>
      <x:c r="C21" s="21"/>
      <x:c r="D21" s="21"/>
      <x:c r="E21" s="8"/>
      <x:c r="F21" s="8">
        <x:v/>
      </x:c>
      <x:c r="G21" s="59"/>
    </x:row>
    <x:row r="22" spans="1:8" ht="14.25" customHeight="1" x14ac:dyDescent="0.25">
      <x:c r="A22" s="58"/>
      <x:c r="B22" s="26"/>
      <x:c r="C22" s="21"/>
      <x:c r="D22" s="21"/>
      <x:c r="E22" s="8"/>
      <x:c r="F22" s="8">
        <x:v/>
      </x:c>
      <x:c r="G22" s="59"/>
    </x:row>
    <x:row r="23" spans="1:8" x14ac:dyDescent="0.25">
      <x:c r="A23" s="60"/>
      <x:c r="B23" s="54"/>
      <x:c r="C23" s="54"/>
      <x:c r="D23" s="54"/>
      <x:c r="E23" s="54"/>
      <x:c r="F23" s="54"/>
      <x:c r="G23" s="98"/>
    </x:row>
    <x:row r="24" spans="1:8" x14ac:dyDescent="0.25">
      <x:c r="A24" s="60"/>
      <x:c r="B24" s="54"/>
      <x:c r="C24" s="54"/>
      <x:c r="D24" s="54"/>
      <x:c r="E24" s="54"/>
      <x:c r="F24" s="54"/>
      <x:c r="G24" s="98"/>
    </x:row>
    <x:row r="25" spans="1:8" ht="14.25" customHeight="1" x14ac:dyDescent="0.25">
      <x:c r="A25" s="58"/>
      <x:c r="B25" s="26"/>
      <x:c r="C25" s="21"/>
      <x:c r="D25" s="21"/>
      <x:c r="E25" s="8"/>
      <x:c r="F25" s="8">
        <x:v/>
      </x:c>
      <x:c r="G25" s="59"/>
    </x:row>
    <x:row r="26" spans="1:8" ht="14.25" customHeight="1" x14ac:dyDescent="0.25">
      <x:c r="A26" s="58"/>
      <x:c r="B26" s="26"/>
      <x:c r="C26" s="21"/>
      <x:c r="D26" s="21"/>
      <x:c r="E26" s="8"/>
      <x:c r="F26" s="8">
        <x:v/>
      </x:c>
      <x:c r="G26" s="59"/>
    </x:row>
    <x:row r="27" spans="1:8" x14ac:dyDescent="0.25">
      <x:c r="A27" s="60"/>
      <x:c r="B27" s="54"/>
      <x:c r="C27" s="54"/>
      <x:c r="D27" s="54"/>
      <x:c r="E27" s="54"/>
      <x:c r="F27" s="54"/>
      <x:c r="G27" s="98"/>
    </x:row>
    <x:row r="28" spans="1:8" x14ac:dyDescent="0.25">
      <x:c r="A28" s="60"/>
      <x:c r="B28" s="54"/>
      <x:c r="C28" s="54"/>
      <x:c r="D28" s="54"/>
      <x:c r="E28" s="54"/>
      <x:c r="F28" s="54"/>
      <x:c r="G28" s="98"/>
    </x:row>
    <x:row r="29" spans="1:8" ht="14.25" customHeight="1" x14ac:dyDescent="0.25">
      <x:c r="A29" s="58"/>
      <x:c r="B29" s="26"/>
      <x:c r="C29" s="21"/>
      <x:c r="D29" s="21"/>
      <x:c r="E29" s="8"/>
      <x:c r="F29" s="8">
        <x:v/>
      </x:c>
      <x:c r="G29" s="59"/>
    </x:row>
    <x:row r="30" spans="1:8" ht="14.25" customHeight="1" x14ac:dyDescent="0.25">
      <x:c r="A30" s="58"/>
      <x:c r="B30" s="26"/>
      <x:c r="C30" s="21"/>
      <x:c r="D30" s="21"/>
      <x:c r="E30" s="8"/>
      <x:c r="F30" s="8">
        <x:v/>
      </x:c>
      <x:c r="G30" s="59"/>
    </x:row>
    <x:row r="31" spans="1:8" x14ac:dyDescent="0.25">
      <x:c r="A31" s="60"/>
      <x:c r="B31" s="54"/>
      <x:c r="C31" s="54"/>
      <x:c r="D31" s="54"/>
      <x:c r="E31" s="54"/>
      <x:c r="F31" s="54"/>
      <x:c r="G31" s="98"/>
    </x:row>
    <x:row r="32" spans="1:7" x14ac:dyDescent="0.25">
      <x:c r="A32" s="92"/>
      <x:c r="B32" s="119"/>
      <x:c r="C32" s="120"/>
      <x:c r="D32" s="120"/>
      <x:c r="E32" s="120"/>
      <x:c r="F32" s="120"/>
      <x:c r="G32" s="121"/>
    </x:row>
  </x:sheetData>
  <x:mergeCells count="3">
    <x:mergeCell ref="A1:H1"/>
    <x:mergeCell ref="A2:H2"/>
    <x:mergeCell ref="B4:G4"/>
  </x:mergeCells>
  <x:conditionalFormatting sqref="C7">
    <x:cfRule type="cellIs" dxfId="19" priority="116" operator="equal">
      <x:formula>"F"</x:formula>
    </x:cfRule>
    <x:cfRule type="cellIs" dxfId="18" priority="117" operator="equal">
      <x:formula>"D"</x:formula>
    </x:cfRule>
    <x:cfRule type="cellIs" dxfId="17" priority="118" operator="equal">
      <x:formula>"C"</x:formula>
    </x:cfRule>
    <x:cfRule type="cellIs" dxfId="16" priority="119" operator="equal">
      <x:formula>"B"</x:formula>
    </x:cfRule>
    <x:cfRule type="cellIs" dxfId="15" priority="120" operator="equal">
      <x:formula>"A"</x:formula>
    </x:cfRule>
  </x:conditionalFormatting>
  <x:conditionalFormatting sqref="D7:G7">
    <x:cfRule type="cellIs" dxfId="14" priority="111" operator="equal">
      <x:formula>"F"</x:formula>
    </x:cfRule>
    <x:cfRule type="cellIs" dxfId="13" priority="112" operator="equal">
      <x:formula>"D"</x:formula>
    </x:cfRule>
    <x:cfRule type="cellIs" dxfId="12" priority="113" operator="equal">
      <x:formula>"C"</x:formula>
    </x:cfRule>
    <x:cfRule type="cellIs" dxfId="11" priority="114" operator="equal">
      <x:formula>"B"</x:formula>
    </x:cfRule>
    <x:cfRule type="cellIs" dxfId="10" priority="115" operator="equal">
      <x:formula>"A"</x:formula>
    </x:cfRule>
  </x:conditionalFormatting>
  <x:conditionalFormatting sqref="D8:G26">
    <x:cfRule type="cellIs" dxfId="9" priority="6" operator="equal">
      <x:formula>"F"</x:formula>
    </x:cfRule>
    <x:cfRule type="cellIs" dxfId="8" priority="7" operator="equal">
      <x:formula>"D"</x:formula>
    </x:cfRule>
    <x:cfRule type="cellIs" dxfId="7" priority="8" operator="equal">
      <x:formula>"C"</x:formula>
    </x:cfRule>
    <x:cfRule type="cellIs" dxfId="6" priority="9" operator="equal">
      <x:formula>"B"</x:formula>
    </x:cfRule>
    <x:cfRule type="cellIs" dxfId="5" priority="10" operator="equal">
      <x:formula>"A"</x:formula>
    </x:cfRule>
  </x:conditionalFormatting>
  <x:conditionalFormatting sqref="C8:C26">
    <x:cfRule type="cellIs" dxfId="4" priority="1" operator="equal">
      <x:formula>"F"</x:formula>
    </x:cfRule>
    <x:cfRule type="cellIs" dxfId="3" priority="2" operator="equal">
      <x:formula>"D"</x:formula>
    </x:cfRule>
    <x:cfRule type="cellIs" dxfId="2" priority="3" operator="equal">
      <x:formula>"C"</x:formula>
    </x:cfRule>
    <x:cfRule type="cellIs" dxfId="1" priority="4" operator="equal">
      <x:formula>"B"</x:formula>
    </x:cfRule>
    <x:cfRule type="cellIs" dxfId="0" priority="5" operator="equal">
      <x:formula>"A"</x:formula>
    </x:cfRule>
  </x:conditionalFormatting>
  <x:printOptions horizontalCentered="1"/>
  <x:pageMargins left="0.55" right="0.25" top="1.3958333333333333" bottom="0.75" header="0.3" footer="0.3"/>
  <x:pageSetup orientation="landscape" r:id="rId1"/>
  <x:headerFooter>
    <x:oddHeader>&amp;C&amp;G</x:oddHeader>
    <x:oddFooter>&amp;C&amp;G</x:oddFooter>
  </x:headerFooter>
  <x:legacyDrawingHF r:id="rId2"/>
</x:worksheet>
</file>

<file path=xl/worksheets/sheet7.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codeName="Sheet9"/>
  <x:dimension ref="A1:E29"/>
  <x:sheetViews>
    <x:sheetView showGridLines="0" view="pageLayout" zoomScaleNormal="100" workbookViewId="0">
      <x:selection activeCell="F1" sqref="F1"/>
    </x:sheetView>
  </x:sheetViews>
  <x:sheetFormatPr defaultRowHeight="15" x14ac:dyDescent="0.25"/>
  <x:cols>
    <x:col min="1" max="1" width="10.28515625" style="42" customWidth="1"/>
    <x:col min="2" max="2" width="28.7109375" style="1" customWidth="1"/>
    <x:col min="3" max="3" width="16.28515625" style="1" customWidth="1"/>
    <x:col min="4" max="4" width="1.1" style="12" customWidth="1"/>
    <x:col min="5" max="5" width="30.140625" style="12" customWidth="1"/>
    <x:col min="6" max="6" width="9.140625" style="1"/>
  </x:cols>
  <x:sheetData>
    <x:row r="1" spans="1:5" ht="15.75" x14ac:dyDescent="0.25">
      <x:c r="A1" s="125" t="str">
        <x:f ca="1">SETUP!$B$2</x:f>
        <x:v>?</x:v>
      </x:c>
      <x:c r="B1" s="132"/>
      <x:c r="C1" s="132"/>
      <x:c r="D1" s="132"/>
      <x:c r="E1" s="132"/>
    </x:row>
    <x:row r="2" spans="1:5" x14ac:dyDescent="0.25">
      <x:c r="A2" s="123" t="str">
        <x:f ca="1">="Easylink Usage by User for Period Ending "&amp;(TEXT(SETUP!B4,"MMMMMMMMM DD, YYYY")&amp;"")</x:f>
        <x:v/>
      </x:c>
      <x:c r="B2" s="132"/>
      <x:c r="C2" s="132"/>
      <x:c r="D2" s="132"/>
      <x:c r="E2" s="132"/>
    </x:row>
    <x:row r="3" spans="1:5" ht="8.25" customHeight="1" x14ac:dyDescent="0.25">
      <x:c r="A3" s="41"/>
      <x:c r="B3" s="20"/>
      <x:c r="C3" s="20"/>
      <x:c r="D3" s="20"/>
      <x:c r="E3" s="20"/>
    </x:row>
    <x:row r="4" spans="1:5" ht="27.25" customHeight="1" x14ac:dyDescent="0.25">
      <x:c r="B4" s="199" t="s">
        <x:v>26</x:v>
      </x:c>
    </x:row>
    <x:row r="5" spans="1:5" ht="6.75" customHeight="1" x14ac:dyDescent="0.25">
      <x:c r="A5" s="41"/>
      <x:c r="B5" s="20"/>
      <x:c r="C5" s="20"/>
      <x:c r="D5" s="20"/>
      <x:c r="E5" s="20"/>
    </x:row>
    <x:row r="6" spans="1:5" x14ac:dyDescent="0.25">
      <x:c r="B6" s="13" t="s">
        <x:v>22</x:v>
      </x:c>
      <x:c r="C6" s="14">
        <x:f ca="1">IF(B9="There is currently no Easylink usage.",0,SUM(A9:A8))</x:f>
        <x:v>0</x:v>
      </x:c>
      <x:c r="D6" s="1"/>
    </x:row>
    <x:row r="7" spans="1:5" x14ac:dyDescent="0.25">
      <x:c r="B7" s="13" t="s">
        <x:v>23</x:v>
      </x:c>
      <x:c r="C7" s="38">
        <x:f ca="1">SUM(E9:E8)</x:f>
        <x:v>0</x:v>
      </x:c>
      <x:c r="D7" s="1"/>
    </x:row>
    <x:row r="8" spans="1:5" ht="30" customHeight="1" x14ac:dyDescent="0.25">
      <x:c r="B8" s="47" t="s">
        <x:v>19</x:v>
      </x:c>
      <x:c r="C8" s="45" t="str">
        <x:v>Fax Number</x:v>
      </x:c>
      <x:c r="D8" s="45" t="str">
        <x:v/>
      </x:c>
      <x:c r="E8" s="46" t="s">
        <x:v>21</x:v>
      </x:c>
    </x:row>
    <x:row r="9" spans="1:5" x14ac:dyDescent="0.25">
      <x:c r="A9" s="42">
        <x:v/>
      </x:c>
      <x:c r="B9" s="60" t="str">
        <x:v>There is currently no Easylink usage.</x:v>
      </x:c>
      <x:c r="C9" s="84"/>
      <x:c r="D9" s="85"/>
      <x:c r="E9" s="86">
        <x:v/>
      </x:c>
    </x:row>
    <x:row r="10" spans="1:7" x14ac:dyDescent="0.25">
      <x:c r="B10" s="92"/>
      <x:c r="C10" s="120"/>
      <x:c r="D10" s="120"/>
      <x:c r="E10" s="121"/>
    </x:row>
  </x:sheetData>
  <x:mergeCells count="3">
    <x:mergeCell ref="A1:I1"/>
    <x:mergeCell ref="A2:I2"/>
    <x:mergeCell ref="B4:I4"/>
  </x:mergeCells>
  <x:printOptions horizontalCentered="1"/>
  <x:pageMargins left="0.553" right="0.333" top="1.3541666666666667" bottom="1.0208333333333333" header="0.3" footer="0.3"/>
  <x:pageSetup orientation="landscape" r:id="rId1"/>
  <x:headerFooter>
    <x:oddHeader>&amp;C&amp;G</x:oddHeader>
    <x:oddFooter>&amp;C&amp;G</x:oddFooter>
  </x:headerFooter>
  <x:legacyDrawingHF r:id="rId2"/>
</x:worksheet>
</file>

<file path=xl/worksheets/sheet8.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codeName="Sheet9">
    <x:pageSetUpPr fitToPage="1"/>
  </x:sheetPr>
  <x:dimension ref="A1:I29"/>
  <x:sheetViews>
    <x:sheetView showGridLines="0" view="pageLayout" zoomScaleNormal="78" workbookViewId="0">
      <x:selection activeCell="B7" sqref="B7"/>
    </x:sheetView>
  </x:sheetViews>
  <x:sheetFormatPr defaultRowHeight="15" x14ac:dyDescent="0.25"/>
  <x:cols>
    <x:col min="1" max="1" width="3.28515625" style="1" customWidth="1"/>
    <x:col min="2" max="2" width="12.66" style="1" customWidth="1"/>
    <x:col min="3" max="3" width="9.11" style="1" customWidth="1"/>
    <x:col min="4" max="4" width="11.75" style="1" customWidth="1"/>
    <x:col min="5" max="5" width="15" style="1" customWidth="1"/>
    <x:col min="6" max="6" width="15" style="1" customWidth="1"/>
    <x:col min="7" max="7" width="16.33" style="1" customWidth="1"/>
    <x:col min="8" max="8" width="22.33" style="1" customWidth="1"/>
    <x:col min="9" max="9" width="22.285" style="1" customWidth="1"/>
    <x:col min="10" max="10" width="3.285" style="1" customWidth="1"/>
  </x:cols>
  <x:sheetData>
    <x:row r="1" spans="1:7" ht="15.75" x14ac:dyDescent="0.25">
      <x:c r="A1" s="125" t="str">
        <x:f ca="1">SETUP!$B$2</x:f>
        <x:v>?</x:v>
      </x:c>
      <x:c r="A1" s="132"/>
      <x:c r="C1" s="132"/>
      <x:c r="D1" s="132"/>
      <x:c r="E1" s="132"/>
      <x:c r="F1" s="132"/>
      <x:c r="G1" s="132"/>
      <x:c r="H1" s="132"/>
    </x:row>
    <x:row r="2" spans="1:7" ht="11.75" x14ac:dyDescent="0.25">
      <x:c r="A2" s="123" t="str">
        <x:f ca="1">="Service History For the Period Ending "&amp;TEXT(SETUP!$B$4,"MMMMMMMM DD, YYYY")&amp;""</x:f>
        <x:v>?</x:v>
      </x:c>
      <x:c r="A2" s="132"/>
      <x:c r="C2" s="132"/>
      <x:c r="D2" s="132"/>
      <x:c r="E2" s="132"/>
      <x:c r="F2" s="132"/>
      <x:c r="G2" s="132"/>
      <x:c r="H2" s="132"/>
    </x:row>
    <x:row r="4" spans="1:7" ht="23.75" customHeight="1" x14ac:dyDescent="0.25">
      <x:c r="A4" s="132"/>
      <x:c r="B4" s="199" t="str">
        <x:f ca="1">="The summary below details the "&amp;SETUP!$B$2&amp;" service calls for the assets managed by FPR for the current period.  The assets are sorted by Device ID#, to highlight potentially problematic devices.  For the period reviewed, there were 18 service calls."</x:f>
        <x:v>="The summary below details the "&amp;SETUP!$B$2&amp;" service calls for the assets managed by FPR for the current period.  The assets are sorted by Device ID#, to highlight potentially problematic devices (in RED).  For the period reviewed, there were "&amp;TEXT($I$6,"#,###")&amp;" service calls."</x:v>
      </x:c>
      <x:c r="C4" s="132"/>
      <x:c r="D4" s="132"/>
      <x:c r="E4" s="132"/>
      <x:c r="F4" s="132"/>
      <x:c r="G4" s="132"/>
      <x:c r="H4" s="132"/>
    </x:row>
    <x:row r="6" spans="1:7" ht="24.5" customHeight="1" x14ac:dyDescent="0.25">
      <x:c r="B6" s="194" t="str">
        <x:v>Service Call Summary</x:v>
      </x:c>
    </x:row>
    <x:row r="7" spans="1:3" x14ac:dyDescent="0.25">
      <x:c r="B7" s="99" t="str">
        <x:v>Sep. 2018</x:v>
      </x:c>
      <x:c r="C7" s="45" t="str">
        <x:v>Jun. 2018</x:v>
      </x:c>
      <x:c r="D7" s="45" t="str">
        <x:v>Mar. 2018</x:v>
      </x:c>
      <x:c r="E7" s="45" t="str">
        <x:v>Dec. 2017</x:v>
      </x:c>
      <x:c r="F7" s="45" t="str">
        <x:v>Sep. 2017</x:v>
      </x:c>
      <x:c r="G7" s="45" t="str">
        <x:v>Jun. 2017</x:v>
      </x:c>
      <x:c r="H7" s="45" t="str">
        <x:v>Mar. 2017</x:v>
      </x:c>
      <x:c r="I7" s="46" t="str">
        <x:v>Dec. 2016</x:v>
      </x:c>
    </x:row>
    <x:row r="8" spans="1:4" x14ac:dyDescent="0.25">
      <x:c r="B8" s="215" t="str">
        <x:v>10</x:v>
      </x:c>
      <x:c r="C8" s="120">
        <x:v>11</x:v>
      </x:c>
      <x:c r="D8" s="120">
        <x:v>13</x:v>
      </x:c>
      <x:c r="E8" s="120">
        <x:v>18</x:v>
      </x:c>
      <x:c r="F8" s="120">
        <x:v>15</x:v>
      </x:c>
      <x:c r="G8" s="120">
        <x:v>17</x:v>
      </x:c>
      <x:c r="H8" s="120">
        <x:v>13</x:v>
      </x:c>
      <x:c r="I8" s="121">
        <x:v>14</x:v>
      </x:c>
    </x:row>
    <x:row r="11" spans="1:7" ht="34.5" x14ac:dyDescent="0.25">
      <x:c r="B11" s="47" t="str">
        <x:v>Issue Date</x:v>
      </x:c>
      <x:c r="C11" s="45" t="str">
        <x:v>Submitted By</x:v>
      </x:c>
      <x:c r="D11" s="45" t="str">
        <x:v>Device ID#</x:v>
      </x:c>
      <x:c r="E11" s="45" t="str">
        <x:v>Model</x:v>
      </x:c>
      <x:c r="F11" s="45" t="str">
        <x:v>Asset Location</x:v>
      </x:c>
      <x:c r="G11" s="45" t="str">
        <x:v>Average Mo. Volume</x:v>
      </x:c>
      <x:c r="H11" s="45" t="str">
        <x:v>Issue</x:v>
      </x:c>
      <x:c r="I11" s="46" t="str">
        <x:v>Resolution Notes</x:v>
      </x:c>
    </x:row>
    <x:row r="12" spans="1:7" x14ac:dyDescent="0.25">
      <x:c r="B12" s="96">
        <x:v>12/1/2017</x:v>
      </x:c>
      <x:c r="C12" s="97">
        <x:v>John Carmody 972-900-9894 /JCarmody@daisybrand.com</x:v>
      </x:c>
      <x:c r="D12" s="97" t="str">
        <x:v>11803276</x:v>
      </x:c>
      <x:c r="E12" s="97">
        <x:v>Ricoh MP 4000</x:v>
      </x:c>
      <x:c r="F12" s="97">
        <x:v>Paris</x:v>
      </x:c>
      <x:c r="G12" s="97" t="str">
        <x:v>665</x:v>
      </x:c>
      <x:c r="H12" s="97" t="str">
        <x:v>Jamming at discharge and needs cleaning</x:v>
      </x:c>
      <x:c r="I12" s="98" t="str">
        <x:v>12/11/2017: Ricoh; pending.  Emailed Andy for another update. 12/12/2017: Emailed Andy.  12/13/2017: Ricoh; issue resolved.  Emailed John.  Call complete. </x:v>
      </x:c>
    </x:row>
    <x:row r="13" spans="1:7" x14ac:dyDescent="0.25">
      <x:c r="B13" s="90">
        <x:v>10/17/2017</x:v>
      </x:c>
      <x:c r="C13" s="26">
        <x:v>Brittany Hudson 214-906-2488 /bhudson@daisybrand.com</x:v>
      </x:c>
      <x:c r="D13" s="26" t="str">
        <x:v>57977</x:v>
      </x:c>
      <x:c r="E13" s="26">
        <x:v>Canon IR C5250</x:v>
      </x:c>
      <x:c r="F13" s="26">
        <x:v>Dallas</x:v>
      </x:c>
      <x:c r="G13" s="26" t="n">
        <x:v>385.000000</x:v>
      </x:c>
      <x:c r="H13" s="26" t="str">
        <x:v>Unable to get Firey to set to DHCP. Not printing.</x:v>
      </x:c>
      <x:c r="I13" s="91" t="str">
        <x:v>10/19/2017: Spoke w/Brittany, ok to close.  Call complete. </x:v>
      </x:c>
    </x:row>
    <x:row r="14" spans="1:7" x14ac:dyDescent="0.25">
      <x:c r="B14" s="96">
        <x:v>10/19/2017</x:v>
      </x:c>
      <x:c r="C14" s="97">
        <x:v>Brittany Hudson 214-906-2488 /areichhart@fprus.com</x:v>
      </x:c>
      <x:c r="D14" s="97" t="str">
        <x:v>57977</x:v>
      </x:c>
      <x:c r="E14" s="97">
        <x:v>Canon IR C5250</x:v>
      </x:c>
      <x:c r="F14" s="97">
        <x:v>Dallas</x:v>
      </x:c>
      <x:c r="G14" s="97" t="str">
        <x:v>385</x:v>
      </x:c>
      <x:c r="H14" s="97" t="str">
        <x:v>Requesting a call from a tech to walk her through how to set up function to send to an email address.</x:v>
      </x:c>
      <x:c r="I14" s="98" t="str">
        <x:v>10/20/2017: Stewart; IT department has been in touch , but waiting on the customer to call them.   10/26/2017: Stewart; reset DNS servers &amp; default gateway in the fiery.  Tested scan to email &amp; it is working.  Com test good.  Emailed Brittany.  Call co...</x:v>
      </x:c>
    </x:row>
    <x:row r="15" spans="1:7" x14ac:dyDescent="0.25">
      <x:c r="B15" s="90">
        <x:v>11/1/2017</x:v>
      </x:c>
      <x:c r="C15" s="26">
        <x:v>Anna 9728404887 /apertsovsky@daisybrand.com</x:v>
      </x:c>
      <x:c r="D15" s="26" t="str">
        <x:v>AFPR50636</x:v>
      </x:c>
      <x:c r="E15" s="26">
        <x:v>Ricoh C252SF</x:v>
      </x:c>
      <x:c r="F15" s="26">
        <x:v>Garland</x:v>
      </x:c>
      <x:c r="G15" s="26" t="n">
        <x:v>1983.000000</x:v>
      </x:c>
      <x:c r="H15" s="26" t="str">
        <x:v>It is asking saying Service Call SC300</x:v>
      </x:c>
      <x:c r="I15" s="91" t="str">
        <x:v>11/3/2017: Removed all drum assembly &amp; cleaned contacts. Cleaned contacts on machine side also.  Power cycled machine several times with no issues.  Ran test copies, color &amp; black &amp; white, &amp; received prints w/no codes, tested ok.  Emailed Anna.  Call c...</x:v>
      </x:c>
    </x:row>
    <x:row r="16" spans="1:7" x14ac:dyDescent="0.25">
      <x:c r="B16" s="96">
        <x:v>12/13/2017</x:v>
      </x:c>
      <x:c r="C16" s="97">
        <x:v>Anna 972-840-4887 /apertsovsky@daisybrand.com</x:v>
      </x:c>
      <x:c r="D16" s="97" t="str">
        <x:v>AFPR50636</x:v>
      </x:c>
      <x:c r="E16" s="97">
        <x:v>Ricoh C252SF</x:v>
      </x:c>
      <x:c r="F16" s="97">
        <x:v>Garland</x:v>
      </x:c>
      <x:c r="G16" s="97" t="str">
        <x:v>1,983</x:v>
      </x:c>
      <x:c r="H16" s="97" t="str">
        <x:v>Error prior to every print job.  Looks like it is not closed correctly.</x:v>
      </x:c>
      <x:c r="I16" s="98" t="str">
        <x:v>12/14/2017: COS; Spring has popped out of position on top cover actuator assembly.  Repaired &amp; verified close cover message would clear.  Found error at printer to be caused by yellow &amp; cyan toner being empty. Emailed Anna.  Call complete. </x:v>
      </x:c>
    </x:row>
    <x:row r="17" spans="1:7" x14ac:dyDescent="0.25">
      <x:c r="B17" s="90">
        <x:v>10/4/2017</x:v>
      </x:c>
      <x:c r="C17" s="26">
        <x:v>Daniel Young 330-202-4401 /Dyoung2@daisybrand.com</x:v>
      </x:c>
      <x:c r="D17" s="26" t="str">
        <x:v>FPR35295</x:v>
      </x:c>
      <x:c r="E17" s="26">
        <x:v>Xerox 6360DN</x:v>
      </x:c>
      <x:c r="F17" s="26">
        <x:v>Dallas</x:v>
      </x:c>
      <x:c r="G17" s="26" t="n">
        <x:v>56.000000</x:v>
      </x:c>
      <x:c r="H17" s="26" t="str">
        <x:v>error saying toner needs to be replaced. toner is full. Printer not working</x:v>
      </x:c>
      <x:c r="I17" s="91" t="str">
        <x:v>10/5/2017: VG; we cleaned out the toner reservoir and tested. Emailed Daniel.  Call complete. </x:v>
      </x:c>
    </x:row>
    <x:row r="18" spans="1:7" x14ac:dyDescent="0.25">
      <x:c r="B18" s="96">
        <x:v>10/17/2017</x:v>
      </x:c>
      <x:c r="C18" s="97">
        <x:v>Brittany 214-906-2488 /bhudson@daisybrand.com</x:v>
      </x:c>
      <x:c r="D18" s="97" t="str">
        <x:v>FPR42069</x:v>
      </x:c>
      <x:c r="E18" s="97">
        <x:v>Ricoh SP 5200S</x:v>
      </x:c>
      <x:c r="F18" s="97">
        <x:v>Dallas</x:v>
      </x:c>
      <x:c r="G18" s="97" t="str">
        <x:v>31</x:v>
      </x:c>
      <x:c r="H18" s="97" t="str">
        <x:v>Unable to print.</x:v>
      </x:c>
      <x:c r="I18" s="98" t="str">
        <x:v>10/17/2017: COS; showed IT how to get into menu &amp; set DHCP, machine prints good. Emailed Brittany.  Call complete. </x:v>
      </x:c>
    </x:row>
    <x:row r="19" spans="1:7" x14ac:dyDescent="0.25">
      <x:c r="B19" s="90">
        <x:v>12/13/2017</x:v>
      </x:c>
      <x:c r="C19" s="26">
        <x:v>John Carmody 972-385-5080 /JCarmody@daisybrand.com</x:v>
      </x:c>
      <x:c r="D19" s="26" t="str">
        <x:v>FPR45559</x:v>
      </x:c>
      <x:c r="E19" s="26">
        <x:v>HP LJ 4300</x:v>
      </x:c>
      <x:c r="F19" s="26">
        <x:v>Dallas</x:v>
      </x:c>
      <x:c r="G19" s="26" t="n">
        <x:v>108.000000</x:v>
      </x:c>
      <x:c r="H19" s="26" t="str">
        <x:v>black dots showing up on print outs. Needs cleaning</x:v>
      </x:c>
      <x:c r="I19" s="91" t="str">
        <x:v>12/14/2017: VG; complete, the toner was the issue. Emailed John.  Call complete. </x:v>
      </x:c>
    </x:row>
    <x:row r="20" spans="1:7" x14ac:dyDescent="0.25">
      <x:c r="B20" s="96">
        <x:v>12/5/2017</x:v>
      </x:c>
      <x:c r="C20" s="97">
        <x:v>Brittany Hudson 972-385-5091 /areichhart@fprus.com</x:v>
      </x:c>
      <x:c r="D20" s="97" t="str">
        <x:v>FPR45699</x:v>
      </x:c>
      <x:c r="E20" s="97">
        <x:v>Canon IR4251</x:v>
      </x:c>
      <x:c r="F20" s="97">
        <x:v>Dallas</x:v>
      </x:c>
      <x:c r="G20" s="97" t="str">
        <x:v>230</x:v>
      </x:c>
      <x:c r="H20" s="97" t="str">
        <x:v>users are wanting to use to collate print jobs. the  printer features &amp; this model will collate documents, but only if it has an HDD or additional RAM. Can a tech check to see if these can be added.</x:v>
      </x:c>
      <x:c r="I20" s="98" t="str">
        <x:v>No Work Order Remarks</x:v>
      </x:c>
    </x:row>
    <x:row r="21" spans="1:7" x14ac:dyDescent="0.25">
      <x:c r="B21" s="90">
        <x:v>12/6/2017</x:v>
      </x:c>
      <x:c r="C21" s="26">
        <x:v>Daniel Young 330-202-4401 /dyoung2@daisybrand.com</x:v>
      </x:c>
      <x:c r="D21" s="26" t="str">
        <x:v>FPR47296</x:v>
      </x:c>
      <x:c r="E21" s="26">
        <x:v>Ricoh MP C305SPF</x:v>
      </x:c>
      <x:c r="F21" s="26">
        <x:v>Paris</x:v>
      </x:c>
      <x:c r="G21" s="26" t="n">
        <x:v>1033.000000</x:v>
      </x:c>
      <x:c r="H21" s="26" t="str">
        <x:v>Error SC542-00</x:v>
      </x:c>
      <x:c r="I21" s="91" t="str">
        <x:v>12/7/2017: Ricoh; pending - emailed tech for an update.  12/8/2017: Ricoh; pending.  Emailed Andy.  12/11/2017: New service call has been placed.  Call complete. </x:v>
      </x:c>
    </x:row>
    <x:row r="22" spans="1:7" x14ac:dyDescent="0.25">
      <x:c r="B22" s="96">
        <x:v>12/8/2017</x:v>
      </x:c>
      <x:c r="C22" s="97">
        <x:v>Tami Tollenaar 903-495-8797 /cpadgett@fprus.com</x:v>
      </x:c>
      <x:c r="D22" s="97" t="str">
        <x:v>FPR47296</x:v>
      </x:c>
      <x:c r="E22" s="97">
        <x:v>Ricoh MP C305SPF</x:v>
      </x:c>
      <x:c r="F22" s="97">
        <x:v>Paris</x:v>
      </x:c>
      <x:c r="G22" s="97" t="str">
        <x:v>1,033</x:v>
      </x:c>
      <x:c r="H22" s="97" t="str">
        <x:v>Functional problem, Tech has already been out there this week for same problem. URGENT</x:v>
      </x:c>
      <x:c r="I22" s="98" t="str">
        <x:v>12/11/2017: R/S for parts.  12/12/2017: Emailed Andy.  12/13/2017: Emailed Andy. 12/14/2017: Emailed Andy for an update. 12/18/2017: Ricoh; issue resolved. Left VM for Tami.  Call complete. </x:v>
      </x:c>
    </x:row>
    <x:row r="23" spans="1:7" x14ac:dyDescent="0.25">
      <x:c r="B23" s="90">
        <x:v>12/26/2017</x:v>
      </x:c>
      <x:c r="C23" s="26">
        <x:v>Mark Jiminez 972-726-0800 /smoore@fprus.com</x:v>
      </x:c>
      <x:c r="D23" s="26" t="str">
        <x:v>FPR47296</x:v>
      </x:c>
      <x:c r="E23" s="26">
        <x:v>Ricoh MP C305SPF</x:v>
      </x:c>
      <x:c r="F23" s="26">
        <x:v>Paris</x:v>
      </x:c>
      <x:c r="G23" s="26" t="n">
        <x:v>1033.000000</x:v>
      </x:c>
      <x:c r="H23" s="26" t="str">
        <x:v>Error Code: SC452-00</x:v>
      </x:c>
      <x:c r="I23" s="91" t="str">
        <x:v> 1/3/2018: Part is in, tech should be out this afternoon. 1/4/2018: New part needed to be ordered.  Tech should be back out this afternoon. 1/5/2018: Ricoh; issue resolved.  Emailed Mark, Brain, and John.  Call complete. </x:v>
      </x:c>
    </x:row>
    <x:row r="24" spans="1:7" x14ac:dyDescent="0.25">
      <x:c r="B24" s="96">
        <x:v>12/28/2017</x:v>
      </x:c>
      <x:c r="C24" s="97">
        <x:v>Brian Finn 972-951-9905 /sbrasfield@fprus.com</x:v>
      </x:c>
      <x:c r="D24" s="97" t="str">
        <x:v>FPR47296</x:v>
      </x:c>
      <x:c r="E24" s="97">
        <x:v>Ricoh MP C305SPF</x:v>
      </x:c>
      <x:c r="F24" s="97">
        <x:v>Paris</x:v>
      </x:c>
      <x:c r="G24" s="97" t="str">
        <x:v>1,033</x:v>
      </x:c>
      <x:c r="H24" s="97" t="str">
        <x:v>MP C305SPF/Aficio MP C305SPF multi function printer at Daisy Farms is displaying a "Functional problem detected" error message.</x:v>
      </x:c>
      <x:c r="I24" s="98" t="str">
        <x:v>No Work Order Remarks</x:v>
      </x:c>
    </x:row>
    <x:row r="25" spans="1:7" x14ac:dyDescent="0.25">
      <x:c r="B25" s="90">
        <x:v>11/27/2017</x:v>
      </x:c>
      <x:c r="C25" s="26">
        <x:v>John Carmody 972-385-5080 /JCarmody@daisybrand.com</x:v>
      </x:c>
      <x:c r="D25" s="26" t="str">
        <x:v>FPR47296</x:v>
      </x:c>
      <x:c r="E25" s="26">
        <x:v>Ricoh MP C305SPF</x:v>
      </x:c>
      <x:c r="F25" s="26">
        <x:v>Paris</x:v>
      </x:c>
      <x:c r="G25" s="26" t="n">
        <x:v>1033.000000</x:v>
      </x:c>
      <x:c r="H25" s="26" t="str">
        <x:v>"Functional Problem Detected" error</x:v>
      </x:c>
      <x:c r="I25" s="91" t="str">
        <x:v>11/28/2017: Ricoh; issue resolved.  Emailed John.  Call complete. </x:v>
      </x:c>
    </x:row>
    <x:row r="26" spans="1:7" x14ac:dyDescent="0.25">
      <x:c r="B26" s="96">
        <x:v>10/10/2017</x:v>
      </x:c>
      <x:c r="C26" s="97">
        <x:v>Anna 9728404887 /APertsovsky@daisybrand.com</x:v>
      </x:c>
      <x:c r="D26" s="97" t="str">
        <x:v>FPR48533</x:v>
      </x:c>
      <x:c r="E26" s="97">
        <x:v>Ricoh C252SF</x:v>
      </x:c>
      <x:c r="F26" s="97">
        <x:v>Garland</x:v>
      </x:c>
      <x:c r="G26" s="97" t="str">
        <x:v>319</x:v>
      </x:c>
      <x:c r="H26" s="97" t="str">
        <x:v>Scanner is making noises and is not pulling paper all the way through, causing issues with the scans</x:v>
      </x:c>
      <x:c r="I26" s="98" t="str">
        <x:v>10/11/2017: COS; r/s for parts - should be in tomorrow, tech will be out Friday.  10/16/2017: new part needed - emailed for an ETA.  10/17/2017: COS; Replaced ADF assembly for noise &amp; jam issue, cleaned &amp; tested.  Emailed Anna.  Call complete. </x:v>
      </x:c>
    </x:row>
    <x:row r="27" spans="1:7" x14ac:dyDescent="0.25">
      <x:c r="B27" s="90">
        <x:v>12/5/2017</x:v>
      </x:c>
      <x:c r="C27" s="26">
        <x:v>Brittany Hudson 972-385-5091 /areichhart@fprus.com</x:v>
      </x:c>
      <x:c r="D27" s="26" t="str">
        <x:v>FPR57724</x:v>
      </x:c>
      <x:c r="E27" s="26">
        <x:v>Ricoh Aficio SP C430DN</x:v>
      </x:c>
      <x:c r="F27" s="26">
        <x:v>Dallas</x:v>
      </x:c>
      <x:c r="G27" s="26" t="n">
        <x:v>327.000000</x:v>
      </x:c>
      <x:c r="H27" s="26" t="str">
        <x:v>Cass spoke w/Martin regarding this device.  We have the hard drive at the front desk at FPR.  Can a tech please install this.</x:v>
      </x:c>
      <x:c r="I27" s="91" t="str">
        <x:v>12/6/2017: Emailed COS for an ETA when the tech will be out.  12/7/2017: Brittany gave up the wrong device ID.  Closing call  </x:v>
      </x:c>
    </x:row>
    <x:row r="28" spans="1:7" x14ac:dyDescent="0.25">
      <x:c r="B28" s="96">
        <x:v>12/8/2017</x:v>
      </x:c>
      <x:c r="C28" s="97">
        <x:v>Brittany Hudson 972-385-5091 /areichhart@fprus.com</x:v>
      </x:c>
      <x:c r="D28" s="97" t="str">
        <x:v>FPR58104</x:v>
      </x:c>
      <x:c r="E28" s="97">
        <x:v>HP CLJ M577</x:v>
      </x:c>
      <x:c r="F28" s="97">
        <x:v>Dallas</x:v>
      </x:c>
      <x:c r="G28" s="97" t="str">
        <x:v>453</x:v>
      </x:c>
      <x:c r="H28" s="97" t="str">
        <x:v>Not able to collate. Ken is aware.</x:v>
      </x:c>
      <x:c r="I28" s="98" t="str">
        <x:v>12/11/2017: COS; I.T. needs to change the driver.  They are running a Ricoh driver on an HP machine.  Emailed Brittany.  Call complete. </x:v>
      </x:c>
    </x:row>
    <x:row r="29" spans="1:7" x14ac:dyDescent="0.25">
      <x:c r="B29" s="90">
        <x:v>11/20/2017</x:v>
      </x:c>
      <x:c r="C29" s="26">
        <x:v>John Carmody 972-385-5080 /JCarmody@daisybrand.com</x:v>
      </x:c>
      <x:c r="D29" s="26" t="str">
        <x:v>WXE09273</x:v>
      </x:c>
      <x:c r="E29" s="26">
        <x:v>Canon IR C5540</x:v>
      </x:c>
      <x:c r="F29" s="26">
        <x:v>Dallas</x:v>
      </x:c>
      <x:c r="G29" s="26" t="n">
        <x:v>467.000000</x:v>
      </x:c>
      <x:c r="H29" s="26" t="str">
        <x:v>Random jamming of pages. Tray settings and paper inspected already.</x:v>
      </x:c>
      <x:c r="I29" s="91" t="str">
        <x:v>11/21/2017: Stewart; Replaced rollers in tray 1, adj registration timing ran multiple tests.  Emailed John.  Call complete. </x:v>
      </x:c>
    </x:row>
    <x:row r="30" spans="1:7" x14ac:dyDescent="0.25">
      <x:c r="B30" s="92">
        <x:v/>
      </x:c>
      <x:c r="C30" s="119"/>
      <x:c r="D30" s="120"/>
      <x:c r="E30" s="120"/>
      <x:c r="F30" s="120"/>
      <x:c r="G30" s="120"/>
      <x:c r="H30" s="120"/>
      <x:c r="I30" s="121"/>
    </x:row>
  </x:sheetData>
  <x:mergeCells count="3">
    <x:mergeCell ref="A1:J1"/>
    <x:mergeCell ref="A2:J2"/>
    <x:mergeCell ref="A3:J3"/>
    <x:mergeCell ref="B4:I4"/>
  </x:mergeCells>
  <x:printOptions horizontalCentered="1"/>
  <x:pageMargins left="0.55" right="0.25" top="1.3958333333333333" bottom="0.75" header="0.25" footer="0.25"/>
  <x:pageSetup scale="100" fitToWidth="1" fitToHeight="0" orientation="landscape" r:id="rId1"/>
  <x:headerFooter>
    <x:oddHeader>&amp;C&amp;G</x:oddHeader>
    <x:oddFooter>&amp;C&amp;G</x:oddFooter>
  </x:headerFooter>
  <x:legacyDrawingHF r:id="rId2"/>
</x:worksheet>
</file>

<file path=xl/worksheets/sheet9.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sheetPr codeName="Sheet14"/>
  <x:dimension ref="A1:J144"/>
  <x:sheetViews>
    <x:sheetView showGridLines="0" view="pageLayout" zoomScaleNormal="100" workbookViewId="0">
      <x:selection activeCell="B7" sqref="B7"/>
    </x:sheetView>
  </x:sheetViews>
  <x:sheetFormatPr defaultRowHeight="15" x14ac:dyDescent="0.25"/>
  <x:cols>
    <x:col min="1" max="1" width="1.140625" style="1" customWidth="1"/>
    <x:col min="2" max="2" width="26.6" style="1" customWidth="1"/>
    <x:col min="3" max="3" width="12" style="1" customWidth="1"/>
    <x:col min="4" max="4" width="12.5703125" style="1" customWidth="1"/>
    <x:col min="5" max="6" width="18.57" style="1" customWidth="1"/>
    <x:col min="7" max="7" width="12.140625" style="1" customWidth="1"/>
    <x:col min="8" max="8" width="12.5703125" style="16" customWidth="1"/>
    <x:col min="9" max="9" width="12.28515625" style="1" customWidth="1"/>
    <x:col min="10" max="10" width="13.42578125" style="1" customWidth="1"/>
    <x:col min="11" max="16384" width="12.140625" style="1"/>
  </x:cols>
  <x:sheetData>
    <x:row r="1" spans="1:10" ht="15.75" x14ac:dyDescent="0.25">
      <x:c r="A1" s="125" t="str">
        <x:f ca="1">SETUP!$B$2</x:f>
        <x:v>?</x:v>
      </x:c>
      <x:c r="B1" s="126"/>
      <x:c r="C1" s="126"/>
      <x:c r="D1" s="126"/>
      <x:c r="E1" s="126"/>
      <x:c r="F1" s="126"/>
      <x:c r="G1" s="126"/>
      <x:c r="H1" s="126"/>
      <x:c r="I1" s="126"/>
      <x:c r="J1" s="129"/>
    </x:row>
    <x:row r="2" spans="1:10" ht="15.75" x14ac:dyDescent="0.25">
      <x:c r="A2" s="123" t="str">
        <x:f ca="1">="Quarterly History Through Period Ending "&amp;TEXT(SETUP!$B$4,"MMMMMMMMM DD, YYYY")&amp;""</x:f>
        <x:v>?</x:v>
      </x:c>
      <x:c r="B2" s="126"/>
      <x:c r="C2" s="126"/>
      <x:c r="D2" s="126"/>
      <x:c r="E2" s="126"/>
      <x:c r="F2" s="126"/>
      <x:c r="G2" s="126"/>
      <x:c r="H2" s="126"/>
      <x:c r="I2" s="126"/>
      <x:c r="J2" s="129"/>
    </x:row>
    <x:row r="3" spans="1:10" ht="30.75" customHeight="1" x14ac:dyDescent="0.25">
      <x:c r="A3" s="199" t="str">
        <x:f ca="1">="Below, you will find quarterly volume trend summaries for " &amp;SETUP!$B$2&amp;" (by Meter Group). The value of this data, allows you to review historical trends by meter group."</x:f>
        <x:v>Below is the historical quarterly volume trend summaries for  (by Meter Group). The value of this data, allows you to review historical trends by meter group.</x:v>
      </x:c>
      <x:c r="C3" s="124"/>
      <x:c r="D3" s="124"/>
      <x:c r="E3" s="124"/>
      <x:c r="F3" s="124"/>
      <x:c r="G3" s="124"/>
      <x:c r="H3" s="124"/>
      <x:c r="I3" s="124"/>
      <x:c r="J3" s="124"/>
    </x:row>
    <x:row r="4" spans="1:10" ht="15.5" customHeight="1" x14ac:dyDescent="0.25">
      <x:c r="A4" s="19"/>
      <x:c r="B4" s="19"/>
      <x:c r="C4" s="19"/>
      <x:c r="D4" s="19"/>
      <x:c r="E4" s="19"/>
      <x:c r="F4" s="19"/>
      <x:c r="G4" s="19"/>
      <x:c r="H4" s="19">
        <x:v/>
      </x:c>
      <x:c r="I4" s="19">
        <x:f ca="1"/>
      </x:c>
    </x:row>
    <x:row r="5" spans="1:10" ht="25.5" customHeight="1" x14ac:dyDescent="0.25">
      <x:c r="A5" s="19"/>
      <x:c r="B5" s="14">
        <x:v>July 2018 - September 2018</x:v>
      </x:c>
      <x:c r="C5" s="19"/>
      <x:c r="D5" s="19"/>
      <x:c r="E5" s="19"/>
      <x:c r="F5" s="19"/>
      <x:c r="G5" s="19"/>
      <x:c r="H5" s="19"/>
      <x:c r="I5" s="19"/>
    </x:row>
    <x:row r="6" spans="1:10" ht="35.75" customHeight="1" x14ac:dyDescent="0.25">
      <x:c r="B6" s="47" t="str">
        <x:v>Meter Group</x:v>
      </x:c>
      <x:c r="C6" s="45" t="str">
        <x:v>Quarterly Contracted Volume</x:v>
      </x:c>
      <x:c r="D6" s="45" t="str">
        <x:v>Actual Volume For Period</x:v>
      </x:c>
      <x:c r="E6" s="45" t="str">
        <x:v>Overage/(Underage) For Period</x:v>
      </x:c>
      <x:c r="F6" s="45" t="str">
        <x:v>Accrued Rollover Pages</x:v>
      </x:c>
      <x:c r="G6" s="45" t="str">
        <x:v>Net Overage (Underage)</x:v>
      </x:c>
      <x:c r="H6" s="45" t="str">
        <x:v>Excess CPP</x:v>
      </x:c>
      <x:c r="I6" s="46" t="str">
        <x:v>Overage Expense</x:v>
      </x:c>
    </x:row>
    <x:row r="7" spans="1:10" x14ac:dyDescent="0.25">
      <x:c r="B7" s="60" t="str">
        <x:v>B/W Copies</x:v>
      </x:c>
      <x:c r="C7" s="73" t="str">
        <x:v>30,000</x:v>
      </x:c>
      <x:c r="D7" s="73" t="str">
        <x:v>49,614</x:v>
      </x:c>
      <x:c r="E7" s="177" t="n">
        <x:f ca="1">=SUM(D7 - C7)</x:f>
      </x:c>
      <x:c r="F7" s="73" t="n">
        <x:v>0</x:v>
      </x:c>
      <x:c r="G7" s="177" t="n">
        <x:f ca="1">=SUM(E7 - F7)</x:f>
      </x:c>
      <x:c r="H7" s="200" t="n">
        <x:v>0.011000</x:v>
      </x:c>
      <x:c r="I7" s="213" t="n">
        <x:f ca="1">=IF(SUM(G7 * H7) &lt; 0, 0,SUM(G7 * H7))</x:f>
      </x:c>
    </x:row>
    <x:row r="8" spans="1:10" x14ac:dyDescent="0.25">
      <x:c r="B8" s="60" t="str">
        <x:v>B/W Laser Prints </x:v>
      </x:c>
      <x:c r="C8" s="73" t="str">
        <x:v>150,000</x:v>
      </x:c>
      <x:c r="D8" s="73" t="str">
        <x:v>130,716</x:v>
      </x:c>
      <x:c r="E8" s="177" t="n">
        <x:f ca="1">=SUM(D8 - C8)</x:f>
      </x:c>
      <x:c r="F8" s="73" t="n">
        <x:v>0</x:v>
      </x:c>
      <x:c r="G8" s="177" t="n">
        <x:f ca="1">=SUM(E8 - F8)</x:f>
      </x:c>
      <x:c r="H8" s="200" t="n">
        <x:v>0.018000</x:v>
      </x:c>
      <x:c r="I8" s="213" t="n">
        <x:f ca="1">=IF(SUM(G8 * H8) &lt; 0, 0,SUM(G8 * H8))</x:f>
      </x:c>
    </x:row>
    <x:row r="9" spans="1:10" x14ac:dyDescent="0.25">
      <x:c r="B9" s="58" t="str">
        <x:v>Color Copier (Color Pages)</x:v>
      </x:c>
      <x:c r="C9" s="6" t="str">
        <x:v>96,000</x:v>
      </x:c>
      <x:c r="D9" s="6" t="str">
        <x:v>76,450</x:v>
      </x:c>
      <x:c r="E9" s="176" t="n">
        <x:f ca="1">=SUM(D9 - C9)</x:f>
      </x:c>
      <x:c r="F9" s="6" t="n">
        <x:v>0</x:v>
      </x:c>
      <x:c r="G9" s="176" t="n">
        <x:f ca="1">=SUM(E9 - F9)</x:f>
      </x:c>
      <x:c r="H9" s="201" t="n">
        <x:v>0.090000</x:v>
      </x:c>
      <x:c r="I9" s="212" t="str">
        <x:f ca="1">=IF(SUM(G9 * H9) &lt; 0, 0,SUM(G9 * H9))</x:f>
      </x:c>
    </x:row>
    <x:row r="10" spans="1:10" x14ac:dyDescent="0.25">
      <x:c r="B10" s="58" t="str">
        <x:v>Color Copier B/W Pages</x:v>
      </x:c>
      <x:c r="C10" s="6" t="str">
        <x:v>30,000</x:v>
      </x:c>
      <x:c r="D10" s="6" t="str">
        <x:v>49,614</x:v>
      </x:c>
      <x:c r="E10" s="176" t="n">
        <x:f ca="1">=SUM(D10 - C10)</x:f>
      </x:c>
      <x:c r="F10" s="6" t="n">
        <x:v>0</x:v>
      </x:c>
      <x:c r="G10" s="176" t="n">
        <x:f ca="1">=SUM(E10 - F10)</x:f>
      </x:c>
      <x:c r="H10" s="201" t="n">
        <x:v>0.011000</x:v>
      </x:c>
      <x:c r="I10" s="212" t="str">
        <x:f ca="1">=IF(SUM(G10 * H10) &lt; 0, 0,SUM(G10 * H10))</x:f>
      </x:c>
    </x:row>
    <x:row r="11" spans="1:10" x14ac:dyDescent="0.25">
      <x:c r="B11" s="60" t="str">
        <x:v>Color Copier Color Pages</x:v>
      </x:c>
      <x:c r="C11" s="73" t="str">
        <x:v>96,000</x:v>
      </x:c>
      <x:c r="D11" s="73" t="str">
        <x:v>76,450</x:v>
      </x:c>
      <x:c r="E11" s="177" t="n">
        <x:f ca="1">=SUM(D11 - C11)</x:f>
      </x:c>
      <x:c r="F11" s="73" t="n">
        <x:v>0</x:v>
      </x:c>
      <x:c r="G11" s="177" t="n">
        <x:f ca="1">=SUM(E11 - F11)</x:f>
      </x:c>
      <x:c r="H11" s="200" t="n">
        <x:v>0.090000</x:v>
      </x:c>
      <x:c r="I11" s="213" t="n">
        <x:f ca="1">=IF(SUM(G11 * H11) &lt; 0, 0,SUM(G11 * H11))</x:f>
      </x:c>
    </x:row>
    <x:row r="12" spans="1:10" x14ac:dyDescent="0.25">
      <x:c r="B12" s="60" t="str">
        <x:v>Color Laser Prints </x:v>
      </x:c>
      <x:c r="C12" s="73" t="str">
        <x:v>9,300</x:v>
      </x:c>
      <x:c r="D12" s="73" t="str">
        <x:v>11,255</x:v>
      </x:c>
      <x:c r="E12" s="177" t="n">
        <x:f ca="1">=SUM(D12 - C12)</x:f>
      </x:c>
      <x:c r="F12" s="73" t="n">
        <x:v>0</x:v>
      </x:c>
      <x:c r="G12" s="177" t="n">
        <x:f ca="1">=SUM(E12 - F12)</x:f>
      </x:c>
      <x:c r="H12" s="200" t="n">
        <x:v>0.200000</x:v>
      </x:c>
      <x:c r="I12" s="213" t="n">
        <x:f ca="1">=IF(SUM(G12 * H12) &lt; 0, 0,SUM(G12 * H12))</x:f>
      </x:c>
    </x:row>
    <x:row r="13" spans="1:10" x14ac:dyDescent="0.25">
      <x:c r="B13" s="58" t="str">
        <x:v>Color Laser Prints (Other)</x:v>
      </x:c>
      <x:c r="C13" s="6" t="str">
        <x:v>9,300</x:v>
      </x:c>
      <x:c r="D13" s="6" t="str">
        <x:v>11,255</x:v>
      </x:c>
      <x:c r="E13" s="176" t="n">
        <x:f ca="1">=SUM(D13 - C13)</x:f>
      </x:c>
      <x:c r="F13" s="6" t="n">
        <x:v>0</x:v>
      </x:c>
      <x:c r="G13" s="176" t="n">
        <x:f ca="1">=SUM(E13 - F13)</x:f>
      </x:c>
      <x:c r="H13" s="201" t="n">
        <x:v>0.200000</x:v>
      </x:c>
      <x:c r="I13" s="212" t="str">
        <x:f ca="1">=IF(SUM(G13 * H13) &lt; 0, 0,SUM(G13 * H13))</x:f>
      </x:c>
    </x:row>
    <x:row r="14" spans="1:10" x14ac:dyDescent="0.25">
      <x:c r="B14" s="58" t="str">
        <x:v>Color Laser Prints (Ricoh)</x:v>
      </x:c>
      <x:c r="C14" s="6" t="str">
        <x:v>3,000</x:v>
      </x:c>
      <x:c r="D14" s="6" t="str">
        <x:v>19,229</x:v>
      </x:c>
      <x:c r="E14" s="176" t="n">
        <x:f ca="1">=SUM(D14 - C14)</x:f>
      </x:c>
      <x:c r="F14" s="6" t="n">
        <x:v>0</x:v>
      </x:c>
      <x:c r="G14" s="176" t="n">
        <x:f ca="1">=SUM(E14 - F14)</x:f>
      </x:c>
      <x:c r="H14" s="201" t="n">
        <x:v>0.130000</x:v>
      </x:c>
      <x:c r="I14" s="212" t="str">
        <x:f ca="1">=IF(SUM(G14 * H14) &lt; 0, 0,SUM(G14 * H14))</x:f>
      </x:c>
    </x:row>
    <x:row r="15" spans="1:10" ht="15.5" customHeight="1" x14ac:dyDescent="0.25">
      <x:c r="A15" s="19"/>
      <x:c r="B15" s="209"/>
      <x:c r="C15" s="209"/>
      <x:c r="D15" s="209"/>
      <x:c r="E15" s="209"/>
      <x:c r="F15" s="209"/>
      <x:c r="G15" s="209"/>
      <x:c r="H15" s="209">
        <x:v>Total Overage Expense:</x:v>
      </x:c>
      <x:c r="I15" s="209">
        <x:f ca="1">=SUM(I7:I14)</x:f>
      </x:c>
    </x:row>
    <x:row r="16" spans="1:10" ht="25.5" customHeight="1" x14ac:dyDescent="0.25">
      <x:c r="A16" s="19"/>
      <x:c r="B16" s="14">
        <x:v>April 2018 - June 2018</x:v>
      </x:c>
      <x:c r="C16" s="19"/>
      <x:c r="D16" s="19"/>
      <x:c r="E16" s="19"/>
      <x:c r="F16" s="19"/>
      <x:c r="G16" s="19"/>
      <x:c r="H16" s="19"/>
      <x:c r="I16" s="19"/>
    </x:row>
    <x:row r="17" spans="1:10" ht="35.75" customHeight="1" x14ac:dyDescent="0.25">
      <x:c r="B17" s="47" t="str">
        <x:v>Meter Group</x:v>
      </x:c>
      <x:c r="C17" s="45" t="str">
        <x:v>Quarterly Contracted Volume</x:v>
      </x:c>
      <x:c r="D17" s="45" t="str">
        <x:v>Actual Volume For Period</x:v>
      </x:c>
      <x:c r="E17" s="45" t="str">
        <x:v>Overage/(Underage) For Period</x:v>
      </x:c>
      <x:c r="F17" s="45" t="str">
        <x:v>Accrued Rollover Pages</x:v>
      </x:c>
      <x:c r="G17" s="45" t="str">
        <x:v>Net Overage (Underage)</x:v>
      </x:c>
      <x:c r="H17" s="45" t="str">
        <x:v>Excess CPP</x:v>
      </x:c>
      <x:c r="I17" s="46" t="str">
        <x:v>Overage Expense</x:v>
      </x:c>
    </x:row>
    <x:row r="18" spans="1:10" x14ac:dyDescent="0.25">
      <x:c r="B18" s="60" t="str">
        <x:v>B/W Copies</x:v>
      </x:c>
      <x:c r="C18" s="73" t="str">
        <x:v>30,000</x:v>
      </x:c>
      <x:c r="D18" s="73" t="str">
        <x:v>56,683</x:v>
      </x:c>
      <x:c r="E18" s="177" t="n">
        <x:f ca="1">=SUM(D18 - C18)</x:f>
      </x:c>
      <x:c r="F18" s="73" t="n">
        <x:v>0</x:v>
      </x:c>
      <x:c r="G18" s="177" t="n">
        <x:f ca="1">=SUM(E18 - F18)</x:f>
      </x:c>
      <x:c r="H18" s="200" t="n">
        <x:v>0.011000</x:v>
      </x:c>
      <x:c r="I18" s="213" t="n">
        <x:f ca="1">=IF(SUM(G18 * H18) &lt; 0, 0,SUM(G18 * H18))</x:f>
      </x:c>
    </x:row>
    <x:row r="19" spans="1:10" x14ac:dyDescent="0.25">
      <x:c r="B19" s="60" t="str">
        <x:v>B/W Laser Prints </x:v>
      </x:c>
      <x:c r="C19" s="73" t="str">
        <x:v>150,000</x:v>
      </x:c>
      <x:c r="D19" s="73" t="str">
        <x:v>167,135</x:v>
      </x:c>
      <x:c r="E19" s="177" t="n">
        <x:f ca="1">=SUM(D19 - C19)</x:f>
      </x:c>
      <x:c r="F19" s="73" t="n">
        <x:v>0</x:v>
      </x:c>
      <x:c r="G19" s="177" t="n">
        <x:f ca="1">=SUM(E19 - F19)</x:f>
      </x:c>
      <x:c r="H19" s="200" t="n">
        <x:v>0.018000</x:v>
      </x:c>
      <x:c r="I19" s="213" t="n">
        <x:f ca="1">=IF(SUM(G19 * H19) &lt; 0, 0,SUM(G19 * H19))</x:f>
      </x:c>
    </x:row>
    <x:row r="20" spans="1:10" x14ac:dyDescent="0.25">
      <x:c r="B20" s="58" t="str">
        <x:v>Color Copier (Color Pages)</x:v>
      </x:c>
      <x:c r="C20" s="6" t="str">
        <x:v>96,000</x:v>
      </x:c>
      <x:c r="D20" s="6" t="str">
        <x:v>101,379</x:v>
      </x:c>
      <x:c r="E20" s="176" t="n">
        <x:f ca="1">=SUM(D20 - C20)</x:f>
      </x:c>
      <x:c r="F20" s="6" t="n">
        <x:v>0</x:v>
      </x:c>
      <x:c r="G20" s="176" t="n">
        <x:f ca="1">=SUM(E20 - F20)</x:f>
      </x:c>
      <x:c r="H20" s="201" t="n">
        <x:v>0.090000</x:v>
      </x:c>
      <x:c r="I20" s="212" t="str">
        <x:f ca="1">=IF(SUM(G20 * H20) &lt; 0, 0,SUM(G20 * H20))</x:f>
      </x:c>
    </x:row>
    <x:row r="21" spans="1:10" x14ac:dyDescent="0.25">
      <x:c r="B21" s="58" t="str">
        <x:v>Color Copier B/W Pages</x:v>
      </x:c>
      <x:c r="C21" s="6" t="str">
        <x:v>30,000</x:v>
      </x:c>
      <x:c r="D21" s="6" t="str">
        <x:v>56,683</x:v>
      </x:c>
      <x:c r="E21" s="176" t="n">
        <x:f ca="1">=SUM(D21 - C21)</x:f>
      </x:c>
      <x:c r="F21" s="6" t="n">
        <x:v>0</x:v>
      </x:c>
      <x:c r="G21" s="176" t="n">
        <x:f ca="1">=SUM(E21 - F21)</x:f>
      </x:c>
      <x:c r="H21" s="201" t="n">
        <x:v>0.011000</x:v>
      </x:c>
      <x:c r="I21" s="212" t="str">
        <x:f ca="1">=IF(SUM(G21 * H21) &lt; 0, 0,SUM(G21 * H21))</x:f>
      </x:c>
    </x:row>
    <x:row r="22" spans="1:10" x14ac:dyDescent="0.25">
      <x:c r="B22" s="60" t="str">
        <x:v>Color Copier Color Pages</x:v>
      </x:c>
      <x:c r="C22" s="73" t="str">
        <x:v>96,000</x:v>
      </x:c>
      <x:c r="D22" s="73" t="str">
        <x:v>101,379</x:v>
      </x:c>
      <x:c r="E22" s="177" t="n">
        <x:f ca="1">=SUM(D22 - C22)</x:f>
      </x:c>
      <x:c r="F22" s="73" t="n">
        <x:v>0</x:v>
      </x:c>
      <x:c r="G22" s="177" t="n">
        <x:f ca="1">=SUM(E22 - F22)</x:f>
      </x:c>
      <x:c r="H22" s="200" t="n">
        <x:v>0.090000</x:v>
      </x:c>
      <x:c r="I22" s="213" t="n">
        <x:f ca="1">=IF(SUM(G22 * H22) &lt; 0, 0,SUM(G22 * H22))</x:f>
      </x:c>
    </x:row>
    <x:row r="23" spans="1:10" x14ac:dyDescent="0.25">
      <x:c r="B23" s="60" t="str">
        <x:v>Color Laser Prints </x:v>
      </x:c>
      <x:c r="C23" s="73" t="str">
        <x:v>9,300</x:v>
      </x:c>
      <x:c r="D23" s="73" t="str">
        <x:v>11,030</x:v>
      </x:c>
      <x:c r="E23" s="177" t="n">
        <x:f ca="1">=SUM(D23 - C23)</x:f>
      </x:c>
      <x:c r="F23" s="73" t="n">
        <x:v>6596</x:v>
      </x:c>
      <x:c r="G23" s="177" t="n">
        <x:f ca="1">=SUM(E23 - F23)</x:f>
      </x:c>
      <x:c r="H23" s="200" t="n">
        <x:v>0.200000</x:v>
      </x:c>
      <x:c r="I23" s="213" t="n">
        <x:f ca="1">=IF(SUM(G23 * H23) &lt; 0, 0,SUM(G23 * H23))</x:f>
      </x:c>
    </x:row>
    <x:row r="24" spans="1:10" x14ac:dyDescent="0.25">
      <x:c r="B24" s="58" t="str">
        <x:v>Color Laser Prints (Other)</x:v>
      </x:c>
      <x:c r="C24" s="6" t="str">
        <x:v>9,300</x:v>
      </x:c>
      <x:c r="D24" s="6" t="str">
        <x:v>11,030</x:v>
      </x:c>
      <x:c r="E24" s="176" t="n">
        <x:f ca="1">=SUM(D24 - C24)</x:f>
      </x:c>
      <x:c r="F24" s="6" t="n">
        <x:v>6596</x:v>
      </x:c>
      <x:c r="G24" s="176" t="n">
        <x:f ca="1">=SUM(E24 - F24)</x:f>
      </x:c>
      <x:c r="H24" s="201" t="n">
        <x:v>0.200000</x:v>
      </x:c>
      <x:c r="I24" s="212" t="str">
        <x:f ca="1">=IF(SUM(G24 * H24) &lt; 0, 0,SUM(G24 * H24))</x:f>
      </x:c>
    </x:row>
    <x:row r="25" spans="1:10" x14ac:dyDescent="0.25">
      <x:c r="B25" s="58" t="str">
        <x:v>Color Laser Prints (Ricoh)</x:v>
      </x:c>
      <x:c r="C25" s="6" t="str">
        <x:v>3,000</x:v>
      </x:c>
      <x:c r="D25" s="6" t="str">
        <x:v>16,160</x:v>
      </x:c>
      <x:c r="E25" s="176" t="n">
        <x:f ca="1">=SUM(D25 - C25)</x:f>
      </x:c>
      <x:c r="F25" s="6" t="n">
        <x:v>318503</x:v>
      </x:c>
      <x:c r="G25" s="176" t="n">
        <x:f ca="1">=SUM(E25 - F25)</x:f>
      </x:c>
      <x:c r="H25" s="201" t="n">
        <x:v>0.130000</x:v>
      </x:c>
      <x:c r="I25" s="212" t="str">
        <x:f ca="1">=IF(SUM(G25 * H25) &lt; 0, 0,SUM(G25 * H25))</x:f>
      </x:c>
    </x:row>
    <x:row r="26" spans="1:10" ht="15.5" customHeight="1" x14ac:dyDescent="0.25">
      <x:c r="A26" s="19"/>
      <x:c r="B26" s="209"/>
      <x:c r="C26" s="209"/>
      <x:c r="D26" s="209"/>
      <x:c r="E26" s="209"/>
      <x:c r="F26" s="209"/>
      <x:c r="G26" s="209"/>
      <x:c r="H26" s="209">
        <x:v>Total Overage Expense:</x:v>
      </x:c>
      <x:c r="I26" s="209">
        <x:f ca="1">=SUM(I18:I25)</x:f>
      </x:c>
    </x:row>
    <x:row r="27" spans="1:10" ht="25.5" customHeight="1" x14ac:dyDescent="0.25">
      <x:c r="A27" s="19"/>
      <x:c r="B27" s="14">
        <x:v>January 2018 - March 2018</x:v>
      </x:c>
      <x:c r="C27" s="19"/>
      <x:c r="D27" s="19"/>
      <x:c r="E27" s="19"/>
      <x:c r="F27" s="19"/>
      <x:c r="G27" s="19"/>
      <x:c r="H27" s="19"/>
      <x:c r="I27" s="19"/>
    </x:row>
    <x:row r="28" spans="1:10" ht="35.75" customHeight="1" x14ac:dyDescent="0.25">
      <x:c r="B28" s="47" t="str">
        <x:v>Meter Group</x:v>
      </x:c>
      <x:c r="C28" s="45" t="str">
        <x:v>Quarterly Contracted Volume</x:v>
      </x:c>
      <x:c r="D28" s="45" t="str">
        <x:v>Actual Volume For Period</x:v>
      </x:c>
      <x:c r="E28" s="45" t="str">
        <x:v>Overage/(Underage) For Period</x:v>
      </x:c>
      <x:c r="F28" s="45" t="str">
        <x:v>Accrued Rollover Pages</x:v>
      </x:c>
      <x:c r="G28" s="45" t="str">
        <x:v>Net Overage (Underage)</x:v>
      </x:c>
      <x:c r="H28" s="45" t="str">
        <x:v>Excess CPP</x:v>
      </x:c>
      <x:c r="I28" s="46" t="str">
        <x:v>Overage Expense</x:v>
      </x:c>
    </x:row>
    <x:row r="29" spans="1:10" x14ac:dyDescent="0.25">
      <x:c r="B29" s="60" t="str">
        <x:v>B/W Copies</x:v>
      </x:c>
      <x:c r="C29" s="73" t="str">
        <x:v>30,000</x:v>
      </x:c>
      <x:c r="D29" s="73" t="str">
        <x:v>57,946</x:v>
      </x:c>
      <x:c r="E29" s="177" t="n">
        <x:f ca="1">=SUM(D29 - C29)</x:f>
      </x:c>
      <x:c r="F29" s="73" t="n">
        <x:v>0</x:v>
      </x:c>
      <x:c r="G29" s="177" t="n">
        <x:f ca="1">=SUM(E29 - F29)</x:f>
      </x:c>
      <x:c r="H29" s="200" t="n">
        <x:v>0.011000</x:v>
      </x:c>
      <x:c r="I29" s="213" t="n">
        <x:f ca="1">=IF(SUM(G29 * H29) &lt; 0, 0,SUM(G29 * H29))</x:f>
      </x:c>
    </x:row>
    <x:row r="30" spans="1:10" x14ac:dyDescent="0.25">
      <x:c r="B30" s="60" t="str">
        <x:v>B/W Laser Prints </x:v>
      </x:c>
      <x:c r="C30" s="73" t="str">
        <x:v>150,000</x:v>
      </x:c>
      <x:c r="D30" s="73" t="str">
        <x:v>137,911</x:v>
      </x:c>
      <x:c r="E30" s="177" t="n">
        <x:f ca="1">=SUM(D30 - C30)</x:f>
      </x:c>
      <x:c r="F30" s="73" t="n">
        <x:v>0</x:v>
      </x:c>
      <x:c r="G30" s="177" t="n">
        <x:f ca="1">=SUM(E30 - F30)</x:f>
      </x:c>
      <x:c r="H30" s="200" t="n">
        <x:v>0.018000</x:v>
      </x:c>
      <x:c r="I30" s="213" t="n">
        <x:f ca="1">=IF(SUM(G30 * H30) &lt; 0, 0,SUM(G30 * H30))</x:f>
      </x:c>
    </x:row>
    <x:row r="31" spans="1:10" x14ac:dyDescent="0.25">
      <x:c r="B31" s="58" t="str">
        <x:v>Color Copier (Color Pages)</x:v>
      </x:c>
      <x:c r="C31" s="6" t="str">
        <x:v>96,000</x:v>
      </x:c>
      <x:c r="D31" s="6" t="str">
        <x:v>76,160</x:v>
      </x:c>
      <x:c r="E31" s="176" t="n">
        <x:f ca="1">=SUM(D31 - C31)</x:f>
      </x:c>
      <x:c r="F31" s="6" t="n">
        <x:v>0</x:v>
      </x:c>
      <x:c r="G31" s="176" t="n">
        <x:f ca="1">=SUM(E31 - F31)</x:f>
      </x:c>
      <x:c r="H31" s="201" t="n">
        <x:v>0.090000</x:v>
      </x:c>
      <x:c r="I31" s="212" t="str">
        <x:f ca="1">=IF(SUM(G31 * H31) &lt; 0, 0,SUM(G31 * H31))</x:f>
      </x:c>
    </x:row>
    <x:row r="32" spans="1:10" x14ac:dyDescent="0.25">
      <x:c r="B32" s="58" t="str">
        <x:v>Color Copier B/W Pages</x:v>
      </x:c>
      <x:c r="C32" s="6" t="str">
        <x:v>30,000</x:v>
      </x:c>
      <x:c r="D32" s="6" t="str">
        <x:v>57,946</x:v>
      </x:c>
      <x:c r="E32" s="176" t="n">
        <x:f ca="1">=SUM(D32 - C32)</x:f>
      </x:c>
      <x:c r="F32" s="6" t="n">
        <x:v>0</x:v>
      </x:c>
      <x:c r="G32" s="176" t="n">
        <x:f ca="1">=SUM(E32 - F32)</x:f>
      </x:c>
      <x:c r="H32" s="201" t="n">
        <x:v>0.011000</x:v>
      </x:c>
      <x:c r="I32" s="212" t="str">
        <x:f ca="1">=IF(SUM(G32 * H32) &lt; 0, 0,SUM(G32 * H32))</x:f>
      </x:c>
    </x:row>
    <x:row r="33" spans="1:10" x14ac:dyDescent="0.25">
      <x:c r="B33" s="60" t="str">
        <x:v>Color Copier Color Pages</x:v>
      </x:c>
      <x:c r="C33" s="73" t="str">
        <x:v>96,000</x:v>
      </x:c>
      <x:c r="D33" s="73" t="str">
        <x:v>76,160</x:v>
      </x:c>
      <x:c r="E33" s="177" t="n">
        <x:f ca="1">=SUM(D33 - C33)</x:f>
      </x:c>
      <x:c r="F33" s="73" t="n">
        <x:v>0</x:v>
      </x:c>
      <x:c r="G33" s="177" t="n">
        <x:f ca="1">=SUM(E33 - F33)</x:f>
      </x:c>
      <x:c r="H33" s="200" t="n">
        <x:v>0.090000</x:v>
      </x:c>
      <x:c r="I33" s="213" t="n">
        <x:f ca="1">=IF(SUM(G33 * H33) &lt; 0, 0,SUM(G33 * H33))</x:f>
      </x:c>
    </x:row>
    <x:row r="34" spans="1:10" x14ac:dyDescent="0.25">
      <x:c r="B34" s="60" t="str">
        <x:v>Color Laser Prints </x:v>
      </x:c>
      <x:c r="C34" s="73" t="str">
        <x:v>9,300</x:v>
      </x:c>
      <x:c r="D34" s="73" t="str">
        <x:v>12,255</x:v>
      </x:c>
      <x:c r="E34" s="177" t="n">
        <x:f ca="1">=SUM(D34 - C34)</x:f>
      </x:c>
      <x:c r="F34" s="73" t="n">
        <x:v>6596</x:v>
      </x:c>
      <x:c r="G34" s="177" t="n">
        <x:f ca="1">=SUM(E34 - F34)</x:f>
      </x:c>
      <x:c r="H34" s="200" t="n">
        <x:v>0.200000</x:v>
      </x:c>
      <x:c r="I34" s="213" t="n">
        <x:f ca="1">=IF(SUM(G34 * H34) &lt; 0, 0,SUM(G34 * H34))</x:f>
      </x:c>
    </x:row>
    <x:row r="35" spans="1:10" x14ac:dyDescent="0.25">
      <x:c r="B35" s="58" t="str">
        <x:v>Color Laser Prints (Other)</x:v>
      </x:c>
      <x:c r="C35" s="6" t="str">
        <x:v>9,300</x:v>
      </x:c>
      <x:c r="D35" s="6" t="str">
        <x:v>12,255</x:v>
      </x:c>
      <x:c r="E35" s="176" t="n">
        <x:f ca="1">=SUM(D35 - C35)</x:f>
      </x:c>
      <x:c r="F35" s="6" t="n">
        <x:v>6596</x:v>
      </x:c>
      <x:c r="G35" s="176" t="n">
        <x:f ca="1">=SUM(E35 - F35)</x:f>
      </x:c>
      <x:c r="H35" s="201" t="n">
        <x:v>0.200000</x:v>
      </x:c>
      <x:c r="I35" s="212" t="str">
        <x:f ca="1">=IF(SUM(G35 * H35) &lt; 0, 0,SUM(G35 * H35))</x:f>
      </x:c>
    </x:row>
    <x:row r="36" spans="1:10" x14ac:dyDescent="0.25">
      <x:c r="B36" s="58" t="str">
        <x:v>Color Laser Prints (Ricoh)</x:v>
      </x:c>
      <x:c r="C36" s="6" t="str">
        <x:v>3,000</x:v>
      </x:c>
      <x:c r="D36" s="6" t="str">
        <x:v>18,423</x:v>
      </x:c>
      <x:c r="E36" s="176" t="n">
        <x:f ca="1">=SUM(D36 - C36)</x:f>
      </x:c>
      <x:c r="F36" s="6" t="n">
        <x:v>318503</x:v>
      </x:c>
      <x:c r="G36" s="176" t="n">
        <x:f ca="1">=SUM(E36 - F36)</x:f>
      </x:c>
      <x:c r="H36" s="201" t="n">
        <x:v>0.130000</x:v>
      </x:c>
      <x:c r="I36" s="212" t="str">
        <x:f ca="1">=IF(SUM(G36 * H36) &lt; 0, 0,SUM(G36 * H36))</x:f>
      </x:c>
    </x:row>
    <x:row r="37" spans="1:10" ht="15.5" customHeight="1" x14ac:dyDescent="0.25">
      <x:c r="A37" s="19"/>
      <x:c r="B37" s="209"/>
      <x:c r="C37" s="209"/>
      <x:c r="D37" s="209"/>
      <x:c r="E37" s="209"/>
      <x:c r="F37" s="209"/>
      <x:c r="G37" s="209"/>
      <x:c r="H37" s="209">
        <x:v>Total Overage Expense:</x:v>
      </x:c>
      <x:c r="I37" s="209">
        <x:f ca="1">=SUM(I29:I36)</x:f>
      </x:c>
    </x:row>
    <x:row r="38" spans="1:10" ht="25.5" customHeight="1" x14ac:dyDescent="0.25">
      <x:c r="A38" s="19"/>
      <x:c r="B38" s="14">
        <x:v>October 2017 - December 2017</x:v>
      </x:c>
      <x:c r="C38" s="19"/>
      <x:c r="D38" s="19"/>
      <x:c r="E38" s="19"/>
      <x:c r="F38" s="19"/>
      <x:c r="G38" s="19"/>
      <x:c r="H38" s="19"/>
      <x:c r="I38" s="19"/>
    </x:row>
    <x:row r="39" spans="1:10" ht="35.75" customHeight="1" x14ac:dyDescent="0.25">
      <x:c r="B39" s="47" t="str">
        <x:v>Meter Group</x:v>
      </x:c>
      <x:c r="C39" s="45" t="str">
        <x:v>Quarterly Contracted Volume</x:v>
      </x:c>
      <x:c r="D39" s="45" t="str">
        <x:v>Actual Volume For Period</x:v>
      </x:c>
      <x:c r="E39" s="45" t="str">
        <x:v>Overage/(Underage) For Period</x:v>
      </x:c>
      <x:c r="F39" s="45" t="str">
        <x:v>Accrued Rollover Pages</x:v>
      </x:c>
      <x:c r="G39" s="45" t="str">
        <x:v>Net Overage (Underage)</x:v>
      </x:c>
      <x:c r="H39" s="45" t="str">
        <x:v>Excess CPP</x:v>
      </x:c>
      <x:c r="I39" s="46" t="str">
        <x:v>Overage Expense</x:v>
      </x:c>
    </x:row>
    <x:row r="40" spans="1:10" x14ac:dyDescent="0.25">
      <x:c r="B40" s="60" t="str">
        <x:v>B/W Copies</x:v>
      </x:c>
      <x:c r="C40" s="73" t="str">
        <x:v>30,000</x:v>
      </x:c>
      <x:c r="D40" s="73" t="str">
        <x:v>86,112</x:v>
      </x:c>
      <x:c r="E40" s="177" t="n">
        <x:f ca="1">=SUM(D40 - C40)</x:f>
      </x:c>
      <x:c r="F40" s="73" t="n">
        <x:v>243267</x:v>
      </x:c>
      <x:c r="G40" s="177" t="n">
        <x:f ca="1">=SUM(E40 - F40)</x:f>
      </x:c>
      <x:c r="H40" s="200" t="n">
        <x:v>0.011000</x:v>
      </x:c>
      <x:c r="I40" s="213" t="n">
        <x:f ca="1">=IF(SUM(G40 * H40) &lt; 0, 0,SUM(G40 * H40))</x:f>
      </x:c>
    </x:row>
    <x:row r="41" spans="1:10" x14ac:dyDescent="0.25">
      <x:c r="B41" s="60" t="str">
        <x:v>B/W Laser Prints </x:v>
      </x:c>
      <x:c r="C41" s="73" t="str">
        <x:v>150,000</x:v>
      </x:c>
      <x:c r="D41" s="73" t="str">
        <x:v>107,679</x:v>
      </x:c>
      <x:c r="E41" s="177" t="n">
        <x:f ca="1">=SUM(D41 - C41)</x:f>
      </x:c>
      <x:c r="F41" s="73" t="n">
        <x:v>0</x:v>
      </x:c>
      <x:c r="G41" s="177" t="n">
        <x:f ca="1">=SUM(E41 - F41)</x:f>
      </x:c>
      <x:c r="H41" s="200" t="n">
        <x:v>0.018000</x:v>
      </x:c>
      <x:c r="I41" s="213" t="n">
        <x:f ca="1">=IF(SUM(G41 * H41) &lt; 0, 0,SUM(G41 * H41))</x:f>
      </x:c>
    </x:row>
    <x:row r="42" spans="1:10" x14ac:dyDescent="0.25">
      <x:c r="B42" s="58" t="str">
        <x:v>Color Copier (Color Pages)</x:v>
      </x:c>
      <x:c r="C42" s="6" t="str">
        <x:v>96,000</x:v>
      </x:c>
      <x:c r="D42" s="6" t="str">
        <x:v>113,681</x:v>
      </x:c>
      <x:c r="E42" s="176" t="n">
        <x:f ca="1">=SUM(D42 - C42)</x:f>
      </x:c>
      <x:c r="F42" s="6" t="n">
        <x:v>38612</x:v>
      </x:c>
      <x:c r="G42" s="176" t="n">
        <x:f ca="1">=SUM(E42 - F42)</x:f>
      </x:c>
      <x:c r="H42" s="201" t="n">
        <x:v>0.090000</x:v>
      </x:c>
      <x:c r="I42" s="212" t="str">
        <x:f ca="1">=IF(SUM(G42 * H42) &lt; 0, 0,SUM(G42 * H42))</x:f>
      </x:c>
    </x:row>
    <x:row r="43" spans="1:10" x14ac:dyDescent="0.25">
      <x:c r="B43" s="58" t="str">
        <x:v>Color Copier B/W Pages</x:v>
      </x:c>
      <x:c r="C43" s="6" t="str">
        <x:v>30,000</x:v>
      </x:c>
      <x:c r="D43" s="6" t="str">
        <x:v>86,112</x:v>
      </x:c>
      <x:c r="E43" s="176" t="n">
        <x:f ca="1">=SUM(D43 - C43)</x:f>
      </x:c>
      <x:c r="F43" s="6" t="n">
        <x:v>243267</x:v>
      </x:c>
      <x:c r="G43" s="176" t="n">
        <x:f ca="1">=SUM(E43 - F43)</x:f>
      </x:c>
      <x:c r="H43" s="201" t="n">
        <x:v>0.011000</x:v>
      </x:c>
      <x:c r="I43" s="212" t="str">
        <x:f ca="1">=IF(SUM(G43 * H43) &lt; 0, 0,SUM(G43 * H43))</x:f>
      </x:c>
    </x:row>
    <x:row r="44" spans="1:10" x14ac:dyDescent="0.25">
      <x:c r="B44" s="60" t="str">
        <x:v>Color Copier Color Pages</x:v>
      </x:c>
      <x:c r="C44" s="73" t="str">
        <x:v>96,000</x:v>
      </x:c>
      <x:c r="D44" s="73" t="str">
        <x:v>113,681</x:v>
      </x:c>
      <x:c r="E44" s="177" t="n">
        <x:f ca="1">=SUM(D44 - C44)</x:f>
      </x:c>
      <x:c r="F44" s="73" t="n">
        <x:v>38612</x:v>
      </x:c>
      <x:c r="G44" s="177" t="n">
        <x:f ca="1">=SUM(E44 - F44)</x:f>
      </x:c>
      <x:c r="H44" s="200" t="n">
        <x:v>0.090000</x:v>
      </x:c>
      <x:c r="I44" s="213" t="n">
        <x:f ca="1">=IF(SUM(G44 * H44) &lt; 0, 0,SUM(G44 * H44))</x:f>
      </x:c>
    </x:row>
    <x:row r="45" spans="1:10" x14ac:dyDescent="0.25">
      <x:c r="B45" s="60" t="str">
        <x:v>Color Laser Prints </x:v>
      </x:c>
      <x:c r="C45" s="73" t="str">
        <x:v>9,300</x:v>
      </x:c>
      <x:c r="D45" s="73" t="str">
        <x:v>6,576</x:v>
      </x:c>
      <x:c r="E45" s="177" t="n">
        <x:f ca="1">=SUM(D45 - C45)</x:f>
      </x:c>
      <x:c r="F45" s="73" t="n">
        <x:v>6596</x:v>
      </x:c>
      <x:c r="G45" s="177" t="n">
        <x:f ca="1">=SUM(E45 - F45)</x:f>
      </x:c>
      <x:c r="H45" s="200" t="n">
        <x:v>0.200000</x:v>
      </x:c>
      <x:c r="I45" s="213" t="n">
        <x:f ca="1">=IF(SUM(G45 * H45) &lt; 0, 0,SUM(G45 * H45))</x:f>
      </x:c>
    </x:row>
    <x:row r="46" spans="1:10" x14ac:dyDescent="0.25">
      <x:c r="B46" s="58" t="str">
        <x:v>Color Laser Prints (Other)</x:v>
      </x:c>
      <x:c r="C46" s="6" t="str">
        <x:v>9,300</x:v>
      </x:c>
      <x:c r="D46" s="6" t="str">
        <x:v>6,576</x:v>
      </x:c>
      <x:c r="E46" s="176" t="n">
        <x:f ca="1">=SUM(D46 - C46)</x:f>
      </x:c>
      <x:c r="F46" s="6" t="n">
        <x:v>6596</x:v>
      </x:c>
      <x:c r="G46" s="176" t="n">
        <x:f ca="1">=SUM(E46 - F46)</x:f>
      </x:c>
      <x:c r="H46" s="201" t="n">
        <x:v>0.200000</x:v>
      </x:c>
      <x:c r="I46" s="212" t="str">
        <x:f ca="1">=IF(SUM(G46 * H46) &lt; 0, 0,SUM(G46 * H46))</x:f>
      </x:c>
    </x:row>
    <x:row r="47" spans="1:10" x14ac:dyDescent="0.25">
      <x:c r="B47" s="58" t="str">
        <x:v>Color Laser Prints (Ricoh)</x:v>
      </x:c>
      <x:c r="C47" s="6" t="str">
        <x:v>3,000</x:v>
      </x:c>
      <x:c r="D47" s="6" t="str">
        <x:v>15,636</x:v>
      </x:c>
      <x:c r="E47" s="176" t="n">
        <x:f ca="1">=SUM(D47 - C47)</x:f>
      </x:c>
      <x:c r="F47" s="6" t="n">
        <x:v>318503</x:v>
      </x:c>
      <x:c r="G47" s="176" t="n">
        <x:f ca="1">=SUM(E47 - F47)</x:f>
      </x:c>
      <x:c r="H47" s="201" t="n">
        <x:v>0.130000</x:v>
      </x:c>
      <x:c r="I47" s="212" t="str">
        <x:f ca="1">=IF(SUM(G47 * H47) &lt; 0, 0,SUM(G47 * H47))</x:f>
      </x:c>
    </x:row>
    <x:row r="48" spans="1:10" ht="15.5" customHeight="1" x14ac:dyDescent="0.25">
      <x:c r="A48" s="19"/>
      <x:c r="B48" s="209"/>
      <x:c r="C48" s="209"/>
      <x:c r="D48" s="209"/>
      <x:c r="E48" s="209"/>
      <x:c r="F48" s="209"/>
      <x:c r="G48" s="209"/>
      <x:c r="H48" s="209">
        <x:v>Total Overage Expense:</x:v>
      </x:c>
      <x:c r="I48" s="209">
        <x:f ca="1">=SUM(I40:I47)</x:f>
      </x:c>
    </x:row>
    <x:row r="49" spans="1:10" ht="25.5" customHeight="1" x14ac:dyDescent="0.25">
      <x:c r="A49" s="19"/>
      <x:c r="B49" s="14">
        <x:v>July 2017 - September 2017</x:v>
      </x:c>
      <x:c r="C49" s="19"/>
      <x:c r="D49" s="19"/>
      <x:c r="E49" s="19"/>
      <x:c r="F49" s="19"/>
      <x:c r="G49" s="19"/>
      <x:c r="H49" s="19"/>
      <x:c r="I49" s="19"/>
    </x:row>
    <x:row r="50" spans="1:10" ht="35.75" customHeight="1" x14ac:dyDescent="0.25">
      <x:c r="B50" s="47" t="str">
        <x:v>Meter Group</x:v>
      </x:c>
      <x:c r="C50" s="45" t="str">
        <x:v>Quarterly Contracted Volume</x:v>
      </x:c>
      <x:c r="D50" s="45" t="str">
        <x:v>Actual Volume For Period</x:v>
      </x:c>
      <x:c r="E50" s="45" t="str">
        <x:v>Overage/(Underage) For Period</x:v>
      </x:c>
      <x:c r="F50" s="45" t="str">
        <x:v>Accrued Rollover Pages</x:v>
      </x:c>
      <x:c r="G50" s="45" t="str">
        <x:v>Net Overage (Underage)</x:v>
      </x:c>
      <x:c r="H50" s="45" t="str">
        <x:v>Excess CPP</x:v>
      </x:c>
      <x:c r="I50" s="46" t="str">
        <x:v>Overage Expense</x:v>
      </x:c>
    </x:row>
    <x:row r="51" spans="1:10" x14ac:dyDescent="0.25">
      <x:c r="B51" s="60" t="str">
        <x:v>B/W Copies</x:v>
      </x:c>
      <x:c r="C51" s="73" t="str">
        <x:v>30,000</x:v>
      </x:c>
      <x:c r="D51" s="73" t="str">
        <x:v>74,842</x:v>
      </x:c>
      <x:c r="E51" s="177" t="n">
        <x:f ca="1">=SUM(D51 - C51)</x:f>
      </x:c>
      <x:c r="F51" s="73" t="n">
        <x:v>220449</x:v>
      </x:c>
      <x:c r="G51" s="177" t="n">
        <x:f ca="1">=SUM(E51 - F51)</x:f>
      </x:c>
      <x:c r="H51" s="200" t="n">
        <x:v>0.011000</x:v>
      </x:c>
      <x:c r="I51" s="213" t="n">
        <x:f ca="1">=IF(SUM(G51 * H51) &lt; 0, 0,SUM(G51 * H51))</x:f>
      </x:c>
    </x:row>
    <x:row r="52" spans="1:10" x14ac:dyDescent="0.25">
      <x:c r="B52" s="60" t="str">
        <x:v>B/W Laser Prints </x:v>
      </x:c>
      <x:c r="C52" s="73" t="str">
        <x:v>150,000</x:v>
      </x:c>
      <x:c r="D52" s="73" t="str">
        <x:v>137,379</x:v>
      </x:c>
      <x:c r="E52" s="177" t="n">
        <x:f ca="1">=SUM(D52 - C52)</x:f>
      </x:c>
      <x:c r="F52" s="73" t="n">
        <x:v>0</x:v>
      </x:c>
      <x:c r="G52" s="177" t="n">
        <x:f ca="1">=SUM(E52 - F52)</x:f>
      </x:c>
      <x:c r="H52" s="200" t="n">
        <x:v>0.018000</x:v>
      </x:c>
      <x:c r="I52" s="213" t="n">
        <x:f ca="1">=IF(SUM(G52 * H52) &lt; 0, 0,SUM(G52 * H52))</x:f>
      </x:c>
    </x:row>
    <x:row r="53" spans="1:10" x14ac:dyDescent="0.25">
      <x:c r="B53" s="58" t="str">
        <x:v>Color Copier (Color Pages)</x:v>
      </x:c>
      <x:c r="C53" s="6" t="str">
        <x:v>96,000</x:v>
      </x:c>
      <x:c r="D53" s="6" t="str">
        <x:v>90,979</x:v>
      </x:c>
      <x:c r="E53" s="176" t="n">
        <x:f ca="1">=SUM(D53 - C53)</x:f>
      </x:c>
      <x:c r="F53" s="6" t="n">
        <x:v>48602</x:v>
      </x:c>
      <x:c r="G53" s="176" t="n">
        <x:f ca="1">=SUM(E53 - F53)</x:f>
      </x:c>
      <x:c r="H53" s="201" t="n">
        <x:v>0.090000</x:v>
      </x:c>
      <x:c r="I53" s="212" t="str">
        <x:f ca="1">=IF(SUM(G53 * H53) &lt; 0, 0,SUM(G53 * H53))</x:f>
      </x:c>
    </x:row>
    <x:row r="54" spans="1:10" x14ac:dyDescent="0.25">
      <x:c r="B54" s="58" t="str">
        <x:v>Color Copier B/W Pages</x:v>
      </x:c>
      <x:c r="C54" s="6" t="str">
        <x:v>30,000</x:v>
      </x:c>
      <x:c r="D54" s="6" t="str">
        <x:v>74,842</x:v>
      </x:c>
      <x:c r="E54" s="176" t="n">
        <x:f ca="1">=SUM(D54 - C54)</x:f>
      </x:c>
      <x:c r="F54" s="6" t="n">
        <x:v>220449</x:v>
      </x:c>
      <x:c r="G54" s="176" t="n">
        <x:f ca="1">=SUM(E54 - F54)</x:f>
      </x:c>
      <x:c r="H54" s="201" t="n">
        <x:v>0.011000</x:v>
      </x:c>
      <x:c r="I54" s="212" t="str">
        <x:f ca="1">=IF(SUM(G54 * H54) &lt; 0, 0,SUM(G54 * H54))</x:f>
      </x:c>
    </x:row>
    <x:row r="55" spans="1:10" x14ac:dyDescent="0.25">
      <x:c r="B55" s="60" t="str">
        <x:v>Color Copier Color Pages</x:v>
      </x:c>
      <x:c r="C55" s="73" t="str">
        <x:v>96,000</x:v>
      </x:c>
      <x:c r="D55" s="73" t="str">
        <x:v>90,979</x:v>
      </x:c>
      <x:c r="E55" s="177" t="n">
        <x:f ca="1">=SUM(D55 - C55)</x:f>
      </x:c>
      <x:c r="F55" s="73" t="n">
        <x:v>48602</x:v>
      </x:c>
      <x:c r="G55" s="177" t="n">
        <x:f ca="1">=SUM(E55 - F55)</x:f>
      </x:c>
      <x:c r="H55" s="200" t="n">
        <x:v>0.090000</x:v>
      </x:c>
      <x:c r="I55" s="213" t="n">
        <x:f ca="1">=IF(SUM(G55 * H55) &lt; 0, 0,SUM(G55 * H55))</x:f>
      </x:c>
    </x:row>
    <x:row r="56" spans="1:10" x14ac:dyDescent="0.25">
      <x:c r="B56" s="60" t="str">
        <x:v>Color Laser Prints </x:v>
      </x:c>
      <x:c r="C56" s="73" t="str">
        <x:v>9,300</x:v>
      </x:c>
      <x:c r="D56" s="73" t="str">
        <x:v>5,703</x:v>
      </x:c>
      <x:c r="E56" s="177" t="n">
        <x:f ca="1">=SUM(D56 - C56)</x:f>
      </x:c>
      <x:c r="F56" s="73" t="n">
        <x:v>10956</x:v>
      </x:c>
      <x:c r="G56" s="177" t="n">
        <x:f ca="1">=SUM(E56 - F56)</x:f>
      </x:c>
      <x:c r="H56" s="200" t="n">
        <x:v>0.200000</x:v>
      </x:c>
      <x:c r="I56" s="213" t="n">
        <x:f ca="1">=IF(SUM(G56 * H56) &lt; 0, 0,SUM(G56 * H56))</x:f>
      </x:c>
    </x:row>
    <x:row r="57" spans="1:10" x14ac:dyDescent="0.25">
      <x:c r="B57" s="58" t="str">
        <x:v>Color Laser Prints (Other)</x:v>
      </x:c>
      <x:c r="C57" s="6" t="str">
        <x:v>9,300</x:v>
      </x:c>
      <x:c r="D57" s="6" t="str">
        <x:v>5,703</x:v>
      </x:c>
      <x:c r="E57" s="176" t="n">
        <x:f ca="1">=SUM(D57 - C57)</x:f>
      </x:c>
      <x:c r="F57" s="6" t="n">
        <x:v>10956</x:v>
      </x:c>
      <x:c r="G57" s="176" t="n">
        <x:f ca="1">=SUM(E57 - F57)</x:f>
      </x:c>
      <x:c r="H57" s="201" t="n">
        <x:v>0.200000</x:v>
      </x:c>
      <x:c r="I57" s="212" t="str">
        <x:f ca="1">=IF(SUM(G57 * H57) &lt; 0, 0,SUM(G57 * H57))</x:f>
      </x:c>
    </x:row>
    <x:row r="58" spans="1:10" x14ac:dyDescent="0.25">
      <x:c r="B58" s="58" t="str">
        <x:v>Color Laser Prints (Ricoh)</x:v>
      </x:c>
      <x:c r="C58" s="6" t="str">
        <x:v>3,000</x:v>
      </x:c>
      <x:c r="D58" s="6" t="str">
        <x:v>21,661</x:v>
      </x:c>
      <x:c r="E58" s="176" t="n">
        <x:f ca="1">=SUM(D58 - C58)</x:f>
      </x:c>
      <x:c r="F58" s="6" t="n">
        <x:v>375081</x:v>
      </x:c>
      <x:c r="G58" s="176" t="n">
        <x:f ca="1">=SUM(E58 - F58)</x:f>
      </x:c>
      <x:c r="H58" s="201" t="n">
        <x:v>0.130000</x:v>
      </x:c>
      <x:c r="I58" s="212" t="str">
        <x:f ca="1">=IF(SUM(G58 * H58) &lt; 0, 0,SUM(G58 * H58))</x:f>
      </x:c>
    </x:row>
    <x:row r="59" spans="1:10" ht="15.5" customHeight="1" x14ac:dyDescent="0.25">
      <x:c r="A59" s="19"/>
      <x:c r="B59" s="209"/>
      <x:c r="C59" s="209"/>
      <x:c r="D59" s="209"/>
      <x:c r="E59" s="209"/>
      <x:c r="F59" s="209"/>
      <x:c r="G59" s="209"/>
      <x:c r="H59" s="209">
        <x:v>Total Overage Expense:</x:v>
      </x:c>
      <x:c r="I59" s="209">
        <x:f ca="1">=SUM(I51:I58)</x:f>
      </x:c>
    </x:row>
    <x:row r="60" spans="1:10" ht="25.5" customHeight="1" x14ac:dyDescent="0.25">
      <x:c r="A60" s="19"/>
      <x:c r="B60" s="14">
        <x:v>April 2017 - June 2017</x:v>
      </x:c>
      <x:c r="C60" s="19"/>
      <x:c r="D60" s="19"/>
      <x:c r="E60" s="19"/>
      <x:c r="F60" s="19"/>
      <x:c r="G60" s="19"/>
      <x:c r="H60" s="19"/>
      <x:c r="I60" s="19"/>
    </x:row>
    <x:row r="61" spans="1:10" ht="35.75" customHeight="1" x14ac:dyDescent="0.25">
      <x:c r="B61" s="47" t="str">
        <x:v>Meter Group</x:v>
      </x:c>
      <x:c r="C61" s="45" t="str">
        <x:v>Quarterly Contracted Volume</x:v>
      </x:c>
      <x:c r="D61" s="45" t="str">
        <x:v>Actual Volume For Period</x:v>
      </x:c>
      <x:c r="E61" s="45" t="str">
        <x:v>Overage/(Underage) For Period</x:v>
      </x:c>
      <x:c r="F61" s="45" t="str">
        <x:v>Accrued Rollover Pages</x:v>
      </x:c>
      <x:c r="G61" s="45" t="str">
        <x:v>Net Overage (Underage)</x:v>
      </x:c>
      <x:c r="H61" s="45" t="str">
        <x:v>Excess CPP</x:v>
      </x:c>
      <x:c r="I61" s="46" t="str">
        <x:v>Overage Expense</x:v>
      </x:c>
    </x:row>
    <x:row r="62" spans="1:10" x14ac:dyDescent="0.25">
      <x:c r="B62" s="60" t="str">
        <x:v>B/W Copies</x:v>
      </x:c>
      <x:c r="C62" s="73" t="str">
        <x:v>30,000</x:v>
      </x:c>
      <x:c r="D62" s="73" t="str">
        <x:v>52,818</x:v>
      </x:c>
      <x:c r="E62" s="177" t="n">
        <x:f ca="1">=SUM(D62 - C62)</x:f>
      </x:c>
      <x:c r="F62" s="73" t="n">
        <x:v>243267</x:v>
      </x:c>
      <x:c r="G62" s="177" t="n">
        <x:f ca="1">=SUM(E62 - F62)</x:f>
      </x:c>
      <x:c r="H62" s="200" t="n">
        <x:v>0.011000</x:v>
      </x:c>
      <x:c r="I62" s="213" t="n">
        <x:f ca="1">=IF(SUM(G62 * H62) &lt; 0, 0,SUM(G62 * H62))</x:f>
      </x:c>
    </x:row>
    <x:row r="63" spans="1:10" x14ac:dyDescent="0.25">
      <x:c r="B63" s="60" t="str">
        <x:v>B/W Laser Prints </x:v>
      </x:c>
      <x:c r="C63" s="73" t="str">
        <x:v>121,200</x:v>
      </x:c>
      <x:c r="D63" s="73" t="str">
        <x:v>149,486</x:v>
      </x:c>
      <x:c r="E63" s="177" t="n">
        <x:f ca="1">=SUM(D63 - C63)</x:f>
      </x:c>
      <x:c r="F63" s="73" t="n">
        <x:v>0</x:v>
      </x:c>
      <x:c r="G63" s="177" t="n">
        <x:f ca="1">=SUM(E63 - F63)</x:f>
      </x:c>
      <x:c r="H63" s="200" t="n">
        <x:v>0.018000</x:v>
      </x:c>
      <x:c r="I63" s="213" t="n">
        <x:f ca="1">=IF(SUM(G63 * H63) &lt; 0, 0,SUM(G63 * H63))</x:f>
      </x:c>
    </x:row>
    <x:row r="64" spans="1:10" x14ac:dyDescent="0.25">
      <x:c r="B64" s="58" t="str">
        <x:v>Color Copier (Color Pages)</x:v>
      </x:c>
      <x:c r="C64" s="6" t="str">
        <x:v>96,000</x:v>
      </x:c>
      <x:c r="D64" s="6" t="str">
        <x:v>86,010</x:v>
      </x:c>
      <x:c r="E64" s="176" t="n">
        <x:f ca="1">=SUM(D64 - C64)</x:f>
      </x:c>
      <x:c r="F64" s="6" t="n">
        <x:v>38612</x:v>
      </x:c>
      <x:c r="G64" s="176" t="n">
        <x:f ca="1">=SUM(E64 - F64)</x:f>
      </x:c>
      <x:c r="H64" s="201" t="n">
        <x:v>0.090000</x:v>
      </x:c>
      <x:c r="I64" s="212" t="str">
        <x:f ca="1">=IF(SUM(G64 * H64) &lt; 0, 0,SUM(G64 * H64))</x:f>
      </x:c>
    </x:row>
    <x:row r="65" spans="1:10" x14ac:dyDescent="0.25">
      <x:c r="B65" s="58" t="str">
        <x:v>Color Copier B/W Pages</x:v>
      </x:c>
      <x:c r="C65" s="6" t="str">
        <x:v>30,000</x:v>
      </x:c>
      <x:c r="D65" s="6" t="str">
        <x:v>52,818</x:v>
      </x:c>
      <x:c r="E65" s="176" t="n">
        <x:f ca="1">=SUM(D65 - C65)</x:f>
      </x:c>
      <x:c r="F65" s="6" t="n">
        <x:v>243267</x:v>
      </x:c>
      <x:c r="G65" s="176" t="n">
        <x:f ca="1">=SUM(E65 - F65)</x:f>
      </x:c>
      <x:c r="H65" s="201" t="n">
        <x:v>0.011000</x:v>
      </x:c>
      <x:c r="I65" s="212" t="str">
        <x:f ca="1">=IF(SUM(G65 * H65) &lt; 0, 0,SUM(G65 * H65))</x:f>
      </x:c>
    </x:row>
    <x:row r="66" spans="1:10" x14ac:dyDescent="0.25">
      <x:c r="B66" s="60" t="str">
        <x:v>Color Copier Color Pages</x:v>
      </x:c>
      <x:c r="C66" s="73" t="str">
        <x:v>96,000</x:v>
      </x:c>
      <x:c r="D66" s="73" t="str">
        <x:v>86,010</x:v>
      </x:c>
      <x:c r="E66" s="177" t="n">
        <x:f ca="1">=SUM(D66 - C66)</x:f>
      </x:c>
      <x:c r="F66" s="73" t="n">
        <x:v>38612</x:v>
      </x:c>
      <x:c r="G66" s="177" t="n">
        <x:f ca="1">=SUM(E66 - F66)</x:f>
      </x:c>
      <x:c r="H66" s="200" t="n">
        <x:v>0.090000</x:v>
      </x:c>
      <x:c r="I66" s="213" t="n">
        <x:f ca="1">=IF(SUM(G66 * H66) &lt; 0, 0,SUM(G66 * H66))</x:f>
      </x:c>
    </x:row>
    <x:row r="67" spans="1:10" x14ac:dyDescent="0.25">
      <x:c r="B67" s="60" t="str">
        <x:v>Color Laser Prints </x:v>
      </x:c>
      <x:c r="C67" s="73" t="str">
        <x:v>9,300</x:v>
      </x:c>
      <x:c r="D67" s="73" t="str">
        <x:v>4,940</x:v>
      </x:c>
      <x:c r="E67" s="177" t="n">
        <x:f ca="1">=SUM(D67 - C67)</x:f>
      </x:c>
      <x:c r="F67" s="73" t="n">
        <x:v>6596</x:v>
      </x:c>
      <x:c r="G67" s="177" t="n">
        <x:f ca="1">=SUM(E67 - F67)</x:f>
      </x:c>
      <x:c r="H67" s="200" t="n">
        <x:v>0.200000</x:v>
      </x:c>
      <x:c r="I67" s="213" t="n">
        <x:f ca="1">=IF(SUM(G67 * H67) &lt; 0, 0,SUM(G67 * H67))</x:f>
      </x:c>
    </x:row>
    <x:row r="68" spans="1:10" x14ac:dyDescent="0.25">
      <x:c r="B68" s="58" t="str">
        <x:v>Color Laser Prints (Other)</x:v>
      </x:c>
      <x:c r="C68" s="6" t="str">
        <x:v>9,300</x:v>
      </x:c>
      <x:c r="D68" s="6" t="str">
        <x:v>4,940</x:v>
      </x:c>
      <x:c r="E68" s="176" t="n">
        <x:f ca="1">=SUM(D68 - C68)</x:f>
      </x:c>
      <x:c r="F68" s="6" t="n">
        <x:v>6596</x:v>
      </x:c>
      <x:c r="G68" s="176" t="n">
        <x:f ca="1">=SUM(E68 - F68)</x:f>
      </x:c>
      <x:c r="H68" s="201" t="n">
        <x:v>0.200000</x:v>
      </x:c>
      <x:c r="I68" s="212" t="str">
        <x:f ca="1">=IF(SUM(G68 * H68) &lt; 0, 0,SUM(G68 * H68))</x:f>
      </x:c>
    </x:row>
    <x:row r="69" spans="1:10" x14ac:dyDescent="0.25">
      <x:c r="B69" s="58" t="str">
        <x:v>Color Laser Prints (Ricoh)</x:v>
      </x:c>
      <x:c r="C69" s="6" t="str">
        <x:v>75,000</x:v>
      </x:c>
      <x:c r="D69" s="6" t="str">
        <x:v>18,422</x:v>
      </x:c>
      <x:c r="E69" s="176" t="n">
        <x:f ca="1">=SUM(D69 - C69)</x:f>
      </x:c>
      <x:c r="F69" s="6" t="n">
        <x:v>318503</x:v>
      </x:c>
      <x:c r="G69" s="176" t="n">
        <x:f ca="1">=SUM(E69 - F69)</x:f>
      </x:c>
      <x:c r="H69" s="201" t="n">
        <x:v>0.130000</x:v>
      </x:c>
      <x:c r="I69" s="212" t="str">
        <x:f ca="1">=IF(SUM(G69 * H69) &lt; 0, 0,SUM(G69 * H69))</x:f>
      </x:c>
    </x:row>
    <x:row r="70" spans="1:10" ht="15.5" customHeight="1" x14ac:dyDescent="0.25">
      <x:c r="A70" s="19"/>
      <x:c r="B70" s="209"/>
      <x:c r="C70" s="209"/>
      <x:c r="D70" s="209"/>
      <x:c r="E70" s="209"/>
      <x:c r="F70" s="209"/>
      <x:c r="G70" s="209"/>
      <x:c r="H70" s="209">
        <x:v>Total Overage Expense:</x:v>
      </x:c>
      <x:c r="I70" s="209">
        <x:f ca="1">=SUM(I62:I69)</x:f>
      </x:c>
    </x:row>
    <x:row r="71" spans="1:10" ht="25.5" customHeight="1" x14ac:dyDescent="0.25">
      <x:c r="A71" s="19"/>
      <x:c r="B71" s="14">
        <x:v>January 2017 - March 2017</x:v>
      </x:c>
      <x:c r="C71" s="19"/>
      <x:c r="D71" s="19"/>
      <x:c r="E71" s="19"/>
      <x:c r="F71" s="19"/>
      <x:c r="G71" s="19"/>
      <x:c r="H71" s="19"/>
      <x:c r="I71" s="19"/>
    </x:row>
    <x:row r="72" spans="1:10" ht="35.75" customHeight="1" x14ac:dyDescent="0.25">
      <x:c r="B72" s="47" t="str">
        <x:v>Meter Group</x:v>
      </x:c>
      <x:c r="C72" s="45" t="str">
        <x:v>Quarterly Contracted Volume</x:v>
      </x:c>
      <x:c r="D72" s="45" t="str">
        <x:v>Actual Volume For Period</x:v>
      </x:c>
      <x:c r="E72" s="45" t="str">
        <x:v>Overage/(Underage) For Period</x:v>
      </x:c>
      <x:c r="F72" s="45" t="str">
        <x:v>Accrued Rollover Pages</x:v>
      </x:c>
      <x:c r="G72" s="45" t="str">
        <x:v>Net Overage (Underage)</x:v>
      </x:c>
      <x:c r="H72" s="45" t="str">
        <x:v>Excess CPP</x:v>
      </x:c>
      <x:c r="I72" s="46" t="str">
        <x:v>Overage Expense</x:v>
      </x:c>
    </x:row>
    <x:row r="73" spans="1:10" x14ac:dyDescent="0.25">
      <x:c r="B73" s="60" t="str">
        <x:v>B/W Copies</x:v>
      </x:c>
      <x:c r="C73" s="73" t="str">
        <x:v>30,000</x:v>
      </x:c>
      <x:c r="D73" s="73" t="str">
        <x:v>48,378</x:v>
      </x:c>
      <x:c r="E73" s="177" t="n">
        <x:f ca="1">=SUM(D73 - C73)</x:f>
      </x:c>
      <x:c r="F73" s="73" t="n">
        <x:v>261645</x:v>
      </x:c>
      <x:c r="G73" s="177" t="n">
        <x:f ca="1">=SUM(E73 - F73)</x:f>
      </x:c>
      <x:c r="H73" s="200" t="n">
        <x:v>0.011000</x:v>
      </x:c>
      <x:c r="I73" s="213" t="n">
        <x:f ca="1">=IF(SUM(G73 * H73) &lt; 0, 0,SUM(G73 * H73))</x:f>
      </x:c>
    </x:row>
    <x:row r="74" spans="1:10" x14ac:dyDescent="0.25">
      <x:c r="B74" s="60" t="str">
        <x:v>B/W Laser Prints </x:v>
      </x:c>
      <x:c r="C74" s="73" t="str">
        <x:v>121,200</x:v>
      </x:c>
      <x:c r="D74" s="73" t="str">
        <x:v>131,808</x:v>
      </x:c>
      <x:c r="E74" s="177" t="n">
        <x:f ca="1">=SUM(D74 - C74)</x:f>
      </x:c>
      <x:c r="F74" s="73" t="n">
        <x:v>0</x:v>
      </x:c>
      <x:c r="G74" s="177" t="n">
        <x:f ca="1">=SUM(E74 - F74)</x:f>
      </x:c>
      <x:c r="H74" s="200" t="n">
        <x:v>0.018000</x:v>
      </x:c>
      <x:c r="I74" s="213" t="n">
        <x:f ca="1">=IF(SUM(G74 * H74) &lt; 0, 0,SUM(G74 * H74))</x:f>
      </x:c>
    </x:row>
    <x:row r="75" spans="1:10" x14ac:dyDescent="0.25">
      <x:c r="B75" s="58" t="str">
        <x:v>Color Copier (Color Pages)</x:v>
      </x:c>
      <x:c r="C75" s="6" t="str">
        <x:v>96,000</x:v>
      </x:c>
      <x:c r="D75" s="6" t="str">
        <x:v>70,462</x:v>
      </x:c>
      <x:c r="E75" s="176" t="n">
        <x:f ca="1">=SUM(D75 - C75)</x:f>
      </x:c>
      <x:c r="F75" s="6" t="n">
        <x:v>13074</x:v>
      </x:c>
      <x:c r="G75" s="176" t="n">
        <x:f ca="1">=SUM(E75 - F75)</x:f>
      </x:c>
      <x:c r="H75" s="201" t="n">
        <x:v>0.090000</x:v>
      </x:c>
      <x:c r="I75" s="212" t="str">
        <x:f ca="1">=IF(SUM(G75 * H75) &lt; 0, 0,SUM(G75 * H75))</x:f>
      </x:c>
    </x:row>
    <x:row r="76" spans="1:10" x14ac:dyDescent="0.25">
      <x:c r="B76" s="58" t="str">
        <x:v>Color Copier B/W Pages</x:v>
      </x:c>
      <x:c r="C76" s="6" t="str">
        <x:v>30,000</x:v>
      </x:c>
      <x:c r="D76" s="6" t="str">
        <x:v>48,378</x:v>
      </x:c>
      <x:c r="E76" s="176" t="n">
        <x:f ca="1">=SUM(D76 - C76)</x:f>
      </x:c>
      <x:c r="F76" s="6" t="n">
        <x:v>261645</x:v>
      </x:c>
      <x:c r="G76" s="176" t="n">
        <x:f ca="1">=SUM(E76 - F76)</x:f>
      </x:c>
      <x:c r="H76" s="201" t="n">
        <x:v>0.011000</x:v>
      </x:c>
      <x:c r="I76" s="212" t="str">
        <x:f ca="1">=IF(SUM(G76 * H76) &lt; 0, 0,SUM(G76 * H76))</x:f>
      </x:c>
    </x:row>
    <x:row r="77" spans="1:10" x14ac:dyDescent="0.25">
      <x:c r="B77" s="60" t="str">
        <x:v>Color Copier Color Pages</x:v>
      </x:c>
      <x:c r="C77" s="73" t="str">
        <x:v>96,000</x:v>
      </x:c>
      <x:c r="D77" s="73" t="str">
        <x:v>70,462</x:v>
      </x:c>
      <x:c r="E77" s="177" t="n">
        <x:f ca="1">=SUM(D77 - C77)</x:f>
      </x:c>
      <x:c r="F77" s="73" t="n">
        <x:v>13074</x:v>
      </x:c>
      <x:c r="G77" s="177" t="n">
        <x:f ca="1">=SUM(E77 - F77)</x:f>
      </x:c>
      <x:c r="H77" s="200" t="n">
        <x:v>0.090000</x:v>
      </x:c>
      <x:c r="I77" s="213" t="n">
        <x:f ca="1">=IF(SUM(G77 * H77) &lt; 0, 0,SUM(G77 * H77))</x:f>
      </x:c>
    </x:row>
    <x:row r="78" spans="1:10" x14ac:dyDescent="0.25">
      <x:c r="B78" s="60" t="str">
        <x:v>Color Laser Prints </x:v>
      </x:c>
      <x:c r="C78" s="73" t="str">
        <x:v>9,300</x:v>
      </x:c>
      <x:c r="D78" s="73" t="str">
        <x:v>8,537</x:v>
      </x:c>
      <x:c r="E78" s="177" t="n">
        <x:f ca="1">=SUM(D78 - C78)</x:f>
      </x:c>
      <x:c r="F78" s="73" t="n">
        <x:v>5833</x:v>
      </x:c>
      <x:c r="G78" s="177" t="n">
        <x:f ca="1">=SUM(E78 - F78)</x:f>
      </x:c>
      <x:c r="H78" s="200" t="n">
        <x:v>0.200000</x:v>
      </x:c>
      <x:c r="I78" s="213" t="n">
        <x:f ca="1">=IF(SUM(G78 * H78) &lt; 0, 0,SUM(G78 * H78))</x:f>
      </x:c>
    </x:row>
    <x:row r="79" spans="1:10" x14ac:dyDescent="0.25">
      <x:c r="B79" s="58" t="str">
        <x:v>Color Laser Prints (Other)</x:v>
      </x:c>
      <x:c r="C79" s="6" t="str">
        <x:v>9,300</x:v>
      </x:c>
      <x:c r="D79" s="6" t="str">
        <x:v>8,537</x:v>
      </x:c>
      <x:c r="E79" s="176" t="n">
        <x:f ca="1">=SUM(D79 - C79)</x:f>
      </x:c>
      <x:c r="F79" s="6" t="n">
        <x:v>5833</x:v>
      </x:c>
      <x:c r="G79" s="176" t="n">
        <x:f ca="1">=SUM(E79 - F79)</x:f>
      </x:c>
      <x:c r="H79" s="201" t="n">
        <x:v>0.200000</x:v>
      </x:c>
      <x:c r="I79" s="212" t="str">
        <x:f ca="1">=IF(SUM(G79 * H79) &lt; 0, 0,SUM(G79 * H79))</x:f>
      </x:c>
    </x:row>
    <x:row r="80" spans="1:10" x14ac:dyDescent="0.25">
      <x:c r="B80" s="58" t="str">
        <x:v>Color Laser Prints (Ricoh)</x:v>
      </x:c>
      <x:c r="C80" s="6" t="str">
        <x:v>75,000</x:v>
      </x:c>
      <x:c r="D80" s="6" t="str">
        <x:v>17,055</x:v>
      </x:c>
      <x:c r="E80" s="176" t="n">
        <x:f ca="1">=SUM(D80 - C80)</x:f>
      </x:c>
      <x:c r="F80" s="6" t="n">
        <x:v>260558</x:v>
      </x:c>
      <x:c r="G80" s="176" t="n">
        <x:f ca="1">=SUM(E80 - F80)</x:f>
      </x:c>
      <x:c r="H80" s="201" t="n">
        <x:v>0.130000</x:v>
      </x:c>
      <x:c r="I80" s="212" t="str">
        <x:f ca="1">=IF(SUM(G80 * H80) &lt; 0, 0,SUM(G80 * H80))</x:f>
      </x:c>
    </x:row>
    <x:row r="81" spans="1:10" ht="15.5" customHeight="1" x14ac:dyDescent="0.25">
      <x:c r="A81" s="19"/>
      <x:c r="B81" s="209"/>
      <x:c r="C81" s="209"/>
      <x:c r="D81" s="209"/>
      <x:c r="E81" s="209"/>
      <x:c r="F81" s="209"/>
      <x:c r="G81" s="209"/>
      <x:c r="H81" s="209">
        <x:v>Total Overage Expense:</x:v>
      </x:c>
      <x:c r="I81" s="209">
        <x:f ca="1">=SUM(I73:I80)</x:f>
      </x:c>
    </x:row>
    <x:row r="82" spans="1:10" ht="25.5" customHeight="1" x14ac:dyDescent="0.25">
      <x:c r="A82" s="19"/>
      <x:c r="B82" s="14">
        <x:v>October 2016 - December 2016</x:v>
      </x:c>
      <x:c r="C82" s="19"/>
      <x:c r="D82" s="19"/>
      <x:c r="E82" s="19"/>
      <x:c r="F82" s="19"/>
      <x:c r="G82" s="19"/>
      <x:c r="H82" s="19"/>
      <x:c r="I82" s="19"/>
    </x:row>
    <x:row r="83" spans="1:10" ht="35.75" customHeight="1" x14ac:dyDescent="0.25">
      <x:c r="B83" s="47" t="str">
        <x:v>Meter Group</x:v>
      </x:c>
      <x:c r="C83" s="45" t="str">
        <x:v>Quarterly Contracted Volume</x:v>
      </x:c>
      <x:c r="D83" s="45" t="str">
        <x:v>Actual Volume For Period</x:v>
      </x:c>
      <x:c r="E83" s="45" t="str">
        <x:v>Overage/(Underage) For Period</x:v>
      </x:c>
      <x:c r="F83" s="45" t="str">
        <x:v>Accrued Rollover Pages</x:v>
      </x:c>
      <x:c r="G83" s="45" t="str">
        <x:v>Net Overage (Underage)</x:v>
      </x:c>
      <x:c r="H83" s="45" t="str">
        <x:v>Excess CPP</x:v>
      </x:c>
      <x:c r="I83" s="46" t="str">
        <x:v>Overage Expense</x:v>
      </x:c>
    </x:row>
    <x:row r="84" spans="1:10" x14ac:dyDescent="0.25">
      <x:c r="B84" s="60" t="str">
        <x:v>B/W Copies</x:v>
      </x:c>
      <x:c r="C84" s="73" t="str">
        <x:v>30,000</x:v>
      </x:c>
      <x:c r="D84" s="73" t="str">
        <x:v>47,623</x:v>
      </x:c>
      <x:c r="E84" s="177" t="n">
        <x:f ca="1">=SUM(D84 - C84)</x:f>
      </x:c>
      <x:c r="F84" s="73" t="n">
        <x:v>279268</x:v>
      </x:c>
      <x:c r="G84" s="177" t="n">
        <x:f ca="1">=SUM(E84 - F84)</x:f>
      </x:c>
      <x:c r="H84" s="200" t="n">
        <x:v>0.011000</x:v>
      </x:c>
      <x:c r="I84" s="213" t="n">
        <x:f ca="1">=IF(SUM(G84 * H84) &lt; 0, 0,SUM(G84 * H84))</x:f>
      </x:c>
    </x:row>
    <x:row r="85" spans="1:10" x14ac:dyDescent="0.25">
      <x:c r="B85" s="60" t="str">
        <x:v>B/W Laser Prints </x:v>
      </x:c>
      <x:c r="C85" s="73" t="str">
        <x:v>121,200</x:v>
      </x:c>
      <x:c r="D85" s="73" t="str">
        <x:v>156,640</x:v>
      </x:c>
      <x:c r="E85" s="177" t="n">
        <x:f ca="1">=SUM(D85 - C85)</x:f>
      </x:c>
      <x:c r="F85" s="73" t="n">
        <x:v>0</x:v>
      </x:c>
      <x:c r="G85" s="177" t="n">
        <x:f ca="1">=SUM(E85 - F85)</x:f>
      </x:c>
      <x:c r="H85" s="200" t="n">
        <x:v>0.018000</x:v>
      </x:c>
      <x:c r="I85" s="213" t="n">
        <x:f ca="1">=IF(SUM(G85 * H85) &lt; 0, 0,SUM(G85 * H85))</x:f>
      </x:c>
    </x:row>
    <x:row r="86" spans="1:10" x14ac:dyDescent="0.25">
      <x:c r="B86" s="58" t="str">
        <x:v>Color Copier (Color Pages)</x:v>
      </x:c>
      <x:c r="C86" s="6" t="str">
        <x:v>96,000</x:v>
      </x:c>
      <x:c r="D86" s="6" t="str">
        <x:v>84,147</x:v>
      </x:c>
      <x:c r="E86" s="176" t="n">
        <x:f ca="1">=SUM(D86 - C86)</x:f>
      </x:c>
      <x:c r="F86" s="6" t="n">
        <x:v>1221</x:v>
      </x:c>
      <x:c r="G86" s="176" t="n">
        <x:f ca="1">=SUM(E86 - F86)</x:f>
      </x:c>
      <x:c r="H86" s="201" t="n">
        <x:v>0.090000</x:v>
      </x:c>
      <x:c r="I86" s="212" t="str">
        <x:f ca="1">=IF(SUM(G86 * H86) &lt; 0, 0,SUM(G86 * H86))</x:f>
      </x:c>
    </x:row>
    <x:row r="87" spans="1:10" x14ac:dyDescent="0.25">
      <x:c r="B87" s="58" t="str">
        <x:v>Color Copier B/W Pages</x:v>
      </x:c>
      <x:c r="C87" s="6" t="str">
        <x:v>30,000</x:v>
      </x:c>
      <x:c r="D87" s="6" t="str">
        <x:v>47,623</x:v>
      </x:c>
      <x:c r="E87" s="176" t="n">
        <x:f ca="1">=SUM(D87 - C87)</x:f>
      </x:c>
      <x:c r="F87" s="6" t="n">
        <x:v>279268</x:v>
      </x:c>
      <x:c r="G87" s="176" t="n">
        <x:f ca="1">=SUM(E87 - F87)</x:f>
      </x:c>
      <x:c r="H87" s="201" t="n">
        <x:v>0.011000</x:v>
      </x:c>
      <x:c r="I87" s="212" t="str">
        <x:f ca="1">=IF(SUM(G87 * H87) &lt; 0, 0,SUM(G87 * H87))</x:f>
      </x:c>
    </x:row>
    <x:row r="88" spans="1:10" x14ac:dyDescent="0.25">
      <x:c r="B88" s="60" t="str">
        <x:v>Color Copier Color Pages</x:v>
      </x:c>
      <x:c r="C88" s="73" t="str">
        <x:v>96,000</x:v>
      </x:c>
      <x:c r="D88" s="73" t="str">
        <x:v>84,147</x:v>
      </x:c>
      <x:c r="E88" s="177" t="n">
        <x:f ca="1">=SUM(D88 - C88)</x:f>
      </x:c>
      <x:c r="F88" s="73" t="n">
        <x:v>1221</x:v>
      </x:c>
      <x:c r="G88" s="177" t="n">
        <x:f ca="1">=SUM(E88 - F88)</x:f>
      </x:c>
      <x:c r="H88" s="200" t="n">
        <x:v>0.090000</x:v>
      </x:c>
      <x:c r="I88" s="213" t="n">
        <x:f ca="1">=IF(SUM(G88 * H88) &lt; 0, 0,SUM(G88 * H88))</x:f>
      </x:c>
    </x:row>
    <x:row r="89" spans="1:10" x14ac:dyDescent="0.25">
      <x:c r="B89" s="60" t="str">
        <x:v>Color Laser Prints </x:v>
      </x:c>
      <x:c r="C89" s="73" t="str">
        <x:v>9,300</x:v>
      </x:c>
      <x:c r="D89" s="73" t="str">
        <x:v>9,191</x:v>
      </x:c>
      <x:c r="E89" s="177" t="n">
        <x:f ca="1">=SUM(D89 - C89)</x:f>
      </x:c>
      <x:c r="F89" s="73" t="n">
        <x:v>5724</x:v>
      </x:c>
      <x:c r="G89" s="177" t="n">
        <x:f ca="1">=SUM(E89 - F89)</x:f>
      </x:c>
      <x:c r="H89" s="200" t="n">
        <x:v>0.200000</x:v>
      </x:c>
      <x:c r="I89" s="213" t="n">
        <x:f ca="1">=IF(SUM(G89 * H89) &lt; 0, 0,SUM(G89 * H89))</x:f>
      </x:c>
    </x:row>
    <x:row r="90" spans="1:10" x14ac:dyDescent="0.25">
      <x:c r="B90" s="58" t="str">
        <x:v>Color Laser Prints (Other)</x:v>
      </x:c>
      <x:c r="C90" s="6" t="str">
        <x:v>9,300</x:v>
      </x:c>
      <x:c r="D90" s="6" t="str">
        <x:v>9,191</x:v>
      </x:c>
      <x:c r="E90" s="176" t="n">
        <x:f ca="1">=SUM(D90 - C90)</x:f>
      </x:c>
      <x:c r="F90" s="6" t="n">
        <x:v>5724</x:v>
      </x:c>
      <x:c r="G90" s="176" t="n">
        <x:f ca="1">=SUM(E90 - F90)</x:f>
      </x:c>
      <x:c r="H90" s="201" t="n">
        <x:v>0.200000</x:v>
      </x:c>
      <x:c r="I90" s="212" t="str">
        <x:f ca="1">=IF(SUM(G90 * H90) &lt; 0, 0,SUM(G90 * H90))</x:f>
      </x:c>
    </x:row>
    <x:row r="91" spans="1:10" x14ac:dyDescent="0.25">
      <x:c r="B91" s="58" t="str">
        <x:v>Color Laser Prints (Ricoh)</x:v>
      </x:c>
      <x:c r="C91" s="6" t="str">
        <x:v>75,000</x:v>
      </x:c>
      <x:c r="D91" s="6" t="str">
        <x:v>20,696</x:v>
      </x:c>
      <x:c r="E91" s="176" t="n">
        <x:f ca="1">=SUM(D91 - C91)</x:f>
      </x:c>
      <x:c r="F91" s="6" t="n">
        <x:v>206254</x:v>
      </x:c>
      <x:c r="G91" s="176" t="n">
        <x:f ca="1">=SUM(E91 - F91)</x:f>
      </x:c>
      <x:c r="H91" s="201" t="n">
        <x:v>0.130000</x:v>
      </x:c>
      <x:c r="I91" s="212" t="str">
        <x:f ca="1">=IF(SUM(G91 * H91) &lt; 0, 0,SUM(G91 * H91))</x:f>
      </x:c>
    </x:row>
    <x:row r="92" spans="1:10" ht="15.5" customHeight="1" x14ac:dyDescent="0.25">
      <x:c r="A92" s="19"/>
      <x:c r="B92" s="209"/>
      <x:c r="C92" s="209"/>
      <x:c r="D92" s="209"/>
      <x:c r="E92" s="209"/>
      <x:c r="F92" s="209"/>
      <x:c r="G92" s="209"/>
      <x:c r="H92" s="209">
        <x:v>Total Overage Expense:</x:v>
      </x:c>
      <x:c r="I92" s="209">
        <x:f ca="1">=SUM(I84:I91)</x:f>
      </x:c>
    </x:row>
    <x:row r="93" spans="1:10" ht="25.5" customHeight="1" x14ac:dyDescent="0.25">
      <x:c r="A93" s="19"/>
      <x:c r="B93" s="14">
        <x:v>July 2016 - September 2016</x:v>
      </x:c>
      <x:c r="C93" s="19"/>
      <x:c r="D93" s="19"/>
      <x:c r="E93" s="19"/>
      <x:c r="F93" s="19"/>
      <x:c r="G93" s="19"/>
      <x:c r="H93" s="19"/>
      <x:c r="I93" s="19"/>
    </x:row>
    <x:row r="94" spans="1:10" ht="35.75" customHeight="1" x14ac:dyDescent="0.25">
      <x:c r="B94" s="47" t="str">
        <x:v>Meter Group</x:v>
      </x:c>
      <x:c r="C94" s="45" t="str">
        <x:v>Quarterly Contracted Volume</x:v>
      </x:c>
      <x:c r="D94" s="45" t="str">
        <x:v>Actual Volume For Period</x:v>
      </x:c>
      <x:c r="E94" s="45" t="str">
        <x:v>Overage/(Underage) For Period</x:v>
      </x:c>
      <x:c r="F94" s="45" t="str">
        <x:v>Accrued Rollover Pages</x:v>
      </x:c>
      <x:c r="G94" s="45" t="str">
        <x:v>Net Overage (Underage)</x:v>
      </x:c>
      <x:c r="H94" s="45" t="str">
        <x:v>Excess CPP</x:v>
      </x:c>
      <x:c r="I94" s="46" t="str">
        <x:v>Overage Expense</x:v>
      </x:c>
    </x:row>
    <x:row r="95" spans="1:10" x14ac:dyDescent="0.25">
      <x:c r="B95" s="60" t="str">
        <x:v>B/W Copies</x:v>
      </x:c>
      <x:c r="C95" s="73" t="str">
        <x:v>89,700</x:v>
      </x:c>
      <x:c r="D95" s="73" t="str">
        <x:v>48,028</x:v>
      </x:c>
      <x:c r="E95" s="177" t="n">
        <x:f ca="1">=SUM(D95 - C95)</x:f>
      </x:c>
      <x:c r="F95" s="73" t="n">
        <x:v>237596</x:v>
      </x:c>
      <x:c r="G95" s="177" t="n">
        <x:f ca="1">=SUM(E95 - F95)</x:f>
      </x:c>
      <x:c r="H95" s="200" t="n">
        <x:v>0.011000</x:v>
      </x:c>
      <x:c r="I95" s="213" t="n">
        <x:f ca="1">=IF(SUM(G95 * H95) &lt; 0, 0,SUM(G95 * H95))</x:f>
      </x:c>
    </x:row>
    <x:row r="96" spans="1:10" x14ac:dyDescent="0.25">
      <x:c r="B96" s="60" t="str">
        <x:v>B/W Laser Prints </x:v>
      </x:c>
      <x:c r="C96" s="73" t="str">
        <x:v>121,200</x:v>
      </x:c>
      <x:c r="D96" s="73" t="str">
        <x:v>240,848</x:v>
      </x:c>
      <x:c r="E96" s="177" t="n">
        <x:f ca="1">=SUM(D96 - C96)</x:f>
      </x:c>
      <x:c r="F96" s="73" t="n">
        <x:v>49882</x:v>
      </x:c>
      <x:c r="G96" s="177" t="n">
        <x:f ca="1">=SUM(E96 - F96)</x:f>
      </x:c>
      <x:c r="H96" s="200" t="n">
        <x:v>0.018000</x:v>
      </x:c>
      <x:c r="I96" s="213" t="n">
        <x:f ca="1">=IF(SUM(G96 * H96) &lt; 0, 0,SUM(G96 * H96))</x:f>
      </x:c>
    </x:row>
    <x:row r="97" spans="1:10" x14ac:dyDescent="0.25">
      <x:c r="B97" s="58" t="str">
        <x:v>Color Copier (Color Pages)</x:v>
      </x:c>
      <x:c r="C97" s="6" t="str">
        <x:v>75,600</x:v>
      </x:c>
      <x:c r="D97" s="6" t="str">
        <x:v>74,379</x:v>
      </x:c>
      <x:c r="E97" s="176" t="n">
        <x:f ca="1">=SUM(D97 - C97)</x:f>
      </x:c>
      <x:c r="F97" s="6" t="n">
        <x:v>0</x:v>
      </x:c>
      <x:c r="G97" s="176" t="n">
        <x:f ca="1">=SUM(E97 - F97)</x:f>
      </x:c>
      <x:c r="H97" s="201" t="n">
        <x:v>0.090000</x:v>
      </x:c>
      <x:c r="I97" s="212" t="str">
        <x:f ca="1">=IF(SUM(G97 * H97) &lt; 0, 0,SUM(G97 * H97))</x:f>
      </x:c>
    </x:row>
    <x:row r="98" spans="1:10" x14ac:dyDescent="0.25">
      <x:c r="B98" s="58" t="str">
        <x:v>Color Copier B/W Pages</x:v>
      </x:c>
      <x:c r="C98" s="6" t="str">
        <x:v>89,700</x:v>
      </x:c>
      <x:c r="D98" s="6" t="str">
        <x:v>48,028</x:v>
      </x:c>
      <x:c r="E98" s="176" t="n">
        <x:f ca="1">=SUM(D98 - C98)</x:f>
      </x:c>
      <x:c r="F98" s="6" t="n">
        <x:v>237596</x:v>
      </x:c>
      <x:c r="G98" s="176" t="n">
        <x:f ca="1">=SUM(E98 - F98)</x:f>
      </x:c>
      <x:c r="H98" s="201" t="n">
        <x:v>0.011000</x:v>
      </x:c>
      <x:c r="I98" s="212" t="str">
        <x:f ca="1">=IF(SUM(G98 * H98) &lt; 0, 0,SUM(G98 * H98))</x:f>
      </x:c>
    </x:row>
    <x:row r="99" spans="1:10" x14ac:dyDescent="0.25">
      <x:c r="B99" s="60" t="str">
        <x:v>Color Copier Color Pages</x:v>
      </x:c>
      <x:c r="C99" s="73" t="str">
        <x:v>75,600</x:v>
      </x:c>
      <x:c r="D99" s="73" t="str">
        <x:v>74,379</x:v>
      </x:c>
      <x:c r="E99" s="177" t="n">
        <x:f ca="1">=SUM(D99 - C99)</x:f>
      </x:c>
      <x:c r="F99" s="73" t="n">
        <x:v>0</x:v>
      </x:c>
      <x:c r="G99" s="177" t="n">
        <x:f ca="1">=SUM(E99 - F99)</x:f>
      </x:c>
      <x:c r="H99" s="200" t="n">
        <x:v>0.090000</x:v>
      </x:c>
      <x:c r="I99" s="213" t="n">
        <x:f ca="1">=IF(SUM(G99 * H99) &lt; 0, 0,SUM(G99 * H99))</x:f>
      </x:c>
    </x:row>
    <x:row r="100" spans="1:10" x14ac:dyDescent="0.25">
      <x:c r="B100" s="60" t="str">
        <x:v>Color Laser Prints </x:v>
      </x:c>
      <x:c r="C100" s="73" t="str">
        <x:v>9,300</x:v>
      </x:c>
      <x:c r="D100" s="73" t="str">
        <x:v>7,624</x:v>
      </x:c>
      <x:c r="E100" s="177" t="n">
        <x:f ca="1">=SUM(D100 - C100)</x:f>
      </x:c>
      <x:c r="F100" s="73" t="n">
        <x:v>4048</x:v>
      </x:c>
      <x:c r="G100" s="177" t="n">
        <x:f ca="1">=SUM(E100 - F100)</x:f>
      </x:c>
      <x:c r="H100" s="200" t="n">
        <x:v>0.200000</x:v>
      </x:c>
      <x:c r="I100" s="213" t="n">
        <x:f ca="1">=IF(SUM(G100 * H100) &lt; 0, 0,SUM(G100 * H100))</x:f>
      </x:c>
    </x:row>
    <x:row r="101" spans="1:10" x14ac:dyDescent="0.25">
      <x:c r="B101" s="58" t="str">
        <x:v>Color Laser Prints (Other)</x:v>
      </x:c>
      <x:c r="C101" s="6" t="str">
        <x:v>9,300</x:v>
      </x:c>
      <x:c r="D101" s="6" t="str">
        <x:v>7,624</x:v>
      </x:c>
      <x:c r="E101" s="176" t="n">
        <x:f ca="1">=SUM(D101 - C101)</x:f>
      </x:c>
      <x:c r="F101" s="6" t="n">
        <x:v>4048</x:v>
      </x:c>
      <x:c r="G101" s="176" t="n">
        <x:f ca="1">=SUM(E101 - F101)</x:f>
      </x:c>
      <x:c r="H101" s="201" t="n">
        <x:v>0.200000</x:v>
      </x:c>
      <x:c r="I101" s="212" t="str">
        <x:f ca="1">=IF(SUM(G101 * H101) &lt; 0, 0,SUM(G101 * H101))</x:f>
      </x:c>
    </x:row>
    <x:row r="102" spans="1:10" x14ac:dyDescent="0.25">
      <x:c r="B102" s="58" t="str">
        <x:v>Color Laser Prints (Ricoh)</x:v>
      </x:c>
      <x:c r="C102" s="6" t="str">
        <x:v>89,400</x:v>
      </x:c>
      <x:c r="D102" s="6" t="str">
        <x:v>23,630</x:v>
      </x:c>
      <x:c r="E102" s="176" t="n">
        <x:f ca="1">=SUM(D102 - C102)</x:f>
      </x:c>
      <x:c r="F102" s="6" t="n">
        <x:v>140848</x:v>
      </x:c>
      <x:c r="G102" s="176" t="n">
        <x:f ca="1">=SUM(E102 - F102)</x:f>
      </x:c>
      <x:c r="H102" s="201" t="n">
        <x:v>0.130000</x:v>
      </x:c>
      <x:c r="I102" s="212" t="str">
        <x:f ca="1">=IF(SUM(G102 * H102) &lt; 0, 0,SUM(G102 * H102))</x:f>
      </x:c>
    </x:row>
    <x:row r="103" spans="1:10" ht="15.5" customHeight="1" x14ac:dyDescent="0.25">
      <x:c r="A103" s="19"/>
      <x:c r="B103" s="209"/>
      <x:c r="C103" s="209"/>
      <x:c r="D103" s="209"/>
      <x:c r="E103" s="209"/>
      <x:c r="F103" s="209"/>
      <x:c r="G103" s="209"/>
      <x:c r="H103" s="209">
        <x:v>Total Overage Expense:</x:v>
      </x:c>
      <x:c r="I103" s="209">
        <x:f ca="1">=SUM(I95:I102)</x:f>
      </x:c>
    </x:row>
    <x:row r="104" spans="1:10" ht="25.5" customHeight="1" x14ac:dyDescent="0.25">
      <x:c r="A104" s="19"/>
      <x:c r="B104" s="14">
        <x:v>April 2016 - June 2016</x:v>
      </x:c>
      <x:c r="C104" s="19"/>
      <x:c r="D104" s="19"/>
      <x:c r="E104" s="19"/>
      <x:c r="F104" s="19"/>
      <x:c r="G104" s="19"/>
      <x:c r="H104" s="19"/>
      <x:c r="I104" s="19"/>
    </x:row>
    <x:row r="105" spans="1:10" ht="35.75" customHeight="1" x14ac:dyDescent="0.25">
      <x:c r="B105" s="47" t="str">
        <x:v>Meter Group</x:v>
      </x:c>
      <x:c r="C105" s="45" t="str">
        <x:v>Quarterly Contracted Volume</x:v>
      </x:c>
      <x:c r="D105" s="45" t="str">
        <x:v>Actual Volume For Period</x:v>
      </x:c>
      <x:c r="E105" s="45" t="str">
        <x:v>Overage/(Underage) For Period</x:v>
      </x:c>
      <x:c r="F105" s="45" t="str">
        <x:v>Accrued Rollover Pages</x:v>
      </x:c>
      <x:c r="G105" s="45" t="str">
        <x:v>Net Overage (Underage)</x:v>
      </x:c>
      <x:c r="H105" s="45" t="str">
        <x:v>Excess CPP</x:v>
      </x:c>
      <x:c r="I105" s="46" t="str">
        <x:v>Overage Expense</x:v>
      </x:c>
    </x:row>
    <x:row r="106" spans="1:10" x14ac:dyDescent="0.25">
      <x:c r="B106" s="60" t="str">
        <x:v>B/W Copies</x:v>
      </x:c>
      <x:c r="C106" s="73" t="str">
        <x:v>89,700</x:v>
      </x:c>
      <x:c r="D106" s="73" t="str">
        <x:v>69,688</x:v>
      </x:c>
      <x:c r="E106" s="177" t="n">
        <x:f ca="1">=SUM(D106 - C106)</x:f>
      </x:c>
      <x:c r="F106" s="73" t="n">
        <x:v>217584</x:v>
      </x:c>
      <x:c r="G106" s="177" t="n">
        <x:f ca="1">=SUM(E106 - F106)</x:f>
      </x:c>
      <x:c r="H106" s="200" t="n">
        <x:v>0.011000</x:v>
      </x:c>
      <x:c r="I106" s="213" t="n">
        <x:f ca="1">=IF(SUM(G106 * H106) &lt; 0, 0,SUM(G106 * H106))</x:f>
      </x:c>
    </x:row>
    <x:row r="107" spans="1:10" x14ac:dyDescent="0.25">
      <x:c r="B107" s="60" t="str">
        <x:v>B/W Laser Prints </x:v>
      </x:c>
      <x:c r="C107" s="73" t="str">
        <x:v>121,200</x:v>
      </x:c>
      <x:c r="D107" s="73" t="str">
        <x:v>134,905</x:v>
      </x:c>
      <x:c r="E107" s="177" t="n">
        <x:f ca="1">=SUM(D107 - C107)</x:f>
      </x:c>
      <x:c r="F107" s="73" t="n">
        <x:v>63587</x:v>
      </x:c>
      <x:c r="G107" s="177" t="n">
        <x:f ca="1">=SUM(E107 - F107)</x:f>
      </x:c>
      <x:c r="H107" s="200" t="n">
        <x:v>0.018000</x:v>
      </x:c>
      <x:c r="I107" s="213" t="n">
        <x:f ca="1">=IF(SUM(G107 * H107) &lt; 0, 0,SUM(G107 * H107))</x:f>
      </x:c>
    </x:row>
    <x:row r="108" spans="1:10" x14ac:dyDescent="0.25">
      <x:c r="B108" s="58" t="str">
        <x:v>Color Copier (Color Pages)</x:v>
      </x:c>
      <x:c r="C108" s="6" t="str">
        <x:v>75,600</x:v>
      </x:c>
      <x:c r="D108" s="6" t="str">
        <x:v>91,023</x:v>
      </x:c>
      <x:c r="E108" s="176" t="n">
        <x:f ca="1">=SUM(D108 - C108)</x:f>
      </x:c>
      <x:c r="F108" s="6" t="n">
        <x:v>0</x:v>
      </x:c>
      <x:c r="G108" s="176" t="n">
        <x:f ca="1">=SUM(E108 - F108)</x:f>
      </x:c>
      <x:c r="H108" s="201" t="n">
        <x:v>0.090000</x:v>
      </x:c>
      <x:c r="I108" s="212" t="str">
        <x:f ca="1">=IF(SUM(G108 * H108) &lt; 0, 0,SUM(G108 * H108))</x:f>
      </x:c>
    </x:row>
    <x:row r="109" spans="1:10" x14ac:dyDescent="0.25">
      <x:c r="B109" s="58" t="str">
        <x:v>Color Copier B/W Pages</x:v>
      </x:c>
      <x:c r="C109" s="6" t="str">
        <x:v>89,700</x:v>
      </x:c>
      <x:c r="D109" s="6" t="str">
        <x:v>69,688</x:v>
      </x:c>
      <x:c r="E109" s="176" t="n">
        <x:f ca="1">=SUM(D109 - C109)</x:f>
      </x:c>
      <x:c r="F109" s="6" t="n">
        <x:v>217584</x:v>
      </x:c>
      <x:c r="G109" s="176" t="n">
        <x:f ca="1">=SUM(E109 - F109)</x:f>
      </x:c>
      <x:c r="H109" s="201" t="n">
        <x:v>0.011000</x:v>
      </x:c>
      <x:c r="I109" s="212" t="str">
        <x:f ca="1">=IF(SUM(G109 * H109) &lt; 0, 0,SUM(G109 * H109))</x:f>
      </x:c>
    </x:row>
    <x:row r="110" spans="1:10" x14ac:dyDescent="0.25">
      <x:c r="B110" s="60" t="str">
        <x:v>Color Copier Color Pages</x:v>
      </x:c>
      <x:c r="C110" s="73" t="str">
        <x:v>75,600</x:v>
      </x:c>
      <x:c r="D110" s="73" t="str">
        <x:v>91,023</x:v>
      </x:c>
      <x:c r="E110" s="177" t="n">
        <x:f ca="1">=SUM(D110 - C110)</x:f>
      </x:c>
      <x:c r="F110" s="73" t="n">
        <x:v>0</x:v>
      </x:c>
      <x:c r="G110" s="177" t="n">
        <x:f ca="1">=SUM(E110 - F110)</x:f>
      </x:c>
      <x:c r="H110" s="200" t="n">
        <x:v>0.090000</x:v>
      </x:c>
      <x:c r="I110" s="213" t="n">
        <x:f ca="1">=IF(SUM(G110 * H110) &lt; 0, 0,SUM(G110 * H110))</x:f>
      </x:c>
    </x:row>
    <x:row r="111" spans="1:10" x14ac:dyDescent="0.25">
      <x:c r="B111" s="60" t="str">
        <x:v>Color Laser Prints </x:v>
      </x:c>
      <x:c r="C111" s="73" t="str">
        <x:v>9,300</x:v>
      </x:c>
      <x:c r="D111" s="73" t="str">
        <x:v>9,113</x:v>
      </x:c>
      <x:c r="E111" s="177" t="n">
        <x:f ca="1">=SUM(D111 - C111)</x:f>
      </x:c>
      <x:c r="F111" s="73" t="n">
        <x:v>3861</x:v>
      </x:c>
      <x:c r="G111" s="177" t="n">
        <x:f ca="1">=SUM(E111 - F111)</x:f>
      </x:c>
      <x:c r="H111" s="200" t="n">
        <x:v>0.200000</x:v>
      </x:c>
      <x:c r="I111" s="213" t="n">
        <x:f ca="1">=IF(SUM(G111 * H111) &lt; 0, 0,SUM(G111 * H111))</x:f>
      </x:c>
    </x:row>
    <x:row r="112" spans="1:10" x14ac:dyDescent="0.25">
      <x:c r="B112" s="58" t="str">
        <x:v>Color Laser Prints (Other)</x:v>
      </x:c>
      <x:c r="C112" s="6" t="str">
        <x:v>9,300</x:v>
      </x:c>
      <x:c r="D112" s="6" t="str">
        <x:v>9,113</x:v>
      </x:c>
      <x:c r="E112" s="176" t="n">
        <x:f ca="1">=SUM(D112 - C112)</x:f>
      </x:c>
      <x:c r="F112" s="6" t="n">
        <x:v>3861</x:v>
      </x:c>
      <x:c r="G112" s="176" t="n">
        <x:f ca="1">=SUM(E112 - F112)</x:f>
      </x:c>
      <x:c r="H112" s="201" t="n">
        <x:v>0.200000</x:v>
      </x:c>
      <x:c r="I112" s="212" t="str">
        <x:f ca="1">=IF(SUM(G112 * H112) &lt; 0, 0,SUM(G112 * H112))</x:f>
      </x:c>
    </x:row>
    <x:row r="113" spans="1:10" x14ac:dyDescent="0.25">
      <x:c r="B113" s="58" t="str">
        <x:v>Color Laser Prints (Ricoh)</x:v>
      </x:c>
      <x:c r="C113" s="6" t="str">
        <x:v>89,400</x:v>
      </x:c>
      <x:c r="D113" s="6" t="str">
        <x:v>55,222</x:v>
      </x:c>
      <x:c r="E113" s="176" t="n">
        <x:f ca="1">=SUM(D113 - C113)</x:f>
      </x:c>
      <x:c r="F113" s="6" t="n">
        <x:v>106306</x:v>
      </x:c>
      <x:c r="G113" s="176" t="n">
        <x:f ca="1">=SUM(E113 - F113)</x:f>
      </x:c>
      <x:c r="H113" s="201" t="n">
        <x:v>0.130000</x:v>
      </x:c>
      <x:c r="I113" s="212" t="str">
        <x:f ca="1">=IF(SUM(G113 * H113) &lt; 0, 0,SUM(G113 * H113))</x:f>
      </x:c>
    </x:row>
    <x:row r="114" spans="1:10" ht="15.5" customHeight="1" x14ac:dyDescent="0.25">
      <x:c r="A114" s="19"/>
      <x:c r="B114" s="209"/>
      <x:c r="C114" s="209"/>
      <x:c r="D114" s="209"/>
      <x:c r="E114" s="209"/>
      <x:c r="F114" s="209"/>
      <x:c r="G114" s="209"/>
      <x:c r="H114" s="209">
        <x:v>Total Overage Expense:</x:v>
      </x:c>
      <x:c r="I114" s="209">
        <x:f ca="1">=SUM(I106:I113)</x:f>
      </x:c>
    </x:row>
    <x:row r="115" spans="1:10" ht="25.5" customHeight="1" x14ac:dyDescent="0.25">
      <x:c r="A115" s="19"/>
      <x:c r="B115" s="14">
        <x:v>January 2016 - March 2016</x:v>
      </x:c>
      <x:c r="C115" s="19"/>
      <x:c r="D115" s="19"/>
      <x:c r="E115" s="19"/>
      <x:c r="F115" s="19"/>
      <x:c r="G115" s="19"/>
      <x:c r="H115" s="19"/>
      <x:c r="I115" s="19"/>
    </x:row>
    <x:row r="116" spans="1:10" ht="35.75" customHeight="1" x14ac:dyDescent="0.25">
      <x:c r="B116" s="47" t="str">
        <x:v>Meter Group</x:v>
      </x:c>
      <x:c r="C116" s="45" t="str">
        <x:v>Quarterly Contracted Volume</x:v>
      </x:c>
      <x:c r="D116" s="45" t="str">
        <x:v>Actual Volume For Period</x:v>
      </x:c>
      <x:c r="E116" s="45" t="str">
        <x:v>Overage/(Underage) For Period</x:v>
      </x:c>
      <x:c r="F116" s="45" t="str">
        <x:v>Accrued Rollover Pages</x:v>
      </x:c>
      <x:c r="G116" s="45" t="str">
        <x:v>Net Overage (Underage)</x:v>
      </x:c>
      <x:c r="H116" s="45" t="str">
        <x:v>Excess CPP</x:v>
      </x:c>
      <x:c r="I116" s="46" t="str">
        <x:v>Overage Expense</x:v>
      </x:c>
    </x:row>
    <x:row r="117" spans="1:10" x14ac:dyDescent="0.25">
      <x:c r="B117" s="60" t="str">
        <x:v>B/W Copies</x:v>
      </x:c>
      <x:c r="C117" s="73" t="str">
        <x:v>89,700</x:v>
      </x:c>
      <x:c r="D117" s="73" t="str">
        <x:v>71,741</x:v>
      </x:c>
      <x:c r="E117" s="177" t="n">
        <x:f ca="1">=SUM(D117 - C117)</x:f>
      </x:c>
      <x:c r="F117" s="73" t="n">
        <x:v>199625</x:v>
      </x:c>
      <x:c r="G117" s="177" t="n">
        <x:f ca="1">=SUM(E117 - F117)</x:f>
      </x:c>
      <x:c r="H117" s="200" t="n">
        <x:v>0.011000</x:v>
      </x:c>
      <x:c r="I117" s="213" t="n">
        <x:f ca="1">=IF(SUM(G117 * H117) &lt; 0, 0,SUM(G117 * H117))</x:f>
      </x:c>
    </x:row>
    <x:row r="118" spans="1:10" x14ac:dyDescent="0.25">
      <x:c r="B118" s="60" t="str">
        <x:v>B/W Laser Prints </x:v>
      </x:c>
      <x:c r="C118" s="73" t="str">
        <x:v>121,200</x:v>
      </x:c>
      <x:c r="D118" s="73" t="str">
        <x:v>137,858</x:v>
      </x:c>
      <x:c r="E118" s="177" t="n">
        <x:f ca="1">=SUM(D118 - C118)</x:f>
      </x:c>
      <x:c r="F118" s="73" t="n">
        <x:v>45058</x:v>
      </x:c>
      <x:c r="G118" s="177" t="n">
        <x:f ca="1">=SUM(E118 - F118)</x:f>
      </x:c>
      <x:c r="H118" s="200" t="n">
        <x:v>0.018000</x:v>
      </x:c>
      <x:c r="I118" s="213" t="n">
        <x:f ca="1">=IF(SUM(G118 * H118) &lt; 0, 0,SUM(G118 * H118))</x:f>
      </x:c>
    </x:row>
    <x:row r="119" spans="1:10" x14ac:dyDescent="0.25">
      <x:c r="B119" s="58" t="str">
        <x:v>Color Copier (Color Pages)</x:v>
      </x:c>
      <x:c r="C119" s="6" t="str">
        <x:v>75,600</x:v>
      </x:c>
      <x:c r="D119" s="6" t="str">
        <x:v>117,000</x:v>
      </x:c>
      <x:c r="E119" s="176" t="n">
        <x:f ca="1">=SUM(D119 - C119)</x:f>
      </x:c>
      <x:c r="F119" s="6" t="n">
        <x:v>0</x:v>
      </x:c>
      <x:c r="G119" s="176" t="n">
        <x:f ca="1">=SUM(E119 - F119)</x:f>
      </x:c>
      <x:c r="H119" s="201" t="n">
        <x:v>0.090000</x:v>
      </x:c>
      <x:c r="I119" s="212" t="str">
        <x:f ca="1">=IF(SUM(G119 * H119) &lt; 0, 0,SUM(G119 * H119))</x:f>
      </x:c>
    </x:row>
    <x:row r="120" spans="1:10" x14ac:dyDescent="0.25">
      <x:c r="B120" s="58" t="str">
        <x:v>Color Copier B/W Pages</x:v>
      </x:c>
      <x:c r="C120" s="6" t="str">
        <x:v>89,700</x:v>
      </x:c>
      <x:c r="D120" s="6" t="str">
        <x:v>71,741</x:v>
      </x:c>
      <x:c r="E120" s="176" t="n">
        <x:f ca="1">=SUM(D120 - C120)</x:f>
      </x:c>
      <x:c r="F120" s="6" t="n">
        <x:v>199625</x:v>
      </x:c>
      <x:c r="G120" s="176" t="n">
        <x:f ca="1">=SUM(E120 - F120)</x:f>
      </x:c>
      <x:c r="H120" s="201" t="n">
        <x:v>0.011000</x:v>
      </x:c>
      <x:c r="I120" s="212" t="str">
        <x:f ca="1">=IF(SUM(G120 * H120) &lt; 0, 0,SUM(G120 * H120))</x:f>
      </x:c>
    </x:row>
    <x:row r="121" spans="1:10" x14ac:dyDescent="0.25">
      <x:c r="B121" s="60" t="str">
        <x:v>Color Copier Color Pages</x:v>
      </x:c>
      <x:c r="C121" s="73" t="str">
        <x:v>75,600</x:v>
      </x:c>
      <x:c r="D121" s="73" t="str">
        <x:v>117,000</x:v>
      </x:c>
      <x:c r="E121" s="177" t="n">
        <x:f ca="1">=SUM(D121 - C121)</x:f>
      </x:c>
      <x:c r="F121" s="73" t="n">
        <x:v>0</x:v>
      </x:c>
      <x:c r="G121" s="177" t="n">
        <x:f ca="1">=SUM(E121 - F121)</x:f>
      </x:c>
      <x:c r="H121" s="200" t="n">
        <x:v>0.090000</x:v>
      </x:c>
      <x:c r="I121" s="213" t="n">
        <x:f ca="1">=IF(SUM(G121 * H121) &lt; 0, 0,SUM(G121 * H121))</x:f>
      </x:c>
    </x:row>
    <x:row r="122" spans="1:10" x14ac:dyDescent="0.25">
      <x:c r="B122" s="60" t="str">
        <x:v>Color Laser Prints </x:v>
      </x:c>
      <x:c r="C122" s="73" t="str">
        <x:v>9,300</x:v>
      </x:c>
      <x:c r="D122" s="73" t="str">
        <x:v>7,732</x:v>
      </x:c>
      <x:c r="E122" s="177" t="n">
        <x:f ca="1">=SUM(D122 - C122)</x:f>
      </x:c>
      <x:c r="F122" s="73" t="n">
        <x:v>2293</x:v>
      </x:c>
      <x:c r="G122" s="177" t="n">
        <x:f ca="1">=SUM(E122 - F122)</x:f>
      </x:c>
      <x:c r="H122" s="200" t="n">
        <x:v>0.200000</x:v>
      </x:c>
      <x:c r="I122" s="213" t="n">
        <x:f ca="1">=IF(SUM(G122 * H122) &lt; 0, 0,SUM(G122 * H122))</x:f>
      </x:c>
    </x:row>
    <x:row r="123" spans="1:10" x14ac:dyDescent="0.25">
      <x:c r="B123" s="58" t="str">
        <x:v>Color Laser Prints (Other)</x:v>
      </x:c>
      <x:c r="C123" s="6" t="str">
        <x:v>9,300</x:v>
      </x:c>
      <x:c r="D123" s="6" t="str">
        <x:v>7,732</x:v>
      </x:c>
      <x:c r="E123" s="176" t="n">
        <x:f ca="1">=SUM(D123 - C123)</x:f>
      </x:c>
      <x:c r="F123" s="6" t="n">
        <x:v>2293</x:v>
      </x:c>
      <x:c r="G123" s="176" t="n">
        <x:f ca="1">=SUM(E123 - F123)</x:f>
      </x:c>
      <x:c r="H123" s="201" t="n">
        <x:v>0.200000</x:v>
      </x:c>
      <x:c r="I123" s="212" t="str">
        <x:f ca="1">=IF(SUM(G123 * H123) &lt; 0, 0,SUM(G123 * H123))</x:f>
      </x:c>
    </x:row>
    <x:row r="124" spans="1:10" x14ac:dyDescent="0.25">
      <x:c r="B124" s="58" t="str">
        <x:v>Color Laser Prints (Ricoh)</x:v>
      </x:c>
      <x:c r="C124" s="6" t="str">
        <x:v>89,400</x:v>
      </x:c>
      <x:c r="D124" s="6" t="str">
        <x:v>76,831</x:v>
      </x:c>
      <x:c r="E124" s="176" t="n">
        <x:f ca="1">=SUM(D124 - C124)</x:f>
      </x:c>
      <x:c r="F124" s="6" t="n">
        <x:v>58414</x:v>
      </x:c>
      <x:c r="G124" s="176" t="n">
        <x:f ca="1">=SUM(E124 - F124)</x:f>
      </x:c>
      <x:c r="H124" s="201" t="n">
        <x:v>0.130000</x:v>
      </x:c>
      <x:c r="I124" s="212" t="str">
        <x:f ca="1">=IF(SUM(G124 * H124) &lt; 0, 0,SUM(G124 * H124))</x:f>
      </x:c>
    </x:row>
    <x:row r="125" spans="1:10" ht="15.5" customHeight="1" x14ac:dyDescent="0.25">
      <x:c r="A125" s="19"/>
      <x:c r="B125" s="209"/>
      <x:c r="C125" s="209"/>
      <x:c r="D125" s="209"/>
      <x:c r="E125" s="209"/>
      <x:c r="F125" s="209"/>
      <x:c r="G125" s="209"/>
      <x:c r="H125" s="209">
        <x:v>Total Overage Expense:</x:v>
      </x:c>
      <x:c r="I125" s="209">
        <x:f ca="1">=SUM(I117:I124)</x:f>
      </x:c>
    </x:row>
    <x:row r="126" spans="1:10" ht="25.5" customHeight="1" x14ac:dyDescent="0.25">
      <x:c r="A126" s="19"/>
      <x:c r="B126" s="14">
        <x:v>October 2015 - December 2015</x:v>
      </x:c>
      <x:c r="C126" s="19"/>
      <x:c r="D126" s="19"/>
      <x:c r="E126" s="19"/>
      <x:c r="F126" s="19"/>
      <x:c r="G126" s="19"/>
      <x:c r="H126" s="19"/>
      <x:c r="I126" s="19"/>
    </x:row>
    <x:row r="127" spans="1:10" ht="35.75" customHeight="1" x14ac:dyDescent="0.25">
      <x:c r="B127" s="47" t="str">
        <x:v>Meter Group</x:v>
      </x:c>
      <x:c r="C127" s="45" t="str">
        <x:v>Quarterly Contracted Volume</x:v>
      </x:c>
      <x:c r="D127" s="45" t="str">
        <x:v>Actual Volume For Period</x:v>
      </x:c>
      <x:c r="E127" s="45" t="str">
        <x:v>Overage/(Underage) For Period</x:v>
      </x:c>
      <x:c r="F127" s="45" t="str">
        <x:v>Accrued Rollover Pages</x:v>
      </x:c>
      <x:c r="G127" s="45" t="str">
        <x:v>Net Overage (Underage)</x:v>
      </x:c>
      <x:c r="H127" s="45" t="str">
        <x:v>Excess CPP</x:v>
      </x:c>
      <x:c r="I127" s="46" t="str">
        <x:v>Overage Expense</x:v>
      </x:c>
    </x:row>
    <x:row r="128" spans="1:10" x14ac:dyDescent="0.25">
      <x:c r="B128" s="60" t="str">
        <x:v>B/W Copies</x:v>
      </x:c>
      <x:c r="C128" s="73" t="str">
        <x:v>89,700</x:v>
      </x:c>
      <x:c r="D128" s="73" t="str">
        <x:v>50,279</x:v>
      </x:c>
      <x:c r="E128" s="177" t="n">
        <x:f ca="1">=SUM(D128 - C128)</x:f>
      </x:c>
      <x:c r="F128" s="73" t="n">
        <x:v>160204</x:v>
      </x:c>
      <x:c r="G128" s="177" t="n">
        <x:f ca="1">=SUM(E128 - F128)</x:f>
      </x:c>
      <x:c r="H128" s="200" t="n">
        <x:v>0.011000</x:v>
      </x:c>
      <x:c r="I128" s="213" t="n">
        <x:f ca="1">=IF(SUM(G128 * H128) &lt; 0, 0,SUM(G128 * H128))</x:f>
      </x:c>
    </x:row>
    <x:row r="129" spans="1:10" x14ac:dyDescent="0.25">
      <x:c r="B129" s="60" t="str">
        <x:v>B/W Laser Prints </x:v>
      </x:c>
      <x:c r="C129" s="73" t="str">
        <x:v>121,200</x:v>
      </x:c>
      <x:c r="D129" s="73" t="str">
        <x:v>113,992</x:v>
      </x:c>
      <x:c r="E129" s="177" t="n">
        <x:f ca="1">=SUM(D129 - C129)</x:f>
      </x:c>
      <x:c r="F129" s="73" t="n">
        <x:v>37850</x:v>
      </x:c>
      <x:c r="G129" s="177" t="n">
        <x:f ca="1">=SUM(E129 - F129)</x:f>
      </x:c>
      <x:c r="H129" s="200" t="n">
        <x:v>0.018000</x:v>
      </x:c>
      <x:c r="I129" s="213" t="n">
        <x:f ca="1">=IF(SUM(G129 * H129) &lt; 0, 0,SUM(G129 * H129))</x:f>
      </x:c>
    </x:row>
    <x:row r="130" spans="1:10" x14ac:dyDescent="0.25">
      <x:c r="B130" s="58" t="str">
        <x:v>Color Copier (Color Pages)</x:v>
      </x:c>
      <x:c r="C130" s="6" t="str">
        <x:v>75,600</x:v>
      </x:c>
      <x:c r="D130" s="6" t="str">
        <x:v>91,365</x:v>
      </x:c>
      <x:c r="E130" s="176" t="n">
        <x:f ca="1">=SUM(D130 - C130)</x:f>
      </x:c>
      <x:c r="F130" s="6" t="n">
        <x:v>0</x:v>
      </x:c>
      <x:c r="G130" s="176" t="n">
        <x:f ca="1">=SUM(E130 - F130)</x:f>
      </x:c>
      <x:c r="H130" s="201" t="n">
        <x:v>0.090000</x:v>
      </x:c>
      <x:c r="I130" s="212" t="str">
        <x:f ca="1">=IF(SUM(G130 * H130) &lt; 0, 0,SUM(G130 * H130))</x:f>
      </x:c>
    </x:row>
    <x:row r="131" spans="1:10" x14ac:dyDescent="0.25">
      <x:c r="B131" s="58" t="str">
        <x:v>Color Copier B/W Pages</x:v>
      </x:c>
      <x:c r="C131" s="6" t="str">
        <x:v>89,700</x:v>
      </x:c>
      <x:c r="D131" s="6" t="str">
        <x:v>50,279</x:v>
      </x:c>
      <x:c r="E131" s="176" t="n">
        <x:f ca="1">=SUM(D131 - C131)</x:f>
      </x:c>
      <x:c r="F131" s="6" t="n">
        <x:v>160204</x:v>
      </x:c>
      <x:c r="G131" s="176" t="n">
        <x:f ca="1">=SUM(E131 - F131)</x:f>
      </x:c>
      <x:c r="H131" s="201" t="n">
        <x:v>0.011000</x:v>
      </x:c>
      <x:c r="I131" s="212" t="str">
        <x:f ca="1">=IF(SUM(G131 * H131) &lt; 0, 0,SUM(G131 * H131))</x:f>
      </x:c>
    </x:row>
    <x:row r="132" spans="1:10" x14ac:dyDescent="0.25">
      <x:c r="B132" s="60" t="str">
        <x:v>Color Copier Color Pages</x:v>
      </x:c>
      <x:c r="C132" s="73" t="str">
        <x:v>75,600</x:v>
      </x:c>
      <x:c r="D132" s="73" t="str">
        <x:v>91,365</x:v>
      </x:c>
      <x:c r="E132" s="177" t="n">
        <x:f ca="1">=SUM(D132 - C132)</x:f>
      </x:c>
      <x:c r="F132" s="73" t="n">
        <x:v>0</x:v>
      </x:c>
      <x:c r="G132" s="177" t="n">
        <x:f ca="1">=SUM(E132 - F132)</x:f>
      </x:c>
      <x:c r="H132" s="200" t="n">
        <x:v>0.090000</x:v>
      </x:c>
      <x:c r="I132" s="213" t="n">
        <x:f ca="1">=IF(SUM(G132 * H132) &lt; 0, 0,SUM(G132 * H132))</x:f>
      </x:c>
    </x:row>
    <x:row r="133" spans="1:10" x14ac:dyDescent="0.25">
      <x:c r="B133" s="60" t="str">
        <x:v>Color Laser Prints </x:v>
      </x:c>
      <x:c r="C133" s="73" t="str">
        <x:v>9,300</x:v>
      </x:c>
      <x:c r="D133" s="73" t="str">
        <x:v>8,018</x:v>
      </x:c>
      <x:c r="E133" s="177" t="n">
        <x:f ca="1">=SUM(D133 - C133)</x:f>
      </x:c>
      <x:c r="F133" s="73" t="n">
        <x:v>1011</x:v>
      </x:c>
      <x:c r="G133" s="177" t="n">
        <x:f ca="1">=SUM(E133 - F133)</x:f>
      </x:c>
      <x:c r="H133" s="200" t="n">
        <x:v>0.200000</x:v>
      </x:c>
      <x:c r="I133" s="213" t="n">
        <x:f ca="1">=IF(SUM(G133 * H133) &lt; 0, 0,SUM(G133 * H133))</x:f>
      </x:c>
    </x:row>
    <x:row r="134" spans="1:10" x14ac:dyDescent="0.25">
      <x:c r="B134" s="58" t="str">
        <x:v>Color Laser Prints (Other)</x:v>
      </x:c>
      <x:c r="C134" s="6" t="str">
        <x:v>9,300</x:v>
      </x:c>
      <x:c r="D134" s="6" t="str">
        <x:v>8,018</x:v>
      </x:c>
      <x:c r="E134" s="176" t="n">
        <x:f ca="1">=SUM(D134 - C134)</x:f>
      </x:c>
      <x:c r="F134" s="6" t="n">
        <x:v>1011</x:v>
      </x:c>
      <x:c r="G134" s="176" t="n">
        <x:f ca="1">=SUM(E134 - F134)</x:f>
      </x:c>
      <x:c r="H134" s="201" t="n">
        <x:v>0.200000</x:v>
      </x:c>
      <x:c r="I134" s="212" t="str">
        <x:f ca="1">=IF(SUM(G134 * H134) &lt; 0, 0,SUM(G134 * H134))</x:f>
      </x:c>
    </x:row>
    <x:row r="135" spans="1:10" x14ac:dyDescent="0.25">
      <x:c r="B135" s="58" t="str">
        <x:v>Color Laser Prints (Ricoh)</x:v>
      </x:c>
      <x:c r="C135" s="6" t="str">
        <x:v>89,400</x:v>
      </x:c>
      <x:c r="D135" s="6" t="str">
        <x:v>92,688</x:v>
      </x:c>
      <x:c r="E135" s="176" t="n">
        <x:f ca="1">=SUM(D135 - C135)</x:f>
      </x:c>
      <x:c r="F135" s="6" t="n">
        <x:v>61702</x:v>
      </x:c>
      <x:c r="G135" s="176" t="n">
        <x:f ca="1">=SUM(E135 - F135)</x:f>
      </x:c>
      <x:c r="H135" s="201" t="n">
        <x:v>0.130000</x:v>
      </x:c>
      <x:c r="I135" s="212" t="str">
        <x:f ca="1">=IF(SUM(G135 * H135) &lt; 0, 0,SUM(G135 * H135))</x:f>
      </x:c>
    </x:row>
    <x:row r="136" spans="1:10" ht="15.5" customHeight="1" x14ac:dyDescent="0.25">
      <x:c r="A136" s="19"/>
      <x:c r="B136" s="209"/>
      <x:c r="C136" s="209"/>
      <x:c r="D136" s="209"/>
      <x:c r="E136" s="209"/>
      <x:c r="F136" s="209"/>
      <x:c r="G136" s="209"/>
      <x:c r="H136" s="209">
        <x:v>Total Overage Expense:</x:v>
      </x:c>
      <x:c r="I136" s="209">
        <x:f ca="1">=SUM(I128:I135)</x:f>
      </x:c>
    </x:row>
    <x:row r="137" spans="1:10" ht="25.5" customHeight="1" x14ac:dyDescent="0.25">
      <x:c r="A137" s="19"/>
      <x:c r="B137" s="14">
        <x:v>July 2015 - September 2015</x:v>
      </x:c>
      <x:c r="C137" s="19"/>
      <x:c r="D137" s="19"/>
      <x:c r="E137" s="19"/>
      <x:c r="F137" s="19"/>
      <x:c r="G137" s="19"/>
      <x:c r="H137" s="19"/>
      <x:c r="I137" s="19"/>
    </x:row>
    <x:row r="138" spans="1:10" ht="35.75" customHeight="1" x14ac:dyDescent="0.25">
      <x:c r="B138" s="47" t="str">
        <x:v>Meter Group</x:v>
      </x:c>
      <x:c r="C138" s="45" t="str">
        <x:v>Quarterly Contracted Volume</x:v>
      </x:c>
      <x:c r="D138" s="45" t="str">
        <x:v>Actual Volume For Period</x:v>
      </x:c>
      <x:c r="E138" s="45" t="str">
        <x:v>Overage/(Underage) For Period</x:v>
      </x:c>
      <x:c r="F138" s="45" t="str">
        <x:v>Accrued Rollover Pages</x:v>
      </x:c>
      <x:c r="G138" s="45" t="str">
        <x:v>Net Overage (Underage)</x:v>
      </x:c>
      <x:c r="H138" s="45" t="str">
        <x:v>Excess CPP</x:v>
      </x:c>
      <x:c r="I138" s="46" t="str">
        <x:v>Overage Expense</x:v>
      </x:c>
    </x:row>
    <x:row r="139" spans="1:10" x14ac:dyDescent="0.25">
      <x:c r="B139" s="60" t="str">
        <x:v>B/W Copies</x:v>
      </x:c>
      <x:c r="C139" s="73" t="str">
        <x:v>89,700</x:v>
      </x:c>
      <x:c r="D139" s="73" t="str">
        <x:v>48,075</x:v>
      </x:c>
      <x:c r="E139" s="177" t="n">
        <x:f ca="1">=SUM(D139 - C139)</x:f>
      </x:c>
      <x:c r="F139" s="73" t="n">
        <x:v>118579</x:v>
      </x:c>
      <x:c r="G139" s="177" t="n">
        <x:f ca="1">=SUM(E139 - F139)</x:f>
      </x:c>
      <x:c r="H139" s="200" t="n">
        <x:v>0.011000</x:v>
      </x:c>
      <x:c r="I139" s="213" t="n">
        <x:f ca="1">=IF(SUM(G139 * H139) &lt; 0, 0,SUM(G139 * H139))</x:f>
      </x:c>
    </x:row>
    <x:row r="140" spans="1:10" x14ac:dyDescent="0.25">
      <x:c r="B140" s="60" t="str">
        <x:v>B/W Laser Prints </x:v>
      </x:c>
      <x:c r="C140" s="73" t="str">
        <x:v>121,200</x:v>
      </x:c>
      <x:c r="D140" s="73" t="str">
        <x:v>107,755</x:v>
      </x:c>
      <x:c r="E140" s="177" t="n">
        <x:f ca="1">=SUM(D140 - C140)</x:f>
      </x:c>
      <x:c r="F140" s="73" t="n">
        <x:v>24405</x:v>
      </x:c>
      <x:c r="G140" s="177" t="n">
        <x:f ca="1">=SUM(E140 - F140)</x:f>
      </x:c>
      <x:c r="H140" s="200" t="n">
        <x:v>0.018000</x:v>
      </x:c>
      <x:c r="I140" s="213" t="n">
        <x:f ca="1">=IF(SUM(G140 * H140) &lt; 0, 0,SUM(G140 * H140))</x:f>
      </x:c>
    </x:row>
    <x:row r="141" spans="1:10" x14ac:dyDescent="0.25">
      <x:c r="B141" s="58" t="str">
        <x:v>Color Copier (Color Pages)</x:v>
      </x:c>
      <x:c r="C141" s="6" t="str">
        <x:v>75,600</x:v>
      </x:c>
      <x:c r="D141" s="6" t="str">
        <x:v>80,923</x:v>
      </x:c>
      <x:c r="E141" s="176" t="n">
        <x:f ca="1">=SUM(D141 - C141)</x:f>
      </x:c>
      <x:c r="F141" s="6" t="n">
        <x:v>1056</x:v>
      </x:c>
      <x:c r="G141" s="176" t="n">
        <x:f ca="1">=SUM(E141 - F141)</x:f>
      </x:c>
      <x:c r="H141" s="201" t="n">
        <x:v>0.090000</x:v>
      </x:c>
      <x:c r="I141" s="212" t="str">
        <x:f ca="1">=IF(SUM(G141 * H141) &lt; 0, 0,SUM(G141 * H141))</x:f>
      </x:c>
    </x:row>
    <x:row r="142" spans="1:10" x14ac:dyDescent="0.25">
      <x:c r="B142" s="58" t="str">
        <x:v>Color Copier B/W Pages</x:v>
      </x:c>
      <x:c r="C142" s="6" t="str">
        <x:v>89,700</x:v>
      </x:c>
      <x:c r="D142" s="6" t="str">
        <x:v>48,075</x:v>
      </x:c>
      <x:c r="E142" s="176" t="n">
        <x:f ca="1">=SUM(D142 - C142)</x:f>
      </x:c>
      <x:c r="F142" s="6" t="n">
        <x:v>118579</x:v>
      </x:c>
      <x:c r="G142" s="176" t="n">
        <x:f ca="1">=SUM(E142 - F142)</x:f>
      </x:c>
      <x:c r="H142" s="201" t="n">
        <x:v>0.011000</x:v>
      </x:c>
      <x:c r="I142" s="212" t="str">
        <x:f ca="1">=IF(SUM(G142 * H142) &lt; 0, 0,SUM(G142 * H142))</x:f>
      </x:c>
    </x:row>
    <x:row r="143" spans="1:10" x14ac:dyDescent="0.25">
      <x:c r="B143" s="60" t="str">
        <x:v>Color Copier Color Pages</x:v>
      </x:c>
      <x:c r="C143" s="73" t="str">
        <x:v>75,600</x:v>
      </x:c>
      <x:c r="D143" s="73" t="str">
        <x:v>80,923</x:v>
      </x:c>
      <x:c r="E143" s="177" t="n">
        <x:f ca="1">=SUM(D143 - C143)</x:f>
      </x:c>
      <x:c r="F143" s="73" t="n">
        <x:v>1056</x:v>
      </x:c>
      <x:c r="G143" s="177" t="n">
        <x:f ca="1">=SUM(E143 - F143)</x:f>
      </x:c>
      <x:c r="H143" s="200" t="n">
        <x:v>0.090000</x:v>
      </x:c>
      <x:c r="I143" s="213" t="n">
        <x:f ca="1">=IF(SUM(G143 * H143) &lt; 0, 0,SUM(G143 * H143))</x:f>
      </x:c>
    </x:row>
    <x:row r="144" spans="1:10" x14ac:dyDescent="0.25">
      <x:c r="B144" s="60" t="str">
        <x:v>Color Laser Prints </x:v>
      </x:c>
      <x:c r="C144" s="73" t="str">
        <x:v>9,300</x:v>
      </x:c>
      <x:c r="D144" s="73" t="str">
        <x:v>8,289</x:v>
      </x:c>
      <x:c r="E144" s="177" t="n">
        <x:f ca="1">=SUM(D144 - C144)</x:f>
      </x:c>
      <x:c r="F144" s="73" t="n">
        <x:v>0</x:v>
      </x:c>
      <x:c r="G144" s="177" t="n">
        <x:f ca="1">=SUM(E144 - F144)</x:f>
      </x:c>
      <x:c r="H144" s="200" t="n">
        <x:v>0.200000</x:v>
      </x:c>
      <x:c r="I144" s="213" t="n">
        <x:f ca="1">=IF(SUM(G144 * H144) &lt; 0, 0,SUM(G144 * H144))</x:f>
      </x:c>
    </x:row>
    <x:row r="145" spans="1:10" x14ac:dyDescent="0.25">
      <x:c r="B145" s="58" t="str">
        <x:v>Color Laser Prints (Other)</x:v>
      </x:c>
      <x:c r="C145" s="6" t="str">
        <x:v>9,300</x:v>
      </x:c>
      <x:c r="D145" s="6" t="str">
        <x:v>8,289</x:v>
      </x:c>
      <x:c r="E145" s="176" t="n">
        <x:f ca="1">=SUM(D145 - C145)</x:f>
      </x:c>
      <x:c r="F145" s="6" t="n">
        <x:v>0</x:v>
      </x:c>
      <x:c r="G145" s="176" t="n">
        <x:f ca="1">=SUM(E145 - F145)</x:f>
      </x:c>
      <x:c r="H145" s="201" t="n">
        <x:v>0.200000</x:v>
      </x:c>
      <x:c r="I145" s="212" t="str">
        <x:f ca="1">=IF(SUM(G145 * H145) &lt; 0, 0,SUM(G145 * H145))</x:f>
      </x:c>
    </x:row>
    <x:row r="146" spans="1:10" x14ac:dyDescent="0.25">
      <x:c r="B146" s="58" t="str">
        <x:v>Color Laser Prints (Ricoh)</x:v>
      </x:c>
      <x:c r="C146" s="6" t="str">
        <x:v>89,400</x:v>
      </x:c>
      <x:c r="D146" s="6" t="str">
        <x:v>78,439</x:v>
      </x:c>
      <x:c r="E146" s="176" t="n">
        <x:f ca="1">=SUM(D146 - C146)</x:f>
      </x:c>
      <x:c r="F146" s="6" t="n">
        <x:v>50741</x:v>
      </x:c>
      <x:c r="G146" s="176" t="n">
        <x:f ca="1">=SUM(E146 - F146)</x:f>
      </x:c>
      <x:c r="H146" s="201" t="n">
        <x:v>0.130000</x:v>
      </x:c>
      <x:c r="I146" s="212" t="str">
        <x:f ca="1">=IF(SUM(G146 * H146) &lt; 0, 0,SUM(G146 * H146))</x:f>
      </x:c>
    </x:row>
    <x:row r="147" spans="1:10" ht="15.5" customHeight="1" x14ac:dyDescent="0.25">
      <x:c r="A147" s="19"/>
      <x:c r="B147" s="209"/>
      <x:c r="C147" s="209"/>
      <x:c r="D147" s="209"/>
      <x:c r="E147" s="209"/>
      <x:c r="F147" s="209"/>
      <x:c r="G147" s="209"/>
      <x:c r="H147" s="209">
        <x:v>Total Overage Expense:</x:v>
      </x:c>
      <x:c r="I147" s="209">
        <x:f ca="1">=SUM(I139:I146)</x:f>
      </x:c>
    </x:row>
    <x:row r="148" spans="1:10" ht="25.5" customHeight="1" x14ac:dyDescent="0.25">
      <x:c r="A148" s="19"/>
      <x:c r="B148" s="14">
        <x:v>April 2015 - June 2015</x:v>
      </x:c>
      <x:c r="C148" s="19"/>
      <x:c r="D148" s="19"/>
      <x:c r="E148" s="19"/>
      <x:c r="F148" s="19"/>
      <x:c r="G148" s="19"/>
      <x:c r="H148" s="19"/>
      <x:c r="I148" s="19"/>
    </x:row>
    <x:row r="149" spans="1:10" ht="35.75" customHeight="1" x14ac:dyDescent="0.25">
      <x:c r="B149" s="47" t="str">
        <x:v>Meter Group</x:v>
      </x:c>
      <x:c r="C149" s="45" t="str">
        <x:v>Quarterly Contracted Volume</x:v>
      </x:c>
      <x:c r="D149" s="45" t="str">
        <x:v>Actual Volume For Period</x:v>
      </x:c>
      <x:c r="E149" s="45" t="str">
        <x:v>Overage/(Underage) For Period</x:v>
      </x:c>
      <x:c r="F149" s="45" t="str">
        <x:v>Accrued Rollover Pages</x:v>
      </x:c>
      <x:c r="G149" s="45" t="str">
        <x:v>Net Overage (Underage)</x:v>
      </x:c>
      <x:c r="H149" s="45" t="str">
        <x:v>Excess CPP</x:v>
      </x:c>
      <x:c r="I149" s="46" t="str">
        <x:v>Overage Expense</x:v>
      </x:c>
    </x:row>
    <x:row r="150" spans="1:10" x14ac:dyDescent="0.25">
      <x:c r="B150" s="60" t="str">
        <x:v>B/W Copies</x:v>
      </x:c>
      <x:c r="C150" s="73" t="str">
        <x:v>89,700</x:v>
      </x:c>
      <x:c r="D150" s="73" t="str">
        <x:v>55,948</x:v>
      </x:c>
      <x:c r="E150" s="177" t="n">
        <x:f ca="1">=SUM(D150 - C150)</x:f>
      </x:c>
      <x:c r="F150" s="73" t="n">
        <x:v>84827</x:v>
      </x:c>
      <x:c r="G150" s="177" t="n">
        <x:f ca="1">=SUM(E150 - F150)</x:f>
      </x:c>
      <x:c r="H150" s="200" t="n">
        <x:v>0.011000</x:v>
      </x:c>
      <x:c r="I150" s="213" t="n">
        <x:f ca="1">=IF(SUM(G150 * H150) &lt; 0, 0,SUM(G150 * H150))</x:f>
      </x:c>
    </x:row>
    <x:row r="151" spans="1:10" x14ac:dyDescent="0.25">
      <x:c r="B151" s="60" t="str">
        <x:v>B/W Laser Prints </x:v>
      </x:c>
      <x:c r="C151" s="73" t="str">
        <x:v>121,200</x:v>
      </x:c>
      <x:c r="D151" s="73" t="str">
        <x:v>105,880</x:v>
      </x:c>
      <x:c r="E151" s="177" t="n">
        <x:f ca="1">=SUM(D151 - C151)</x:f>
      </x:c>
      <x:c r="F151" s="73" t="n">
        <x:v>9085</x:v>
      </x:c>
      <x:c r="G151" s="177" t="n">
        <x:f ca="1">=SUM(E151 - F151)</x:f>
      </x:c>
      <x:c r="H151" s="200" t="n">
        <x:v>0.018000</x:v>
      </x:c>
      <x:c r="I151" s="213" t="n">
        <x:f ca="1">=IF(SUM(G151 * H151) &lt; 0, 0,SUM(G151 * H151))</x:f>
      </x:c>
    </x:row>
    <x:row r="152" spans="1:10" x14ac:dyDescent="0.25">
      <x:c r="B152" s="58" t="str">
        <x:v>Color Copier (Color Pages)</x:v>
      </x:c>
      <x:c r="C152" s="6" t="str">
        <x:v>75,600</x:v>
      </x:c>
      <x:c r="D152" s="6" t="str">
        <x:v>74,544</x:v>
      </x:c>
      <x:c r="E152" s="176" t="n">
        <x:f ca="1">=SUM(D152 - C152)</x:f>
      </x:c>
      <x:c r="F152" s="6" t="n">
        <x:v>0</x:v>
      </x:c>
      <x:c r="G152" s="176" t="n">
        <x:f ca="1">=SUM(E152 - F152)</x:f>
      </x:c>
      <x:c r="H152" s="201" t="n">
        <x:v>0.090000</x:v>
      </x:c>
      <x:c r="I152" s="212" t="str">
        <x:f ca="1">=IF(SUM(G152 * H152) &lt; 0, 0,SUM(G152 * H152))</x:f>
      </x:c>
    </x:row>
    <x:row r="153" spans="1:10" x14ac:dyDescent="0.25">
      <x:c r="B153" s="58" t="str">
        <x:v>Color Copier B/W Pages</x:v>
      </x:c>
      <x:c r="C153" s="6" t="str">
        <x:v>89,700</x:v>
      </x:c>
      <x:c r="D153" s="6" t="str">
        <x:v>55,948</x:v>
      </x:c>
      <x:c r="E153" s="176" t="n">
        <x:f ca="1">=SUM(D153 - C153)</x:f>
      </x:c>
      <x:c r="F153" s="6" t="n">
        <x:v>84827</x:v>
      </x:c>
      <x:c r="G153" s="176" t="n">
        <x:f ca="1">=SUM(E153 - F153)</x:f>
      </x:c>
      <x:c r="H153" s="201" t="n">
        <x:v>0.011000</x:v>
      </x:c>
      <x:c r="I153" s="212" t="str">
        <x:f ca="1">=IF(SUM(G153 * H153) &lt; 0, 0,SUM(G153 * H153))</x:f>
      </x:c>
    </x:row>
    <x:row r="154" spans="1:10" x14ac:dyDescent="0.25">
      <x:c r="B154" s="60" t="str">
        <x:v>Color Copier Color Pages</x:v>
      </x:c>
      <x:c r="C154" s="73" t="str">
        <x:v>75,600</x:v>
      </x:c>
      <x:c r="D154" s="73" t="str">
        <x:v>74,544</x:v>
      </x:c>
      <x:c r="E154" s="177" t="n">
        <x:f ca="1">=SUM(D154 - C154)</x:f>
      </x:c>
      <x:c r="F154" s="73" t="n">
        <x:v>0</x:v>
      </x:c>
      <x:c r="G154" s="177" t="n">
        <x:f ca="1">=SUM(E154 - F154)</x:f>
      </x:c>
      <x:c r="H154" s="200" t="n">
        <x:v>0.090000</x:v>
      </x:c>
      <x:c r="I154" s="213" t="n">
        <x:f ca="1">=IF(SUM(G154 * H154) &lt; 0, 0,SUM(G154 * H154))</x:f>
      </x:c>
    </x:row>
    <x:row r="155" spans="1:10" x14ac:dyDescent="0.25">
      <x:c r="B155" s="60" t="str">
        <x:v>Color Laser Prints </x:v>
      </x:c>
      <x:c r="C155" s="73" t="str">
        <x:v>9,300</x:v>
      </x:c>
      <x:c r="D155" s="73" t="str">
        <x:v>11,073</x:v>
      </x:c>
      <x:c r="E155" s="177" t="n">
        <x:f ca="1">=SUM(D155 - C155)</x:f>
      </x:c>
      <x:c r="F155" s="73" t="n">
        <x:v>574</x:v>
      </x:c>
      <x:c r="G155" s="177" t="n">
        <x:f ca="1">=SUM(E155 - F155)</x:f>
      </x:c>
      <x:c r="H155" s="200" t="n">
        <x:v>0.200000</x:v>
      </x:c>
      <x:c r="I155" s="213" t="n">
        <x:f ca="1">=IF(SUM(G155 * H155) &lt; 0, 0,SUM(G155 * H155))</x:f>
      </x:c>
    </x:row>
    <x:row r="156" spans="1:10" x14ac:dyDescent="0.25">
      <x:c r="B156" s="58" t="str">
        <x:v>Color Laser Prints (Other)</x:v>
      </x:c>
      <x:c r="C156" s="6" t="str">
        <x:v>9,300</x:v>
      </x:c>
      <x:c r="D156" s="6" t="str">
        <x:v>11,073</x:v>
      </x:c>
      <x:c r="E156" s="176" t="n">
        <x:f ca="1">=SUM(D156 - C156)</x:f>
      </x:c>
      <x:c r="F156" s="6" t="n">
        <x:v>574</x:v>
      </x:c>
      <x:c r="G156" s="176" t="n">
        <x:f ca="1">=SUM(E156 - F156)</x:f>
      </x:c>
      <x:c r="H156" s="201" t="n">
        <x:v>0.200000</x:v>
      </x:c>
      <x:c r="I156" s="212" t="str">
        <x:f ca="1">=IF(SUM(G156 * H156) &lt; 0, 0,SUM(G156 * H156))</x:f>
      </x:c>
    </x:row>
    <x:row r="157" spans="1:10" x14ac:dyDescent="0.25">
      <x:c r="B157" s="58" t="str">
        <x:v>Color Laser Prints (Ricoh)</x:v>
      </x:c>
      <x:c r="C157" s="6" t="str">
        <x:v>89,400</x:v>
      </x:c>
      <x:c r="D157" s="6" t="str">
        <x:v>65,822</x:v>
      </x:c>
      <x:c r="E157" s="176" t="n">
        <x:f ca="1">=SUM(D157 - C157)</x:f>
      </x:c>
      <x:c r="F157" s="6" t="n">
        <x:v>27163</x:v>
      </x:c>
      <x:c r="G157" s="176" t="n">
        <x:f ca="1">=SUM(E157 - F157)</x:f>
      </x:c>
      <x:c r="H157" s="201" t="n">
        <x:v>0.130000</x:v>
      </x:c>
      <x:c r="I157" s="212" t="str">
        <x:f ca="1">=IF(SUM(G157 * H157) &lt; 0, 0,SUM(G157 * H157))</x:f>
      </x:c>
    </x:row>
    <x:row r="158" spans="1:10" ht="15.5" customHeight="1" x14ac:dyDescent="0.25">
      <x:c r="A158" s="19"/>
      <x:c r="B158" s="209"/>
      <x:c r="C158" s="209"/>
      <x:c r="D158" s="209"/>
      <x:c r="E158" s="209"/>
      <x:c r="F158" s="209"/>
      <x:c r="G158" s="209"/>
      <x:c r="H158" s="209">
        <x:v>Total Overage Expense:</x:v>
      </x:c>
      <x:c r="I158" s="209">
        <x:f ca="1">=SUM(I150:I157)</x:f>
      </x:c>
    </x:row>
    <x:row r="159" spans="1:10" ht="25.5" customHeight="1" x14ac:dyDescent="0.25">
      <x:c r="A159" s="19"/>
      <x:c r="B159" s="14">
        <x:v>October 2014 - March 2015</x:v>
      </x:c>
      <x:c r="C159" s="19"/>
      <x:c r="D159" s="19"/>
      <x:c r="E159" s="19"/>
      <x:c r="F159" s="19"/>
      <x:c r="G159" s="19"/>
      <x:c r="H159" s="19"/>
      <x:c r="I159" s="19"/>
    </x:row>
    <x:row r="160" spans="1:10" ht="35.75" customHeight="1" x14ac:dyDescent="0.25">
      <x:c r="B160" s="47" t="str">
        <x:v>Meter Group</x:v>
      </x:c>
      <x:c r="C160" s="45" t="str">
        <x:v>Quarterly Contracted Volume</x:v>
      </x:c>
      <x:c r="D160" s="45" t="str">
        <x:v>Actual Volume For Period</x:v>
      </x:c>
      <x:c r="E160" s="45" t="str">
        <x:v>Overage/(Underage) For Period</x:v>
      </x:c>
      <x:c r="F160" s="45" t="str">
        <x:v>Accrued Rollover Pages</x:v>
      </x:c>
      <x:c r="G160" s="45" t="str">
        <x:v>Net Overage (Underage)</x:v>
      </x:c>
      <x:c r="H160" s="45" t="str">
        <x:v>Excess CPP</x:v>
      </x:c>
      <x:c r="I160" s="46" t="str">
        <x:v>Overage Expense</x:v>
      </x:c>
    </x:row>
    <x:row r="161" spans="1:10" x14ac:dyDescent="0.25">
      <x:c r="B161" s="60" t="str">
        <x:v>B/W Copies</x:v>
      </x:c>
      <x:c r="C161" s="73" t="str">
        <x:v>179,400</x:v>
      </x:c>
      <x:c r="D161" s="73" t="str">
        <x:v>154,610</x:v>
      </x:c>
      <x:c r="E161" s="177" t="n">
        <x:f ca="1">=SUM(D161 - C161)</x:f>
      </x:c>
      <x:c r="F161" s="73" t="n">
        <x:v>60037</x:v>
      </x:c>
      <x:c r="G161" s="177" t="n">
        <x:f ca="1">=SUM(E161 - F161)</x:f>
      </x:c>
      <x:c r="H161" s="200" t="n">
        <x:v>0.011000</x:v>
      </x:c>
      <x:c r="I161" s="213" t="n">
        <x:f ca="1">=IF(SUM(G161 * H161) &lt; 0, 0,SUM(G161 * H161))</x:f>
      </x:c>
    </x:row>
    <x:row r="162" spans="1:10" x14ac:dyDescent="0.25">
      <x:c r="B162" s="60" t="str">
        <x:v>B/W Laser Prints </x:v>
      </x:c>
      <x:c r="C162" s="73" t="str">
        <x:v>242,400</x:v>
      </x:c>
      <x:c r="D162" s="73" t="str">
        <x:v>248,410</x:v>
      </x:c>
      <x:c r="E162" s="177" t="n">
        <x:f ca="1">=SUM(D162 - C162)</x:f>
      </x:c>
      <x:c r="F162" s="73" t="n">
        <x:v>15095</x:v>
      </x:c>
      <x:c r="G162" s="177" t="n">
        <x:f ca="1">=SUM(E162 - F162)</x:f>
      </x:c>
      <x:c r="H162" s="200" t="n">
        <x:v>0.018000</x:v>
      </x:c>
      <x:c r="I162" s="213" t="n">
        <x:f ca="1">=IF(SUM(G162 * H162) &lt; 0, 0,SUM(G162 * H162))</x:f>
      </x:c>
    </x:row>
    <x:row r="163" spans="1:10" x14ac:dyDescent="0.25">
      <x:c r="B163" s="58" t="str">
        <x:v>Color Copier (Color Pages)</x:v>
      </x:c>
      <x:c r="C163" s="6" t="str">
        <x:v>151,200</x:v>
      </x:c>
      <x:c r="D163" s="6" t="str">
        <x:v>165,603</x:v>
      </x:c>
      <x:c r="E163" s="176" t="n">
        <x:f ca="1">=SUM(D163 - C163)</x:f>
      </x:c>
      <x:c r="F163" s="6" t="n">
        <x:v>5473</x:v>
      </x:c>
      <x:c r="G163" s="176" t="n">
        <x:f ca="1">=SUM(E163 - F163)</x:f>
      </x:c>
      <x:c r="H163" s="201" t="n">
        <x:v>0.090000</x:v>
      </x:c>
      <x:c r="I163" s="212" t="str">
        <x:f ca="1">=IF(SUM(G163 * H163) &lt; 0, 0,SUM(G163 * H163))</x:f>
      </x:c>
    </x:row>
    <x:row r="164" spans="1:10" x14ac:dyDescent="0.25">
      <x:c r="B164" s="58" t="str">
        <x:v>Color Copier B/W Pages</x:v>
      </x:c>
      <x:c r="C164" s="6" t="str">
        <x:v>179,400</x:v>
      </x:c>
      <x:c r="D164" s="6" t="str">
        <x:v>154,610</x:v>
      </x:c>
      <x:c r="E164" s="176" t="n">
        <x:f ca="1">=SUM(D164 - C164)</x:f>
      </x:c>
      <x:c r="F164" s="6" t="n">
        <x:v>60037</x:v>
      </x:c>
      <x:c r="G164" s="176" t="n">
        <x:f ca="1">=SUM(E164 - F164)</x:f>
      </x:c>
      <x:c r="H164" s="201" t="n">
        <x:v>0.011000</x:v>
      </x:c>
      <x:c r="I164" s="212" t="str">
        <x:f ca="1">=IF(SUM(G164 * H164) &lt; 0, 0,SUM(G164 * H164))</x:f>
      </x:c>
    </x:row>
    <x:row r="165" spans="1:10" x14ac:dyDescent="0.25">
      <x:c r="B165" s="60" t="str">
        <x:v>Color Copier Color Pages</x:v>
      </x:c>
      <x:c r="C165" s="73" t="str">
        <x:v>151,200</x:v>
      </x:c>
      <x:c r="D165" s="73" t="str">
        <x:v>165,603</x:v>
      </x:c>
      <x:c r="E165" s="177" t="n">
        <x:f ca="1">=SUM(D165 - C165)</x:f>
      </x:c>
      <x:c r="F165" s="73" t="n">
        <x:v>5473</x:v>
      </x:c>
      <x:c r="G165" s="177" t="n">
        <x:f ca="1">=SUM(E165 - F165)</x:f>
      </x:c>
      <x:c r="H165" s="200" t="n">
        <x:v>0.090000</x:v>
      </x:c>
      <x:c r="I165" s="213" t="n">
        <x:f ca="1">=IF(SUM(G165 * H165) &lt; 0, 0,SUM(G165 * H165))</x:f>
      </x:c>
    </x:row>
    <x:row r="166" spans="1:10" x14ac:dyDescent="0.25">
      <x:c r="B166" s="60" t="str">
        <x:v>Color Laser Prints </x:v>
      </x:c>
      <x:c r="C166" s="73" t="str">
        <x:v>18,600</x:v>
      </x:c>
      <x:c r="D166" s="73" t="str">
        <x:v>20,914</x:v>
      </x:c>
      <x:c r="E166" s="177" t="n">
        <x:f ca="1">=SUM(D166 - C166)</x:f>
      </x:c>
      <x:c r="F166" s="73" t="n">
        <x:v>2888</x:v>
      </x:c>
      <x:c r="G166" s="177" t="n">
        <x:f ca="1">=SUM(E166 - F166)</x:f>
      </x:c>
      <x:c r="H166" s="200" t="n">
        <x:v>0.200000</x:v>
      </x:c>
      <x:c r="I166" s="213" t="n">
        <x:f ca="1">=IF(SUM(G166 * H166) &lt; 0, 0,SUM(G166 * H166))</x:f>
      </x:c>
    </x:row>
    <x:row r="167" spans="1:10" x14ac:dyDescent="0.25">
      <x:c r="B167" s="58" t="str">
        <x:v>Color Laser Prints (Other)</x:v>
      </x:c>
      <x:c r="C167" s="6" t="str">
        <x:v>18,600</x:v>
      </x:c>
      <x:c r="D167" s="6" t="str">
        <x:v>20,914</x:v>
      </x:c>
      <x:c r="E167" s="176" t="n">
        <x:f ca="1">=SUM(D167 - C167)</x:f>
      </x:c>
      <x:c r="F167" s="6" t="n">
        <x:v>2888</x:v>
      </x:c>
      <x:c r="G167" s="176" t="n">
        <x:f ca="1">=SUM(E167 - F167)</x:f>
      </x:c>
      <x:c r="H167" s="201" t="n">
        <x:v>0.200000</x:v>
      </x:c>
      <x:c r="I167" s="212" t="str">
        <x:f ca="1">=IF(SUM(G167 * H167) &lt; 0, 0,SUM(G167 * H167))</x:f>
      </x:c>
    </x:row>
    <x:row r="168" spans="1:10" x14ac:dyDescent="0.25">
      <x:c r="B168" s="58" t="str">
        <x:v>Color Laser Prints (Ricoh)</x:v>
      </x:c>
      <x:c r="C168" s="6" t="str">
        <x:v>178,800</x:v>
      </x:c>
      <x:c r="D168" s="6" t="str">
        <x:v>176,396</x:v>
      </x:c>
      <x:c r="E168" s="176" t="n">
        <x:f ca="1">=SUM(D168 - C168)</x:f>
      </x:c>
      <x:c r="F168" s="6" t="n">
        <x:v>24759</x:v>
      </x:c>
      <x:c r="G168" s="176" t="n">
        <x:f ca="1">=SUM(E168 - F168)</x:f>
      </x:c>
      <x:c r="H168" s="201" t="n">
        <x:v>0.130000</x:v>
      </x:c>
      <x:c r="I168" s="212" t="str">
        <x:f ca="1">=IF(SUM(G168 * H168) &lt; 0, 0,SUM(G168 * H168))</x:f>
      </x:c>
    </x:row>
    <x:row r="169" spans="1:10" ht="15.5" customHeight="1" x14ac:dyDescent="0.25">
      <x:c r="A169" s="19"/>
      <x:c r="B169" s="209"/>
      <x:c r="C169" s="209"/>
      <x:c r="D169" s="209"/>
      <x:c r="E169" s="209"/>
      <x:c r="F169" s="209"/>
      <x:c r="G169" s="209"/>
      <x:c r="H169" s="209">
        <x:v>Total Overage Expense:</x:v>
      </x:c>
      <x:c r="I169" s="209">
        <x:f ca="1">=SUM(I161:I168)</x:f>
      </x:c>
    </x:row>
    <x:row r="170" spans="1:10" ht="25.5" customHeight="1" x14ac:dyDescent="0.25">
      <x:c r="A170" s="19"/>
      <x:c r="B170" s="14">
        <x:v>July 2014 - September 2014</x:v>
      </x:c>
      <x:c r="C170" s="19"/>
      <x:c r="D170" s="19"/>
      <x:c r="E170" s="19"/>
      <x:c r="F170" s="19"/>
      <x:c r="G170" s="19"/>
      <x:c r="H170" s="19"/>
      <x:c r="I170" s="19"/>
    </x:row>
    <x:row r="171" spans="1:10" ht="35.75" customHeight="1" x14ac:dyDescent="0.25">
      <x:c r="B171" s="47" t="str">
        <x:v>Meter Group</x:v>
      </x:c>
      <x:c r="C171" s="45" t="str">
        <x:v>Quarterly Contracted Volume</x:v>
      </x:c>
      <x:c r="D171" s="45" t="str">
        <x:v>Actual Volume For Period</x:v>
      </x:c>
      <x:c r="E171" s="45" t="str">
        <x:v>Overage/(Underage) For Period</x:v>
      </x:c>
      <x:c r="F171" s="45" t="str">
        <x:v>Accrued Rollover Pages</x:v>
      </x:c>
      <x:c r="G171" s="45" t="str">
        <x:v>Net Overage (Underage)</x:v>
      </x:c>
      <x:c r="H171" s="45" t="str">
        <x:v>Excess CPP</x:v>
      </x:c>
      <x:c r="I171" s="46" t="str">
        <x:v>Overage Expense</x:v>
      </x:c>
    </x:row>
    <x:row r="172" spans="1:10" x14ac:dyDescent="0.25">
      <x:c r="B172" s="60" t="str">
        <x:v>B/W Copies</x:v>
      </x:c>
      <x:c r="C172" s="73" t="str">
        <x:v>89,700</x:v>
      </x:c>
      <x:c r="D172" s="73" t="str">
        <x:v>72,339</x:v>
      </x:c>
      <x:c r="E172" s="177" t="n">
        <x:f ca="1">=SUM(D172 - C172)</x:f>
      </x:c>
      <x:c r="F172" s="73" t="n">
        <x:v>42676</x:v>
      </x:c>
      <x:c r="G172" s="177" t="n">
        <x:f ca="1">=SUM(E172 - F172)</x:f>
      </x:c>
      <x:c r="H172" s="200" t="n">
        <x:v>0.011000</x:v>
      </x:c>
      <x:c r="I172" s="213" t="n">
        <x:f ca="1">=IF(SUM(G172 * H172) &lt; 0, 0,SUM(G172 * H172))</x:f>
      </x:c>
    </x:row>
    <x:row r="173" spans="1:10" x14ac:dyDescent="0.25">
      <x:c r="B173" s="60" t="str">
        <x:v>B/W Laser Prints </x:v>
      </x:c>
      <x:c r="C173" s="73" t="str">
        <x:v>121,200</x:v>
      </x:c>
      <x:c r="D173" s="73" t="str">
        <x:v>147,656</x:v>
      </x:c>
      <x:c r="E173" s="177" t="n">
        <x:f ca="1">=SUM(D173 - C173)</x:f>
      </x:c>
      <x:c r="F173" s="73" t="n">
        <x:v>41551</x:v>
      </x:c>
      <x:c r="G173" s="177" t="n">
        <x:f ca="1">=SUM(E173 - F173)</x:f>
      </x:c>
      <x:c r="H173" s="200" t="n">
        <x:v>0.018000</x:v>
      </x:c>
      <x:c r="I173" s="213" t="n">
        <x:f ca="1">=IF(SUM(G173 * H173) &lt; 0, 0,SUM(G173 * H173))</x:f>
      </x:c>
    </x:row>
    <x:row r="174" spans="1:10" x14ac:dyDescent="0.25">
      <x:c r="B174" s="58" t="str">
        <x:v>Color Copier (Color Pages)</x:v>
      </x:c>
      <x:c r="C174" s="6" t="str">
        <x:v>75,600</x:v>
      </x:c>
      <x:c r="D174" s="6" t="str">
        <x:v>70,127</x:v>
      </x:c>
      <x:c r="E174" s="176" t="n">
        <x:f ca="1">=SUM(D174 - C174)</x:f>
      </x:c>
      <x:c r="F174" s="6" t="n">
        <x:v>0</x:v>
      </x:c>
      <x:c r="G174" s="176" t="n">
        <x:f ca="1">=SUM(E174 - F174)</x:f>
      </x:c>
      <x:c r="H174" s="201" t="n">
        <x:v>0.090000</x:v>
      </x:c>
      <x:c r="I174" s="212" t="str">
        <x:f ca="1">=IF(SUM(G174 * H174) &lt; 0, 0,SUM(G174 * H174))</x:f>
      </x:c>
    </x:row>
    <x:row r="175" spans="1:10" x14ac:dyDescent="0.25">
      <x:c r="B175" s="58" t="str">
        <x:v>Color Copier B/W Pages</x:v>
      </x:c>
      <x:c r="C175" s="6" t="str">
        <x:v>89,700</x:v>
      </x:c>
      <x:c r="D175" s="6" t="str">
        <x:v>72,339</x:v>
      </x:c>
      <x:c r="E175" s="176" t="n">
        <x:f ca="1">=SUM(D175 - C175)</x:f>
      </x:c>
      <x:c r="F175" s="6" t="n">
        <x:v>42676</x:v>
      </x:c>
      <x:c r="G175" s="176" t="n">
        <x:f ca="1">=SUM(E175 - F175)</x:f>
      </x:c>
      <x:c r="H175" s="201" t="n">
        <x:v>0.011000</x:v>
      </x:c>
      <x:c r="I175" s="212" t="str">
        <x:f ca="1">=IF(SUM(G175 * H175) &lt; 0, 0,SUM(G175 * H175))</x:f>
      </x:c>
    </x:row>
    <x:row r="176" spans="1:10" x14ac:dyDescent="0.25">
      <x:c r="B176" s="60" t="str">
        <x:v>Color Copier Color Pages</x:v>
      </x:c>
      <x:c r="C176" s="73" t="str">
        <x:v>75,600</x:v>
      </x:c>
      <x:c r="D176" s="73" t="str">
        <x:v>70,127</x:v>
      </x:c>
      <x:c r="E176" s="177" t="n">
        <x:f ca="1">=SUM(D176 - C176)</x:f>
      </x:c>
      <x:c r="F176" s="73" t="n">
        <x:v>0</x:v>
      </x:c>
      <x:c r="G176" s="177" t="n">
        <x:f ca="1">=SUM(E176 - F176)</x:f>
      </x:c>
      <x:c r="H176" s="200" t="n">
        <x:v>0.090000</x:v>
      </x:c>
      <x:c r="I176" s="213" t="n">
        <x:f ca="1">=IF(SUM(G176 * H176) &lt; 0, 0,SUM(G176 * H176))</x:f>
      </x:c>
    </x:row>
    <x:row r="177" spans="1:10" x14ac:dyDescent="0.25">
      <x:c r="B177" s="60" t="str">
        <x:v>Color Laser Prints </x:v>
      </x:c>
      <x:c r="C177" s="73" t="str">
        <x:v>9,300</x:v>
      </x:c>
      <x:c r="D177" s="73" t="str">
        <x:v>7,446</x:v>
      </x:c>
      <x:c r="E177" s="177" t="n">
        <x:f ca="1">=SUM(D177 - C177)</x:f>
      </x:c>
      <x:c r="F177" s="73" t="n">
        <x:v>1034</x:v>
      </x:c>
      <x:c r="G177" s="177" t="n">
        <x:f ca="1">=SUM(E177 - F177)</x:f>
      </x:c>
      <x:c r="H177" s="200" t="n">
        <x:v>0.200000</x:v>
      </x:c>
      <x:c r="I177" s="213" t="n">
        <x:f ca="1">=IF(SUM(G177 * H177) &lt; 0, 0,SUM(G177 * H177))</x:f>
      </x:c>
    </x:row>
    <x:row r="178" spans="1:10" x14ac:dyDescent="0.25">
      <x:c r="B178" s="58" t="str">
        <x:v>Color Laser Prints (Other)</x:v>
      </x:c>
      <x:c r="C178" s="6" t="str">
        <x:v>9,300</x:v>
      </x:c>
      <x:c r="D178" s="6" t="str">
        <x:v>7,446</x:v>
      </x:c>
      <x:c r="E178" s="176" t="n">
        <x:f ca="1">=SUM(D178 - C178)</x:f>
      </x:c>
      <x:c r="F178" s="6" t="n">
        <x:v>1034</x:v>
      </x:c>
      <x:c r="G178" s="176" t="n">
        <x:f ca="1">=SUM(E178 - F178)</x:f>
      </x:c>
      <x:c r="H178" s="201" t="n">
        <x:v>0.200000</x:v>
      </x:c>
      <x:c r="I178" s="212" t="str">
        <x:f ca="1">=IF(SUM(G178 * H178) &lt; 0, 0,SUM(G178 * H178))</x:f>
      </x:c>
    </x:row>
    <x:row r="179" spans="1:10" x14ac:dyDescent="0.25">
      <x:c r="B179" s="58" t="str">
        <x:v>Color Laser Prints (Ricoh)</x:v>
      </x:c>
      <x:c r="C179" s="6" t="str">
        <x:v>89,400</x:v>
      </x:c>
      <x:c r="D179" s="6" t="str">
        <x:v>80,253</x:v>
      </x:c>
      <x:c r="E179" s="176" t="n">
        <x:f ca="1">=SUM(D179 - C179)</x:f>
      </x:c>
      <x:c r="F179" s="6" t="n">
        <x:v>15612</x:v>
      </x:c>
      <x:c r="G179" s="176" t="n">
        <x:f ca="1">=SUM(E179 - F179)</x:f>
      </x:c>
      <x:c r="H179" s="201" t="n">
        <x:v>0.130000</x:v>
      </x:c>
      <x:c r="I179" s="212" t="str">
        <x:f ca="1">=IF(SUM(G179 * H179) &lt; 0, 0,SUM(G179 * H179))</x:f>
      </x:c>
    </x:row>
    <x:row r="180" spans="1:10" ht="15.5" customHeight="1" x14ac:dyDescent="0.25">
      <x:c r="A180" s="19"/>
      <x:c r="B180" s="209"/>
      <x:c r="C180" s="209"/>
      <x:c r="D180" s="209"/>
      <x:c r="E180" s="209"/>
      <x:c r="F180" s="209"/>
      <x:c r="G180" s="209"/>
      <x:c r="H180" s="209">
        <x:v>Total Overage Expense:</x:v>
      </x:c>
      <x:c r="I180" s="209">
        <x:f ca="1">=SUM(I172:I179)</x:f>
      </x:c>
    </x:row>
    <x:row r="181" spans="1:10" ht="25.5" customHeight="1" x14ac:dyDescent="0.25">
      <x:c r="A181" s="19"/>
      <x:c r="B181" s="14">
        <x:v>April 2014 - June 2014</x:v>
      </x:c>
      <x:c r="C181" s="19"/>
      <x:c r="D181" s="19"/>
      <x:c r="E181" s="19"/>
      <x:c r="F181" s="19"/>
      <x:c r="G181" s="19"/>
      <x:c r="H181" s="19"/>
      <x:c r="I181" s="19"/>
    </x:row>
    <x:row r="182" spans="1:10" ht="35.75" customHeight="1" x14ac:dyDescent="0.25">
      <x:c r="B182" s="47" t="str">
        <x:v>Meter Group</x:v>
      </x:c>
      <x:c r="C182" s="45" t="str">
        <x:v>Quarterly Contracted Volume</x:v>
      </x:c>
      <x:c r="D182" s="45" t="str">
        <x:v>Actual Volume For Period</x:v>
      </x:c>
      <x:c r="E182" s="45" t="str">
        <x:v>Overage/(Underage) For Period</x:v>
      </x:c>
      <x:c r="F182" s="45" t="str">
        <x:v>Accrued Rollover Pages</x:v>
      </x:c>
      <x:c r="G182" s="45" t="str">
        <x:v>Net Overage (Underage)</x:v>
      </x:c>
      <x:c r="H182" s="45" t="str">
        <x:v>Excess CPP</x:v>
      </x:c>
      <x:c r="I182" s="46" t="str">
        <x:v>Overage Expense</x:v>
      </x:c>
    </x:row>
    <x:row r="183" spans="1:10" x14ac:dyDescent="0.25">
      <x:c r="B183" s="60" t="str">
        <x:v>B/W Copies</x:v>
      </x:c>
      <x:c r="C183" s="73" t="str">
        <x:v>89,700</x:v>
      </x:c>
      <x:c r="D183" s="73" t="str">
        <x:v>64,878</x:v>
      </x:c>
      <x:c r="E183" s="177" t="n">
        <x:f ca="1">=SUM(D183 - C183)</x:f>
      </x:c>
      <x:c r="F183" s="73" t="n">
        <x:v>17854</x:v>
      </x:c>
      <x:c r="G183" s="177" t="n">
        <x:f ca="1">=SUM(E183 - F183)</x:f>
      </x:c>
      <x:c r="H183" s="200" t="n">
        <x:v>0.011000</x:v>
      </x:c>
      <x:c r="I183" s="213" t="n">
        <x:f ca="1">=IF(SUM(G183 * H183) &lt; 0, 0,SUM(G183 * H183))</x:f>
      </x:c>
    </x:row>
    <x:row r="184" spans="1:10" x14ac:dyDescent="0.25">
      <x:c r="B184" s="60" t="str">
        <x:v>B/W Laser Prints </x:v>
      </x:c>
      <x:c r="C184" s="73" t="str">
        <x:v>121,200</x:v>
      </x:c>
      <x:c r="D184" s="73" t="str">
        <x:v>96,111</x:v>
      </x:c>
      <x:c r="E184" s="177" t="n">
        <x:f ca="1">=SUM(D184 - C184)</x:f>
      </x:c>
      <x:c r="F184" s="73" t="n">
        <x:v>16462</x:v>
      </x:c>
      <x:c r="G184" s="177" t="n">
        <x:f ca="1">=SUM(E184 - F184)</x:f>
      </x:c>
      <x:c r="H184" s="200" t="n">
        <x:v>0.018000</x:v>
      </x:c>
      <x:c r="I184" s="213" t="n">
        <x:f ca="1">=IF(SUM(G184 * H184) &lt; 0, 0,SUM(G184 * H184))</x:f>
      </x:c>
    </x:row>
    <x:row r="185" spans="1:10" x14ac:dyDescent="0.25">
      <x:c r="B185" s="58" t="str">
        <x:v>Color Copier (Color Pages)</x:v>
      </x:c>
      <x:c r="C185" s="6" t="str">
        <x:v>75,600</x:v>
      </x:c>
      <x:c r="D185" s="6" t="str">
        <x:v>83,408</x:v>
      </x:c>
      <x:c r="E185" s="176" t="n">
        <x:f ca="1">=SUM(D185 - C185)</x:f>
      </x:c>
      <x:c r="F185" s="6" t="n">
        <x:v>0</x:v>
      </x:c>
      <x:c r="G185" s="176" t="n">
        <x:f ca="1">=SUM(E185 - F185)</x:f>
      </x:c>
      <x:c r="H185" s="201" t="n">
        <x:v>0.090000</x:v>
      </x:c>
      <x:c r="I185" s="212" t="str">
        <x:f ca="1">=IF(SUM(G185 * H185) &lt; 0, 0,SUM(G185 * H185))</x:f>
      </x:c>
    </x:row>
    <x:row r="186" spans="1:10" x14ac:dyDescent="0.25">
      <x:c r="B186" s="58" t="str">
        <x:v>Color Copier B/W Pages</x:v>
      </x:c>
      <x:c r="C186" s="6" t="str">
        <x:v>89,700</x:v>
      </x:c>
      <x:c r="D186" s="6" t="str">
        <x:v>64,878</x:v>
      </x:c>
      <x:c r="E186" s="176" t="n">
        <x:f ca="1">=SUM(D186 - C186)</x:f>
      </x:c>
      <x:c r="F186" s="6" t="n">
        <x:v>17854</x:v>
      </x:c>
      <x:c r="G186" s="176" t="n">
        <x:f ca="1">=SUM(E186 - F186)</x:f>
      </x:c>
      <x:c r="H186" s="201" t="n">
        <x:v>0.011000</x:v>
      </x:c>
      <x:c r="I186" s="212" t="str">
        <x:f ca="1">=IF(SUM(G186 * H186) &lt; 0, 0,SUM(G186 * H186))</x:f>
      </x:c>
    </x:row>
    <x:row r="187" spans="1:10" x14ac:dyDescent="0.25">
      <x:c r="B187" s="60" t="str">
        <x:v>Color Copier Color Pages</x:v>
      </x:c>
      <x:c r="C187" s="73" t="str">
        <x:v>75,600</x:v>
      </x:c>
      <x:c r="D187" s="73" t="str">
        <x:v>83,408</x:v>
      </x:c>
      <x:c r="E187" s="177" t="n">
        <x:f ca="1">=SUM(D187 - C187)</x:f>
      </x:c>
      <x:c r="F187" s="73" t="n">
        <x:v>0</x:v>
      </x:c>
      <x:c r="G187" s="177" t="n">
        <x:f ca="1">=SUM(E187 - F187)</x:f>
      </x:c>
      <x:c r="H187" s="200" t="n">
        <x:v>0.090000</x:v>
      </x:c>
      <x:c r="I187" s="213" t="n">
        <x:f ca="1">=IF(SUM(G187 * H187) &lt; 0, 0,SUM(G187 * H187))</x:f>
      </x:c>
    </x:row>
    <x:row r="188" spans="1:10" x14ac:dyDescent="0.25">
      <x:c r="B188" s="60" t="str">
        <x:v>Color Laser Prints </x:v>
      </x:c>
      <x:c r="C188" s="73" t="str">
        <x:v>9,300</x:v>
      </x:c>
      <x:c r="D188" s="73" t="str">
        <x:v>10,567</x:v>
      </x:c>
      <x:c r="E188" s="177" t="n">
        <x:f ca="1">=SUM(D188 - C188)</x:f>
      </x:c>
      <x:c r="F188" s="73" t="n">
        <x:v>2301</x:v>
      </x:c>
      <x:c r="G188" s="177" t="n">
        <x:f ca="1">=SUM(E188 - F188)</x:f>
      </x:c>
      <x:c r="H188" s="200" t="n">
        <x:v>0.200000</x:v>
      </x:c>
      <x:c r="I188" s="213" t="n">
        <x:f ca="1">=IF(SUM(G188 * H188) &lt; 0, 0,SUM(G188 * H188))</x:f>
      </x:c>
    </x:row>
    <x:row r="189" spans="1:10" x14ac:dyDescent="0.25">
      <x:c r="B189" s="58" t="str">
        <x:v>Color Laser Prints (Other)</x:v>
      </x:c>
      <x:c r="C189" s="6" t="str">
        <x:v>9,300</x:v>
      </x:c>
      <x:c r="D189" s="6" t="str">
        <x:v>10,567</x:v>
      </x:c>
      <x:c r="E189" s="176" t="n">
        <x:f ca="1">=SUM(D189 - C189)</x:f>
      </x:c>
      <x:c r="F189" s="6" t="n">
        <x:v>2301</x:v>
      </x:c>
      <x:c r="G189" s="176" t="n">
        <x:f ca="1">=SUM(E189 - F189)</x:f>
      </x:c>
      <x:c r="H189" s="201" t="n">
        <x:v>0.200000</x:v>
      </x:c>
      <x:c r="I189" s="212" t="str">
        <x:f ca="1">=IF(SUM(G189 * H189) &lt; 0, 0,SUM(G189 * H189))</x:f>
      </x:c>
    </x:row>
    <x:row r="190" spans="1:10" x14ac:dyDescent="0.25">
      <x:c r="B190" s="58" t="str">
        <x:v>Color Laser Prints (Ricoh)</x:v>
      </x:c>
      <x:c r="C190" s="6" t="str">
        <x:v>89,400</x:v>
      </x:c>
      <x:c r="D190" s="6" t="str">
        <x:v>73,788</x:v>
      </x:c>
      <x:c r="E190" s="176" t="n">
        <x:f ca="1">=SUM(D190 - C190)</x:f>
      </x:c>
      <x:c r="F190" s="6" t="n">
        <x:v>0</x:v>
      </x:c>
      <x:c r="G190" s="176" t="n">
        <x:f ca="1">=SUM(E190 - F190)</x:f>
      </x:c>
      <x:c r="H190" s="201" t="n">
        <x:v>0.130000</x:v>
      </x:c>
      <x:c r="I190" s="212" t="str">
        <x:f ca="1">=IF(SUM(G190 * H190) &lt; 0, 0,SUM(G190 * H190))</x:f>
      </x:c>
    </x:row>
    <x:row r="191" spans="1:10" ht="15.5" customHeight="1" x14ac:dyDescent="0.25">
      <x:c r="A191" s="19"/>
      <x:c r="B191" s="209"/>
      <x:c r="C191" s="209"/>
      <x:c r="D191" s="209"/>
      <x:c r="E191" s="209"/>
      <x:c r="F191" s="209"/>
      <x:c r="G191" s="209"/>
      <x:c r="H191" s="209">
        <x:v>Total Overage Expense:</x:v>
      </x:c>
      <x:c r="I191" s="209">
        <x:f ca="1">=SUM(I183:I190)</x:f>
      </x:c>
    </x:row>
    <x:row r="192" spans="1:10" ht="25.5" customHeight="1" x14ac:dyDescent="0.25">
      <x:c r="A192" s="19"/>
      <x:c r="B192" s="14">
        <x:v>January 2014 - March 2014</x:v>
      </x:c>
      <x:c r="C192" s="19"/>
      <x:c r="D192" s="19"/>
      <x:c r="E192" s="19"/>
      <x:c r="F192" s="19"/>
      <x:c r="G192" s="19"/>
      <x:c r="H192" s="19"/>
      <x:c r="I192" s="19"/>
    </x:row>
    <x:row r="193" spans="1:10" ht="35.75" customHeight="1" x14ac:dyDescent="0.25">
      <x:c r="B193" s="47" t="str">
        <x:v>Meter Group</x:v>
      </x:c>
      <x:c r="C193" s="45" t="str">
        <x:v>Quarterly Contracted Volume</x:v>
      </x:c>
      <x:c r="D193" s="45" t="str">
        <x:v>Actual Volume For Period</x:v>
      </x:c>
      <x:c r="E193" s="45" t="str">
        <x:v>Overage/(Underage) For Period</x:v>
      </x:c>
      <x:c r="F193" s="45" t="str">
        <x:v>Accrued Rollover Pages</x:v>
      </x:c>
      <x:c r="G193" s="45" t="str">
        <x:v>Net Overage (Underage)</x:v>
      </x:c>
      <x:c r="H193" s="45" t="str">
        <x:v>Excess CPP</x:v>
      </x:c>
      <x:c r="I193" s="46" t="str">
        <x:v>Overage Expense</x:v>
      </x:c>
    </x:row>
    <x:row r="194" spans="1:10" x14ac:dyDescent="0.25">
      <x:c r="B194" s="60" t="str">
        <x:v>B/W Copies</x:v>
      </x:c>
      <x:c r="C194" s="73" t="str">
        <x:v>89,700</x:v>
      </x:c>
      <x:c r="D194" s="73" t="str">
        <x:v>71,846</x:v>
      </x:c>
      <x:c r="E194" s="177" t="n">
        <x:f ca="1">=SUM(D194 - C194)</x:f>
      </x:c>
      <x:c r="F194" s="73" t="n">
        <x:v>0</x:v>
      </x:c>
      <x:c r="G194" s="177" t="n">
        <x:f ca="1">=SUM(E194 - F194)</x:f>
      </x:c>
      <x:c r="H194" s="200" t="n">
        <x:v>0.011000</x:v>
      </x:c>
      <x:c r="I194" s="213" t="n">
        <x:f ca="1">=IF(SUM(G194 * H194) &lt; 0, 0,SUM(G194 * H194))</x:f>
      </x:c>
    </x:row>
    <x:row r="195" spans="1:10" x14ac:dyDescent="0.25">
      <x:c r="B195" s="60" t="str">
        <x:v>B/W Laser Prints </x:v>
      </x:c>
      <x:c r="C195" s="73" t="str">
        <x:v>121,200</x:v>
      </x:c>
      <x:c r="D195" s="73" t="str">
        <x:v>104,738</x:v>
      </x:c>
      <x:c r="E195" s="177" t="n">
        <x:f ca="1">=SUM(D195 - C195)</x:f>
      </x:c>
      <x:c r="F195" s="73" t="n">
        <x:v>0</x:v>
      </x:c>
      <x:c r="G195" s="177" t="n">
        <x:f ca="1">=SUM(E195 - F195)</x:f>
      </x:c>
      <x:c r="H195" s="200" t="n">
        <x:v>0.018000</x:v>
      </x:c>
      <x:c r="I195" s="213" t="n">
        <x:f ca="1">=IF(SUM(G195 * H195) &lt; 0, 0,SUM(G195 * H195))</x:f>
      </x:c>
    </x:row>
    <x:row r="196" spans="1:10" x14ac:dyDescent="0.25">
      <x:c r="B196" s="58" t="str">
        <x:v>Color Copier (Color Pages)</x:v>
      </x:c>
      <x:c r="C196" s="6" t="str">
        <x:v>75,600</x:v>
      </x:c>
      <x:c r="D196" s="6" t="str">
        <x:v>83,789</x:v>
      </x:c>
      <x:c r="E196" s="176" t="n">
        <x:f ca="1">=SUM(D196 - C196)</x:f>
      </x:c>
      <x:c r="F196" s="6" t="n">
        <x:v>0</x:v>
      </x:c>
      <x:c r="G196" s="176" t="n">
        <x:f ca="1">=SUM(E196 - F196)</x:f>
      </x:c>
      <x:c r="H196" s="201" t="n">
        <x:v>0.090000</x:v>
      </x:c>
      <x:c r="I196" s="212" t="str">
        <x:f ca="1">=IF(SUM(G196 * H196) &lt; 0, 0,SUM(G196 * H196))</x:f>
      </x:c>
    </x:row>
    <x:row r="197" spans="1:10" x14ac:dyDescent="0.25">
      <x:c r="B197" s="58" t="str">
        <x:v>Color Copier B/W Pages</x:v>
      </x:c>
      <x:c r="C197" s="6" t="str">
        <x:v>89,700</x:v>
      </x:c>
      <x:c r="D197" s="6" t="str">
        <x:v>71,846</x:v>
      </x:c>
      <x:c r="E197" s="176" t="n">
        <x:f ca="1">=SUM(D197 - C197)</x:f>
      </x:c>
      <x:c r="F197" s="6" t="n">
        <x:v>0</x:v>
      </x:c>
      <x:c r="G197" s="176" t="n">
        <x:f ca="1">=SUM(E197 - F197)</x:f>
      </x:c>
      <x:c r="H197" s="201" t="n">
        <x:v>0.011000</x:v>
      </x:c>
      <x:c r="I197" s="212" t="str">
        <x:f ca="1">=IF(SUM(G197 * H197) &lt; 0, 0,SUM(G197 * H197))</x:f>
      </x:c>
    </x:row>
    <x:row r="198" spans="1:10" x14ac:dyDescent="0.25">
      <x:c r="B198" s="60" t="str">
        <x:v>Color Copier Color Pages</x:v>
      </x:c>
      <x:c r="C198" s="73" t="str">
        <x:v>75,600</x:v>
      </x:c>
      <x:c r="D198" s="73" t="str">
        <x:v>83,789</x:v>
      </x:c>
      <x:c r="E198" s="177" t="n">
        <x:f ca="1">=SUM(D198 - C198)</x:f>
      </x:c>
      <x:c r="F198" s="73" t="n">
        <x:v>0</x:v>
      </x:c>
      <x:c r="G198" s="177" t="n">
        <x:f ca="1">=SUM(E198 - F198)</x:f>
      </x:c>
      <x:c r="H198" s="200" t="n">
        <x:v>0.090000</x:v>
      </x:c>
      <x:c r="I198" s="213" t="n">
        <x:f ca="1">=IF(SUM(G198 * H198) &lt; 0, 0,SUM(G198 * H198))</x:f>
      </x:c>
    </x:row>
    <x:row r="199" spans="1:10" x14ac:dyDescent="0.25">
      <x:c r="B199" s="60" t="str">
        <x:v>Color Laser Prints </x:v>
      </x:c>
      <x:c r="C199" s="73" t="str">
        <x:v>9,300</x:v>
      </x:c>
      <x:c r="D199" s="73" t="str">
        <x:v>6,999</x:v>
      </x:c>
      <x:c r="E199" s="177" t="n">
        <x:f ca="1">=SUM(D199 - C199)</x:f>
      </x:c>
      <x:c r="F199" s="73" t="n">
        <x:v>0</x:v>
      </x:c>
      <x:c r="G199" s="177" t="n">
        <x:f ca="1">=SUM(E199 - F199)</x:f>
      </x:c>
      <x:c r="H199" s="200" t="n">
        <x:v>0.200000</x:v>
      </x:c>
      <x:c r="I199" s="213" t="n">
        <x:f ca="1">=IF(SUM(G199 * H199) &lt; 0, 0,SUM(G199 * H199))</x:f>
      </x:c>
    </x:row>
    <x:row r="200" spans="1:10" x14ac:dyDescent="0.25">
      <x:c r="B200" s="58" t="str">
        <x:v>Color Laser Prints (Other)</x:v>
      </x:c>
      <x:c r="C200" s="6" t="str">
        <x:v>9,300</x:v>
      </x:c>
      <x:c r="D200" s="6" t="str">
        <x:v>6,999</x:v>
      </x:c>
      <x:c r="E200" s="176" t="n">
        <x:f ca="1">=SUM(D200 - C200)</x:f>
      </x:c>
      <x:c r="F200" s="6" t="n">
        <x:v>0</x:v>
      </x:c>
      <x:c r="G200" s="176" t="n">
        <x:f ca="1">=SUM(E200 - F200)</x:f>
      </x:c>
      <x:c r="H200" s="201" t="n">
        <x:v>0.200000</x:v>
      </x:c>
      <x:c r="I200" s="212" t="str">
        <x:f ca="1">=IF(SUM(G200 * H200) &lt; 0, 0,SUM(G200 * H200))</x:f>
      </x:c>
    </x:row>
    <x:row r="201" spans="1:10" x14ac:dyDescent="0.25">
      <x:c r="B201" s="58" t="str">
        <x:v>Color Laser Prints (Ricoh)</x:v>
      </x:c>
      <x:c r="C201" s="6" t="str">
        <x:v>89,400</x:v>
      </x:c>
      <x:c r="D201" s="6" t="str">
        <x:v>93,138</x:v>
      </x:c>
      <x:c r="E201" s="176" t="n">
        <x:f ca="1">=SUM(D201 - C201)</x:f>
      </x:c>
      <x:c r="F201" s="6" t="n">
        <x:v>0</x:v>
      </x:c>
      <x:c r="G201" s="176" t="n">
        <x:f ca="1">=SUM(E201 - F201)</x:f>
      </x:c>
      <x:c r="H201" s="201" t="n">
        <x:v>0.130000</x:v>
      </x:c>
      <x:c r="I201" s="212" t="str">
        <x:f ca="1">=IF(SUM(G201 * H201) &lt; 0, 0,SUM(G201 * H201))</x:f>
      </x:c>
    </x:row>
    <x:row r="202" spans="1:7" x14ac:dyDescent="0.25">
      <x:c r="B202" s="92"/>
      <x:c r="C202" s="119"/>
      <x:c r="D202" s="120"/>
      <x:c r="E202" s="120"/>
      <x:c r="F202" s="120"/>
      <x:c r="G202" s="120"/>
      <x:c r="H202" s="120"/>
      <x:c r="I202" s="121"/>
    </x:row>
    <x:row r="203" spans="1:10" ht="15.5" customHeight="1" x14ac:dyDescent="0.25">
      <x:c r="A203" s="19"/>
      <x:c r="B203" s="19"/>
      <x:c r="C203" s="19"/>
      <x:c r="D203" s="19"/>
      <x:c r="E203" s="19"/>
      <x:c r="F203" s="19"/>
      <x:c r="G203" s="19"/>
      <x:c r="H203" s="209">
        <x:v>Total Overage Expense:</x:v>
      </x:c>
      <x:c r="I203" s="209">
        <x:f ca="1">=SUM(I194:I202)</x:f>
      </x:c>
    </x:row>
  </x:sheetData>
  <x:mergeCells count="3">
    <x:mergeCell ref="A1:I1"/>
    <x:mergeCell ref="A2:I2"/>
    <x:mergeCell ref="A3:I3"/>
  </x:mergeCells>
  <x:dataValidations count="1">
    <x:dataValidation allowBlank="1" showInputMessage="1" sqref="C7:D27"/>
  </x:dataValidations>
  <x:printOptions horizontalCentered="1"/>
  <x:pageMargins left="0.333" right="0.333" top="1.3958333333333333" bottom="0.94791666666666663" header="0.3" footer="0.3"/>
  <x:pageSetup orientation="landscape" r:id="rId1"/>
  <x:headerFooter>
    <x:oddHeader>&amp;C&amp;G</x:oddHeader>
    <x:oddFooter>&amp;C&amp;G</x:oddFooter>
  </x:headerFooter>
  <x:legacyDrawingHF r:id="rId2"/>
</x:worksheet>
</file>

<file path=xl/worksheets/sheet10.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sheetPr codeName="Sheet14"/>
  <x:dimension ref="A1:F15"/>
  <x:sheetViews>
    <x:sheetView showGridLines="0" view="pageLayout" zoomScaleNormal="100" workbookViewId="0">
      <x:selection activeCell="B7" sqref="B7"/>
    </x:sheetView>
  </x:sheetViews>
  <x:sheetFormatPr defaultRowHeight="15" x14ac:dyDescent="0.25"/>
  <x:cols>
    <x:col min="1" max="1" width="14.1" style="1" customWidth="1"/>
    <x:col min="2" max="2" width="38.6" style="1" customWidth="1"/>
    <x:col min="3" max="3" width="14.5" style="1" customWidth="1"/>
    <x:col min="4" max="4" width="14.5" style="1" customWidth="1"/>
    <x:col min="5" max="6" width="15.57" style="1" customWidth="1"/>
    <x:col min="7" max="7" width="12.140625" style="5" customWidth="1"/>
  </x:cols>
  <x:sheetData>
    <x:row r="1" spans="1:10" ht="15.75" x14ac:dyDescent="0.25">
      <x:c r="A1" s="125" t="str">
        <x:f ca="1">SETUP!$B$2</x:f>
        <x:v>?</x:v>
      </x:c>
      <x:c r="B1" s="126"/>
      <x:c r="C1" s="126"/>
      <x:c r="D1" s="126"/>
      <x:c r="E1" s="126"/>
    </x:row>
    <x:row r="2" spans="1:10" x14ac:dyDescent="0.25">
      <x:c r="A2" s="123" t="str">
        <x:f ca="1">="Rollover Savings Through Period Ending "&amp;TEXT(SETUP!$B$4,"MMMMMMMMM DD, YYYY")&amp;""</x:f>
        <x:v>="Rollover Savings Through Period Ending "&amp;TEXT(SETUP!$B$4,"MMMMMMMMM DD, YYYY")&amp;""</x:v>
      </x:c>
      <x:c r="B2" s="124"/>
      <x:c r="C2" s="124"/>
      <x:c r="D2" s="124"/>
      <x:c r="E2" s="124"/>
    </x:row>
    <x:row r="3" spans="1:10" ht="50.5" customHeight="1" x14ac:dyDescent="0.25">
      <x:c r="A3" s="199" t="str">
        <x:v>The data below details the incremental cost which has been deferred in comparison with your prior operating environment to FPR.  By calculating the product of the Rollover Pages for the Period and your actual cost per page for that specific meter group, FPR is able to determine an overall Rollover Savings by period, below.  This is yet another way in which FPR separates itself from any other company in the marketplace.</x:v>
      </x:c>
      <x:c r="B3" s="19"/>
      <x:c r="C3" s="131"/>
      <x:c r="D3" s="131"/>
      <x:c r="E3" s="131"/>
    </x:row>
    <x:row r="4" spans="1:10" ht="15.5" customHeight="1" x14ac:dyDescent="0.25">
      <x:c r="A4"/>
      <x:c r="B4" s="194" t="str">
        <x:v>October 2017 - December 2017</x:v>
      </x:c>
      <x:c r="C4" s="19"/>
      <x:c r="D4" s="19"/>
      <x:c r="E4" s="19"/>
    </x:row>
    <x:row r="5" spans="1:10" ht="27.75" customHeight="1" x14ac:dyDescent="0.25">
      <x:c r="B5" s="47" t="str">
        <x:v>Meter Group</x:v>
      </x:c>
      <x:c r="C5" s="45" t="str">
        <x:v>Rollover Pages For Period</x:v>
      </x:c>
      <x:c r="D5" s="45" t="str">
        <x:v>Pre-FPR CPP</x:v>
      </x:c>
      <x:c r="E5" s="46" t="str">
        <x:v>Rollover Savings</x:v>
      </x:c>
    </x:row>
    <x:row r="6" spans="1:10" x14ac:dyDescent="0.25">
      <x:c r="B6" s="60" t="str">
        <x:v>B/W Copies</x:v>
      </x:c>
      <x:c r="C6" s="73" t="str">
        <x:v>0</x:v>
      </x:c>
      <x:c r="D6" s="73" t="str">
        <x:v>$ .0110</x:v>
      </x:c>
      <x:c r="E6" s="61" t="n">
        <x:f>=SUM(C6* D6)</x:f>
      </x:c>
    </x:row>
    <x:row r="7" spans="1:10" x14ac:dyDescent="0.25">
      <x:c r="B7" s="60" t="str">
        <x:v>B/W Laser Prints </x:v>
      </x:c>
      <x:c r="C7" s="73" t="str">
        <x:v>42,321</x:v>
      </x:c>
      <x:c r="D7" s="73" t="str">
        <x:v>$ .0200</x:v>
      </x:c>
      <x:c r="E7" s="61" t="n">
        <x:f>=SUM(C7* D7)</x:f>
      </x:c>
    </x:row>
    <x:row r="8" spans="1:10" x14ac:dyDescent="0.25">
      <x:c r="B8" s="58" t="str">
        <x:v>Color Copier (Color Pages)</x:v>
      </x:c>
      <x:c r="C8" s="6" t="str">
        <x:v>0</x:v>
      </x:c>
      <x:c r="D8" s="6" t="str">
        <x:v>$ .0900</x:v>
      </x:c>
      <x:c r="E8" s="59" t="str">
        <x:f>=SUM(C8* D8)</x:f>
      </x:c>
    </x:row>
    <x:row r="9" spans="1:10" x14ac:dyDescent="0.25">
      <x:c r="B9" s="58" t="str">
        <x:v>Color Laser Prints (Other)</x:v>
      </x:c>
      <x:c r="C9" s="6" t="str">
        <x:v>2,724</x:v>
      </x:c>
      <x:c r="D9" s="6" t="str">
        <x:v>$ .2000</x:v>
      </x:c>
      <x:c r="E9" s="59" t="str">
        <x:f>=SUM(C9* D9)</x:f>
      </x:c>
    </x:row>
    <x:row r="10" spans="1:10" x14ac:dyDescent="0.25">
      <x:c r="B10" s="60" t="str">
        <x:v>Color Laser Prints (Ricoh)</x:v>
      </x:c>
      <x:c r="C10" s="73" t="str">
        <x:v>0</x:v>
      </x:c>
      <x:c r="D10" s="73" t="str">
        <x:v>$ .1300</x:v>
      </x:c>
      <x:c r="E10" s="61" t="n">
        <x:f>=SUM(C10* D10)</x:f>
      </x:c>
    </x:row>
    <x:row r="11" spans="1:10" x14ac:dyDescent="0.25">
      <x:c r="A11" s="19"/>
      <x:c r="B11" s="174"/>
      <x:c r="C11" s="174"/>
      <x:c r="D11" s="174">
        <x:v>Rollover Savings: </x:v>
      </x:c>
      <x:c r="E11" s="174">
        <x:f ca="1">SUM(E5:E10)</x:f>
      </x:c>
    </x:row>
    <x:row r="13" spans="1:10" ht="15.5" customHeight="1" x14ac:dyDescent="0.25">
      <x:c r="A13"/>
      <x:c r="B13" s="194" t="str">
        <x:v>July 2017 - September 2017</x:v>
      </x:c>
      <x:c r="C13" s="19"/>
      <x:c r="D13" s="19"/>
      <x:c r="E13" s="19"/>
    </x:row>
    <x:row r="14" spans="1:10" ht="27.75" customHeight="1" x14ac:dyDescent="0.25">
      <x:c r="B14" s="47" t="str">
        <x:v>Meter Group</x:v>
      </x:c>
      <x:c r="C14" s="45" t="str">
        <x:v>Rollover Pages For Period</x:v>
      </x:c>
      <x:c r="D14" s="45" t="str">
        <x:v>Pre-FPR CPP</x:v>
      </x:c>
      <x:c r="E14" s="46" t="str">
        <x:v>Rollover Savings</x:v>
      </x:c>
    </x:row>
    <x:row r="15" spans="1:10" x14ac:dyDescent="0.25">
      <x:c r="B15" s="60" t="str">
        <x:v>B/W Copies</x:v>
      </x:c>
      <x:c r="C15" s="73" t="str">
        <x:v>0</x:v>
      </x:c>
      <x:c r="D15" s="73" t="str">
        <x:v>$ .0110</x:v>
      </x:c>
      <x:c r="E15" s="61" t="n">
        <x:f>=SUM(C15* D15)</x:f>
      </x:c>
    </x:row>
    <x:row r="16" spans="1:10" x14ac:dyDescent="0.25">
      <x:c r="B16" s="58" t="str">
        <x:v>B/W Laser Prints </x:v>
      </x:c>
      <x:c r="C16" s="6" t="str">
        <x:v>12,621</x:v>
      </x:c>
      <x:c r="D16" s="6" t="str">
        <x:v>$ .0200</x:v>
      </x:c>
      <x:c r="E16" s="59" t="str">
        <x:f>=SUM(C16* D16)</x:f>
      </x:c>
    </x:row>
    <x:row r="17" spans="1:10" x14ac:dyDescent="0.25">
      <x:c r="B17" s="58" t="str">
        <x:v>Color Copier (Color Pages)</x:v>
      </x:c>
      <x:c r="C17" s="6" t="str">
        <x:v>5,021</x:v>
      </x:c>
      <x:c r="D17" s="6" t="str">
        <x:v>$ .0900</x:v>
      </x:c>
      <x:c r="E17" s="59" t="str">
        <x:f>=SUM(C17* D17)</x:f>
      </x:c>
    </x:row>
    <x:row r="18" spans="1:10" x14ac:dyDescent="0.25">
      <x:c r="B18" s="60" t="str">
        <x:v>Color Laser Prints (Other)</x:v>
      </x:c>
      <x:c r="C18" s="73" t="str">
        <x:v>3,597</x:v>
      </x:c>
      <x:c r="D18" s="73" t="str">
        <x:v>$ .2000</x:v>
      </x:c>
      <x:c r="E18" s="61" t="n">
        <x:f>=SUM(C18* D18)</x:f>
      </x:c>
    </x:row>
    <x:row r="19" spans="1:10" x14ac:dyDescent="0.25">
      <x:c r="B19" s="60" t="str">
        <x:v>Color Laser Prints (Ricoh)</x:v>
      </x:c>
      <x:c r="C19" s="73" t="str">
        <x:v>0</x:v>
      </x:c>
      <x:c r="D19" s="73" t="str">
        <x:v>$ .1300</x:v>
      </x:c>
      <x:c r="E19" s="61" t="n">
        <x:f>=SUM(C19* D19)</x:f>
      </x:c>
    </x:row>
    <x:row r="20" spans="1:10" x14ac:dyDescent="0.25">
      <x:c r="A20" s="19"/>
      <x:c r="B20" s="174"/>
      <x:c r="C20" s="174"/>
      <x:c r="D20" s="174">
        <x:v>Rollover Savings: </x:v>
      </x:c>
      <x:c r="E20" s="174">
        <x:f ca="1">SUM(E14:E19)</x:f>
      </x:c>
    </x:row>
    <x:row r="22" spans="1:10" ht="15.5" customHeight="1" x14ac:dyDescent="0.25">
      <x:c r="A22"/>
      <x:c r="B22" s="194" t="str">
        <x:v>April 2017 - June 2017</x:v>
      </x:c>
      <x:c r="C22" s="19"/>
      <x:c r="D22" s="19"/>
      <x:c r="E22" s="19"/>
    </x:row>
    <x:row r="23" spans="1:10" ht="27.75" customHeight="1" x14ac:dyDescent="0.25">
      <x:c r="B23" s="47" t="str">
        <x:v>Meter Group</x:v>
      </x:c>
      <x:c r="C23" s="45" t="str">
        <x:v>Rollover Pages For Period</x:v>
      </x:c>
      <x:c r="D23" s="45" t="str">
        <x:v>Pre-FPR CPP</x:v>
      </x:c>
      <x:c r="E23" s="46" t="str">
        <x:v>Rollover Savings</x:v>
      </x:c>
    </x:row>
    <x:row r="24" spans="1:10" x14ac:dyDescent="0.25">
      <x:c r="B24" s="58" t="str">
        <x:v>B/W Copies</x:v>
      </x:c>
      <x:c r="C24" s="6" t="str">
        <x:v>0</x:v>
      </x:c>
      <x:c r="D24" s="6" t="str">
        <x:v>$ .0110</x:v>
      </x:c>
      <x:c r="E24" s="59" t="str">
        <x:f>=SUM(C24* D24)</x:f>
      </x:c>
    </x:row>
    <x:row r="25" spans="1:10" x14ac:dyDescent="0.25">
      <x:c r="B25" s="58" t="str">
        <x:v>B/W Laser Prints </x:v>
      </x:c>
      <x:c r="C25" s="6" t="str">
        <x:v>0</x:v>
      </x:c>
      <x:c r="D25" s="6" t="str">
        <x:v>$ .0200</x:v>
      </x:c>
      <x:c r="E25" s="59" t="str">
        <x:f>=SUM(C25* D25)</x:f>
      </x:c>
    </x:row>
    <x:row r="26" spans="1:10" x14ac:dyDescent="0.25">
      <x:c r="B26" s="60" t="str">
        <x:v>Color Copier (Color Pages)</x:v>
      </x:c>
      <x:c r="C26" s="73" t="str">
        <x:v>9,990</x:v>
      </x:c>
      <x:c r="D26" s="73" t="str">
        <x:v>$ .0900</x:v>
      </x:c>
      <x:c r="E26" s="61" t="n">
        <x:f>=SUM(C26* D26)</x:f>
      </x:c>
    </x:row>
    <x:row r="27" spans="1:10" x14ac:dyDescent="0.25">
      <x:c r="B27" s="60" t="str">
        <x:v>Color Laser Prints (Other)</x:v>
      </x:c>
      <x:c r="C27" s="73" t="str">
        <x:v>4,360</x:v>
      </x:c>
      <x:c r="D27" s="73" t="str">
        <x:v>$ .2000</x:v>
      </x:c>
      <x:c r="E27" s="61" t="n">
        <x:f>=SUM(C27* D27)</x:f>
      </x:c>
    </x:row>
    <x:row r="28" spans="1:10" x14ac:dyDescent="0.25">
      <x:c r="B28" s="58" t="str">
        <x:v>Color Laser Prints (Ricoh)</x:v>
      </x:c>
      <x:c r="C28" s="6" t="str">
        <x:v>56,578</x:v>
      </x:c>
      <x:c r="D28" s="6" t="str">
        <x:v>$ .1300</x:v>
      </x:c>
      <x:c r="E28" s="59" t="str">
        <x:f>=SUM(C28* D28)</x:f>
      </x:c>
    </x:row>
    <x:row r="29" spans="1:10" x14ac:dyDescent="0.25">
      <x:c r="A29" s="19"/>
      <x:c r="B29" s="174"/>
      <x:c r="C29" s="174"/>
      <x:c r="D29" s="174">
        <x:v>Rollover Savings: </x:v>
      </x:c>
      <x:c r="E29" s="174">
        <x:f ca="1">SUM(E23:E28)</x:f>
      </x:c>
    </x:row>
    <x:row r="31" spans="1:10" ht="15.5" customHeight="1" x14ac:dyDescent="0.25">
      <x:c r="A31"/>
      <x:c r="B31" s="194" t="str">
        <x:v>January 2017 - March 2017</x:v>
      </x:c>
      <x:c r="C31" s="19"/>
      <x:c r="D31" s="19"/>
      <x:c r="E31" s="19"/>
    </x:row>
    <x:row r="32" spans="1:10" ht="27.75" customHeight="1" x14ac:dyDescent="0.25">
      <x:c r="B32" s="47" t="str">
        <x:v>Meter Group</x:v>
      </x:c>
      <x:c r="C32" s="45" t="str">
        <x:v>Rollover Pages For Period</x:v>
      </x:c>
      <x:c r="D32" s="45" t="str">
        <x:v>Pre-FPR CPP</x:v>
      </x:c>
      <x:c r="E32" s="46" t="str">
        <x:v>Rollover Savings</x:v>
      </x:c>
    </x:row>
    <x:row r="33" spans="1:10" x14ac:dyDescent="0.25">
      <x:c r="B33" s="58" t="str">
        <x:v>B/W Copies</x:v>
      </x:c>
      <x:c r="C33" s="6" t="str">
        <x:v>0</x:v>
      </x:c>
      <x:c r="D33" s="6" t="str">
        <x:v>$ .0110</x:v>
      </x:c>
      <x:c r="E33" s="59" t="str">
        <x:f>=SUM(C33* D33)</x:f>
      </x:c>
    </x:row>
    <x:row r="34" spans="1:10" x14ac:dyDescent="0.25">
      <x:c r="B34" s="60" t="str">
        <x:v>B/W Laser Prints </x:v>
      </x:c>
      <x:c r="C34" s="73" t="str">
        <x:v>0</x:v>
      </x:c>
      <x:c r="D34" s="73" t="str">
        <x:v>$ .0200</x:v>
      </x:c>
      <x:c r="E34" s="61" t="n">
        <x:f>=SUM(C34* D34)</x:f>
      </x:c>
    </x:row>
    <x:row r="35" spans="1:10" x14ac:dyDescent="0.25">
      <x:c r="B35" s="60" t="str">
        <x:v>Color Copier (Color Pages)</x:v>
      </x:c>
      <x:c r="C35" s="73" t="str">
        <x:v>25,538</x:v>
      </x:c>
      <x:c r="D35" s="73" t="str">
        <x:v>$ .0900</x:v>
      </x:c>
      <x:c r="E35" s="61" t="n">
        <x:f>=SUM(C35* D35)</x:f>
      </x:c>
    </x:row>
    <x:row r="36" spans="1:10" x14ac:dyDescent="0.25">
      <x:c r="B36" s="58" t="str">
        <x:v>Color Laser Prints (Other)</x:v>
      </x:c>
      <x:c r="C36" s="6" t="str">
        <x:v>763</x:v>
      </x:c>
      <x:c r="D36" s="6" t="str">
        <x:v>$ .2000</x:v>
      </x:c>
      <x:c r="E36" s="59" t="str">
        <x:f>=SUM(C36* D36)</x:f>
      </x:c>
    </x:row>
    <x:row r="37" spans="1:10" x14ac:dyDescent="0.25">
      <x:c r="B37" s="58" t="str">
        <x:v>Color Laser Prints (Ricoh)</x:v>
      </x:c>
      <x:c r="C37" s="6" t="str">
        <x:v>57,945</x:v>
      </x:c>
      <x:c r="D37" s="6" t="str">
        <x:v>$ .1300</x:v>
      </x:c>
      <x:c r="E37" s="59" t="str">
        <x:f>=SUM(C37* D37)</x:f>
      </x:c>
    </x:row>
    <x:row r="38" spans="1:10" x14ac:dyDescent="0.25">
      <x:c r="A38" s="19"/>
      <x:c r="B38" s="174"/>
      <x:c r="C38" s="174"/>
      <x:c r="D38" s="174">
        <x:v>Rollover Savings: </x:v>
      </x:c>
      <x:c r="E38" s="174">
        <x:f ca="1">SUM(E32:E37)</x:f>
      </x:c>
    </x:row>
    <x:row r="40" spans="1:10" ht="15.5" customHeight="1" x14ac:dyDescent="0.25">
      <x:c r="A40"/>
      <x:c r="B40" s="194" t="str">
        <x:v>October 2016 - December 2016</x:v>
      </x:c>
      <x:c r="C40" s="19"/>
      <x:c r="D40" s="19"/>
      <x:c r="E40" s="19"/>
    </x:row>
    <x:row r="41" spans="1:10" ht="27.75" customHeight="1" x14ac:dyDescent="0.25">
      <x:c r="B41" s="47" t="str">
        <x:v>Meter Group</x:v>
      </x:c>
      <x:c r="C41" s="45" t="str">
        <x:v>Rollover Pages For Period</x:v>
      </x:c>
      <x:c r="D41" s="45" t="str">
        <x:v>Pre-FPR CPP</x:v>
      </x:c>
      <x:c r="E41" s="46" t="str">
        <x:v>Rollover Savings</x:v>
      </x:c>
    </x:row>
    <x:row r="42" spans="1:10" x14ac:dyDescent="0.25">
      <x:c r="B42" s="60" t="str">
        <x:v>B/W Copies</x:v>
      </x:c>
      <x:c r="C42" s="73" t="str">
        <x:v>0</x:v>
      </x:c>
      <x:c r="D42" s="73" t="str">
        <x:v>$ .0110</x:v>
      </x:c>
      <x:c r="E42" s="61" t="n">
        <x:f>=SUM(C42* D42)</x:f>
      </x:c>
    </x:row>
    <x:row r="43" spans="1:10" x14ac:dyDescent="0.25">
      <x:c r="B43" s="60" t="str">
        <x:v>B/W Laser Prints </x:v>
      </x:c>
      <x:c r="C43" s="73" t="str">
        <x:v>0</x:v>
      </x:c>
      <x:c r="D43" s="73" t="str">
        <x:v>$ .0200</x:v>
      </x:c>
      <x:c r="E43" s="61" t="n">
        <x:f>=SUM(C43* D43)</x:f>
      </x:c>
    </x:row>
    <x:row r="44" spans="1:10" x14ac:dyDescent="0.25">
      <x:c r="B44" s="58" t="str">
        <x:v>Color Copier (Color Pages)</x:v>
      </x:c>
      <x:c r="C44" s="6" t="str">
        <x:v>11,853</x:v>
      </x:c>
      <x:c r="D44" s="6" t="str">
        <x:v>$ .0900</x:v>
      </x:c>
      <x:c r="E44" s="59" t="str">
        <x:f>=SUM(C44* D44)</x:f>
      </x:c>
    </x:row>
    <x:row r="45" spans="1:10" x14ac:dyDescent="0.25">
      <x:c r="B45" s="58" t="str">
        <x:v>Color Laser Prints (Other)</x:v>
      </x:c>
      <x:c r="C45" s="6" t="str">
        <x:v>109</x:v>
      </x:c>
      <x:c r="D45" s="6" t="str">
        <x:v>$ .2000</x:v>
      </x:c>
      <x:c r="E45" s="59" t="str">
        <x:f>=SUM(C45* D45)</x:f>
      </x:c>
    </x:row>
    <x:row r="46" spans="1:10" x14ac:dyDescent="0.25">
      <x:c r="B46" s="60" t="str">
        <x:v>Color Laser Prints (Ricoh)</x:v>
      </x:c>
      <x:c r="C46" s="73" t="str">
        <x:v>54,304</x:v>
      </x:c>
      <x:c r="D46" s="73" t="str">
        <x:v>$ .1300</x:v>
      </x:c>
      <x:c r="E46" s="61" t="n">
        <x:f>=SUM(C46* D46)</x:f>
      </x:c>
    </x:row>
    <x:row r="47" spans="1:10" x14ac:dyDescent="0.25">
      <x:c r="A47" s="19"/>
      <x:c r="B47" s="174"/>
      <x:c r="C47" s="174"/>
      <x:c r="D47" s="174">
        <x:v>Rollover Savings: </x:v>
      </x:c>
      <x:c r="E47" s="174">
        <x:f ca="1">SUM(E41:E46)</x:f>
      </x:c>
    </x:row>
    <x:row r="49" spans="1:10" ht="15.5" customHeight="1" x14ac:dyDescent="0.25">
      <x:c r="A49"/>
      <x:c r="B49" s="194" t="str">
        <x:v>July 2016 - September 2016</x:v>
      </x:c>
      <x:c r="C49" s="19"/>
      <x:c r="D49" s="19"/>
      <x:c r="E49" s="19"/>
    </x:row>
    <x:row r="50" spans="1:10" ht="27.75" customHeight="1" x14ac:dyDescent="0.25">
      <x:c r="B50" s="47" t="str">
        <x:v>Meter Group</x:v>
      </x:c>
      <x:c r="C50" s="45" t="str">
        <x:v>Rollover Pages For Period</x:v>
      </x:c>
      <x:c r="D50" s="45" t="str">
        <x:v>Pre-FPR CPP</x:v>
      </x:c>
      <x:c r="E50" s="46" t="str">
        <x:v>Rollover Savings</x:v>
      </x:c>
    </x:row>
    <x:row r="51" spans="1:10" x14ac:dyDescent="0.25">
      <x:c r="B51" s="60" t="str">
        <x:v>B/W Copies</x:v>
      </x:c>
      <x:c r="C51" s="73" t="str">
        <x:v>41,672</x:v>
      </x:c>
      <x:c r="D51" s="73" t="str">
        <x:v>$ .0110</x:v>
      </x:c>
      <x:c r="E51" s="61" t="n">
        <x:f>=SUM(C51* D51)</x:f>
      </x:c>
    </x:row>
    <x:row r="52" spans="1:10" x14ac:dyDescent="0.25">
      <x:c r="B52" s="58" t="str">
        <x:v>B/W Laser Prints </x:v>
      </x:c>
      <x:c r="C52" s="6" t="str">
        <x:v>0</x:v>
      </x:c>
      <x:c r="D52" s="6" t="str">
        <x:v>$ .0200</x:v>
      </x:c>
      <x:c r="E52" s="59" t="str">
        <x:f>=SUM(C52* D52)</x:f>
      </x:c>
    </x:row>
    <x:row r="53" spans="1:10" x14ac:dyDescent="0.25">
      <x:c r="B53" s="58" t="str">
        <x:v>Color Copier (Color Pages)</x:v>
      </x:c>
      <x:c r="C53" s="6" t="str">
        <x:v>1,221</x:v>
      </x:c>
      <x:c r="D53" s="6" t="str">
        <x:v>$ .0900</x:v>
      </x:c>
      <x:c r="E53" s="59" t="str">
        <x:f>=SUM(C53* D53)</x:f>
      </x:c>
    </x:row>
    <x:row r="54" spans="1:10" x14ac:dyDescent="0.25">
      <x:c r="B54" s="60" t="str">
        <x:v>Color Laser Prints (Other)</x:v>
      </x:c>
      <x:c r="C54" s="73" t="str">
        <x:v>1,676</x:v>
      </x:c>
      <x:c r="D54" s="73" t="str">
        <x:v>$ .2000</x:v>
      </x:c>
      <x:c r="E54" s="61" t="n">
        <x:f>=SUM(C54* D54)</x:f>
      </x:c>
    </x:row>
    <x:row r="55" spans="1:10" x14ac:dyDescent="0.25">
      <x:c r="B55" s="60" t="str">
        <x:v>Color Laser Prints (Ricoh)</x:v>
      </x:c>
      <x:c r="C55" s="73" t="str">
        <x:v>65,770</x:v>
      </x:c>
      <x:c r="D55" s="73" t="str">
        <x:v>$ .1300</x:v>
      </x:c>
      <x:c r="E55" s="61" t="n">
        <x:f>=SUM(C55* D55)</x:f>
      </x:c>
    </x:row>
    <x:row r="56" spans="1:10" x14ac:dyDescent="0.25">
      <x:c r="A56" s="19"/>
      <x:c r="B56" s="174"/>
      <x:c r="C56" s="174"/>
      <x:c r="D56" s="174">
        <x:v>Rollover Savings: </x:v>
      </x:c>
      <x:c r="E56" s="174">
        <x:f ca="1">SUM(E50:E55)</x:f>
      </x:c>
    </x:row>
    <x:row r="58" spans="1:10" ht="15.5" customHeight="1" x14ac:dyDescent="0.25">
      <x:c r="A58"/>
      <x:c r="B58" s="194" t="str">
        <x:v>April 2016 - June 2016</x:v>
      </x:c>
      <x:c r="C58" s="19"/>
      <x:c r="D58" s="19"/>
      <x:c r="E58" s="19"/>
    </x:row>
    <x:row r="59" spans="1:10" ht="27.75" customHeight="1" x14ac:dyDescent="0.25">
      <x:c r="B59" s="47" t="str">
        <x:v>Meter Group</x:v>
      </x:c>
      <x:c r="C59" s="45" t="str">
        <x:v>Rollover Pages For Period</x:v>
      </x:c>
      <x:c r="D59" s="45" t="str">
        <x:v>Pre-FPR CPP</x:v>
      </x:c>
      <x:c r="E59" s="46" t="str">
        <x:v>Rollover Savings</x:v>
      </x:c>
    </x:row>
    <x:row r="60" spans="1:10" x14ac:dyDescent="0.25">
      <x:c r="B60" s="58" t="str">
        <x:v>B/W Copies</x:v>
      </x:c>
      <x:c r="C60" s="6" t="str">
        <x:v>20,012</x:v>
      </x:c>
      <x:c r="D60" s="6" t="str">
        <x:v>$ .0110</x:v>
      </x:c>
      <x:c r="E60" s="59" t="str">
        <x:f>=SUM(C60* D60)</x:f>
      </x:c>
    </x:row>
    <x:row r="61" spans="1:10" x14ac:dyDescent="0.25">
      <x:c r="B61" s="58" t="str">
        <x:v>B/W Laser Prints </x:v>
      </x:c>
      <x:c r="C61" s="6" t="str">
        <x:v>0</x:v>
      </x:c>
      <x:c r="D61" s="6" t="str">
        <x:v>$ .0200</x:v>
      </x:c>
      <x:c r="E61" s="59" t="str">
        <x:f>=SUM(C61* D61)</x:f>
      </x:c>
    </x:row>
    <x:row r="62" spans="1:10" x14ac:dyDescent="0.25">
      <x:c r="B62" s="60" t="str">
        <x:v>Color Copier (Color Pages)</x:v>
      </x:c>
      <x:c r="C62" s="73" t="str">
        <x:v>0</x:v>
      </x:c>
      <x:c r="D62" s="73" t="str">
        <x:v>$ .0900</x:v>
      </x:c>
      <x:c r="E62" s="61" t="n">
        <x:f>=SUM(C62* D62)</x:f>
      </x:c>
    </x:row>
    <x:row r="63" spans="1:10" x14ac:dyDescent="0.25">
      <x:c r="B63" s="60" t="str">
        <x:v>Color Laser Prints (Other)</x:v>
      </x:c>
      <x:c r="C63" s="73" t="str">
        <x:v>187</x:v>
      </x:c>
      <x:c r="D63" s="73" t="str">
        <x:v>$ .2000</x:v>
      </x:c>
      <x:c r="E63" s="61" t="n">
        <x:f>=SUM(C63* D63)</x:f>
      </x:c>
    </x:row>
    <x:row r="64" spans="1:10" x14ac:dyDescent="0.25">
      <x:c r="B64" s="58" t="str">
        <x:v>Color Laser Prints (Ricoh)</x:v>
      </x:c>
      <x:c r="C64" s="6" t="str">
        <x:v>34,178</x:v>
      </x:c>
      <x:c r="D64" s="6" t="str">
        <x:v>$ .1300</x:v>
      </x:c>
      <x:c r="E64" s="59" t="str">
        <x:f>=SUM(C64* D64)</x:f>
      </x:c>
    </x:row>
    <x:row r="65" spans="1:10" x14ac:dyDescent="0.25">
      <x:c r="A65" s="19"/>
      <x:c r="B65" s="174"/>
      <x:c r="C65" s="174"/>
      <x:c r="D65" s="174">
        <x:v>Rollover Savings: </x:v>
      </x:c>
      <x:c r="E65" s="174">
        <x:f ca="1">SUM(E59:E64)</x:f>
      </x:c>
    </x:row>
    <x:row r="67" spans="1:10" ht="15.5" customHeight="1" x14ac:dyDescent="0.25">
      <x:c r="A67"/>
      <x:c r="B67" s="194" t="str">
        <x:v>January 2016 - March 2016</x:v>
      </x:c>
      <x:c r="C67" s="19"/>
      <x:c r="D67" s="19"/>
      <x:c r="E67" s="19"/>
    </x:row>
    <x:row r="68" spans="1:10" ht="27.75" customHeight="1" x14ac:dyDescent="0.25">
      <x:c r="B68" s="47" t="str">
        <x:v>Meter Group</x:v>
      </x:c>
      <x:c r="C68" s="45" t="str">
        <x:v>Rollover Pages For Period</x:v>
      </x:c>
      <x:c r="D68" s="45" t="str">
        <x:v>Pre-FPR CPP</x:v>
      </x:c>
      <x:c r="E68" s="46" t="str">
        <x:v>Rollover Savings</x:v>
      </x:c>
    </x:row>
    <x:row r="69" spans="1:10" x14ac:dyDescent="0.25">
      <x:c r="B69" s="58" t="str">
        <x:v>B/W Copies</x:v>
      </x:c>
      <x:c r="C69" s="6" t="str">
        <x:v>17,959</x:v>
      </x:c>
      <x:c r="D69" s="6" t="str">
        <x:v>$ .0110</x:v>
      </x:c>
      <x:c r="E69" s="59" t="str">
        <x:f>=SUM(C69* D69)</x:f>
      </x:c>
    </x:row>
    <x:row r="70" spans="1:10" x14ac:dyDescent="0.25">
      <x:c r="B70" s="60" t="str">
        <x:v>B/W Laser Prints </x:v>
      </x:c>
      <x:c r="C70" s="73" t="str">
        <x:v>0</x:v>
      </x:c>
      <x:c r="D70" s="73" t="str">
        <x:v>$ .0200</x:v>
      </x:c>
      <x:c r="E70" s="61" t="n">
        <x:f>=SUM(C70* D70)</x:f>
      </x:c>
    </x:row>
    <x:row r="71" spans="1:10" x14ac:dyDescent="0.25">
      <x:c r="B71" s="60" t="str">
        <x:v>Color Copier (Color Pages)</x:v>
      </x:c>
      <x:c r="C71" s="73" t="str">
        <x:v>0</x:v>
      </x:c>
      <x:c r="D71" s="73" t="str">
        <x:v>$ .0900</x:v>
      </x:c>
      <x:c r="E71" s="61" t="n">
        <x:f>=SUM(C71* D71)</x:f>
      </x:c>
    </x:row>
    <x:row r="72" spans="1:10" x14ac:dyDescent="0.25">
      <x:c r="B72" s="58" t="str">
        <x:v>Color Laser Prints (Other)</x:v>
      </x:c>
      <x:c r="C72" s="6" t="str">
        <x:v>1,568</x:v>
      </x:c>
      <x:c r="D72" s="6" t="str">
        <x:v>$ .2000</x:v>
      </x:c>
      <x:c r="E72" s="59" t="str">
        <x:f>=SUM(C72* D72)</x:f>
      </x:c>
    </x:row>
    <x:row r="73" spans="1:10" x14ac:dyDescent="0.25">
      <x:c r="B73" s="58" t="str">
        <x:v>Color Laser Prints (Ricoh)</x:v>
      </x:c>
      <x:c r="C73" s="6" t="str">
        <x:v>12,569</x:v>
      </x:c>
      <x:c r="D73" s="6" t="str">
        <x:v>$ .1300</x:v>
      </x:c>
      <x:c r="E73" s="59" t="str">
        <x:f>=SUM(C73* D73)</x:f>
      </x:c>
    </x:row>
    <x:row r="74" spans="1:10" x14ac:dyDescent="0.25">
      <x:c r="A74" s="19"/>
      <x:c r="B74" s="174"/>
      <x:c r="C74" s="174"/>
      <x:c r="D74" s="174">
        <x:v>Rollover Savings: </x:v>
      </x:c>
      <x:c r="E74" s="174">
        <x:f ca="1">SUM(E68:E73)</x:f>
      </x:c>
    </x:row>
    <x:row r="76" spans="1:10" ht="15.5" customHeight="1" x14ac:dyDescent="0.25">
      <x:c r="A76"/>
      <x:c r="B76" s="194" t="str">
        <x:v>October 2015 - December 2015</x:v>
      </x:c>
      <x:c r="C76" s="19"/>
      <x:c r="D76" s="19"/>
      <x:c r="E76" s="19"/>
    </x:row>
    <x:row r="77" spans="1:10" ht="27.75" customHeight="1" x14ac:dyDescent="0.25">
      <x:c r="B77" s="47" t="str">
        <x:v>Meter Group</x:v>
      </x:c>
      <x:c r="C77" s="45" t="str">
        <x:v>Rollover Pages For Period</x:v>
      </x:c>
      <x:c r="D77" s="45" t="str">
        <x:v>Pre-FPR CPP</x:v>
      </x:c>
      <x:c r="E77" s="46" t="str">
        <x:v>Rollover Savings</x:v>
      </x:c>
    </x:row>
    <x:row r="78" spans="1:10" x14ac:dyDescent="0.25">
      <x:c r="B78" s="60" t="str">
        <x:v>B/W Copies</x:v>
      </x:c>
      <x:c r="C78" s="73" t="str">
        <x:v>39,421</x:v>
      </x:c>
      <x:c r="D78" s="73" t="str">
        <x:v>$ .0110</x:v>
      </x:c>
      <x:c r="E78" s="61" t="n">
        <x:f>=SUM(C78* D78)</x:f>
      </x:c>
    </x:row>
    <x:row r="79" spans="1:10" x14ac:dyDescent="0.25">
      <x:c r="B79" s="60" t="str">
        <x:v>B/W Laser Prints </x:v>
      </x:c>
      <x:c r="C79" s="73" t="str">
        <x:v>7,208</x:v>
      </x:c>
      <x:c r="D79" s="73" t="str">
        <x:v>$ .0200</x:v>
      </x:c>
      <x:c r="E79" s="61" t="n">
        <x:f>=SUM(C79* D79)</x:f>
      </x:c>
    </x:row>
    <x:row r="80" spans="1:10" x14ac:dyDescent="0.25">
      <x:c r="B80" s="58" t="str">
        <x:v>Color Copier (Color Pages)</x:v>
      </x:c>
      <x:c r="C80" s="6" t="str">
        <x:v>0</x:v>
      </x:c>
      <x:c r="D80" s="6" t="str">
        <x:v>$ .0900</x:v>
      </x:c>
      <x:c r="E80" s="59" t="str">
        <x:f>=SUM(C80* D80)</x:f>
      </x:c>
    </x:row>
    <x:row r="81" spans="1:10" x14ac:dyDescent="0.25">
      <x:c r="B81" s="58" t="str">
        <x:v>Color Laser Prints (Other)</x:v>
      </x:c>
      <x:c r="C81" s="6" t="str">
        <x:v>1,282</x:v>
      </x:c>
      <x:c r="D81" s="6" t="str">
        <x:v>$ .2000</x:v>
      </x:c>
      <x:c r="E81" s="59" t="str">
        <x:f>=SUM(C81* D81)</x:f>
      </x:c>
    </x:row>
    <x:row r="82" spans="1:10" x14ac:dyDescent="0.25">
      <x:c r="B82" s="60" t="str">
        <x:v>Color Laser Prints (Ricoh)</x:v>
      </x:c>
      <x:c r="C82" s="73" t="str">
        <x:v>0</x:v>
      </x:c>
      <x:c r="D82" s="73" t="str">
        <x:v>$ .1300</x:v>
      </x:c>
      <x:c r="E82" s="61" t="n">
        <x:f>=SUM(C82* D82)</x:f>
      </x:c>
    </x:row>
    <x:row r="83" spans="1:10" x14ac:dyDescent="0.25">
      <x:c r="A83" s="19"/>
      <x:c r="B83" s="174"/>
      <x:c r="C83" s="174"/>
      <x:c r="D83" s="174">
        <x:v>Rollover Savings: </x:v>
      </x:c>
      <x:c r="E83" s="174">
        <x:f ca="1">SUM(E77:E82)</x:f>
      </x:c>
    </x:row>
    <x:row r="85" spans="1:10" ht="15.5" customHeight="1" x14ac:dyDescent="0.25">
      <x:c r="A85"/>
      <x:c r="B85" s="194" t="str">
        <x:v>July 2015 - September 2015</x:v>
      </x:c>
      <x:c r="C85" s="19"/>
      <x:c r="D85" s="19"/>
      <x:c r="E85" s="19"/>
    </x:row>
    <x:row r="86" spans="1:10" ht="27.75" customHeight="1" x14ac:dyDescent="0.25">
      <x:c r="B86" s="47" t="str">
        <x:v>Meter Group</x:v>
      </x:c>
      <x:c r="C86" s="45" t="str">
        <x:v>Rollover Pages For Period</x:v>
      </x:c>
      <x:c r="D86" s="45" t="str">
        <x:v>Pre-FPR CPP</x:v>
      </x:c>
      <x:c r="E86" s="46" t="str">
        <x:v>Rollover Savings</x:v>
      </x:c>
    </x:row>
    <x:row r="87" spans="1:10" x14ac:dyDescent="0.25">
      <x:c r="B87" s="60" t="str">
        <x:v>B/W Copies</x:v>
      </x:c>
      <x:c r="C87" s="73" t="str">
        <x:v>41,625</x:v>
      </x:c>
      <x:c r="D87" s="73" t="str">
        <x:v>$ .0110</x:v>
      </x:c>
      <x:c r="E87" s="61" t="n">
        <x:f>=SUM(C87* D87)</x:f>
      </x:c>
    </x:row>
    <x:row r="88" spans="1:10" x14ac:dyDescent="0.25">
      <x:c r="B88" s="58" t="str">
        <x:v>B/W Laser Prints </x:v>
      </x:c>
      <x:c r="C88" s="6" t="str">
        <x:v>13,445</x:v>
      </x:c>
      <x:c r="D88" s="6" t="str">
        <x:v>$ .0200</x:v>
      </x:c>
      <x:c r="E88" s="59" t="str">
        <x:f>=SUM(C88* D88)</x:f>
      </x:c>
    </x:row>
    <x:row r="89" spans="1:10" x14ac:dyDescent="0.25">
      <x:c r="B89" s="58" t="str">
        <x:v>Color Copier (Color Pages)</x:v>
      </x:c>
      <x:c r="C89" s="6" t="str">
        <x:v>0</x:v>
      </x:c>
      <x:c r="D89" s="6" t="str">
        <x:v>$ .0900</x:v>
      </x:c>
      <x:c r="E89" s="59" t="str">
        <x:f>=SUM(C89* D89)</x:f>
      </x:c>
    </x:row>
    <x:row r="90" spans="1:10" x14ac:dyDescent="0.25">
      <x:c r="B90" s="60" t="str">
        <x:v>Color Laser Prints (Other)</x:v>
      </x:c>
      <x:c r="C90" s="73" t="str">
        <x:v>1,011</x:v>
      </x:c>
      <x:c r="D90" s="73" t="str">
        <x:v>$ .2000</x:v>
      </x:c>
      <x:c r="E90" s="61" t="n">
        <x:f>=SUM(C90* D90)</x:f>
      </x:c>
    </x:row>
    <x:row r="91" spans="1:10" x14ac:dyDescent="0.25">
      <x:c r="B91" s="60" t="str">
        <x:v>Color Laser Prints (Ricoh)</x:v>
      </x:c>
      <x:c r="C91" s="73" t="str">
        <x:v>10,961</x:v>
      </x:c>
      <x:c r="D91" s="73" t="str">
        <x:v>$ .1300</x:v>
      </x:c>
      <x:c r="E91" s="61" t="n">
        <x:f>=SUM(C91* D91)</x:f>
      </x:c>
    </x:row>
    <x:row r="92" spans="1:10" x14ac:dyDescent="0.25">
      <x:c r="A92" s="19"/>
      <x:c r="B92" s="174"/>
      <x:c r="C92" s="174"/>
      <x:c r="D92" s="174">
        <x:v>Rollover Savings: </x:v>
      </x:c>
      <x:c r="E92" s="174">
        <x:f ca="1">SUM(E86:E91)</x:f>
      </x:c>
    </x:row>
    <x:row r="94" spans="1:10" ht="15.5" customHeight="1" x14ac:dyDescent="0.25">
      <x:c r="A94"/>
      <x:c r="B94" s="194" t="str">
        <x:v>April 2015 - June 2015</x:v>
      </x:c>
      <x:c r="C94" s="19"/>
      <x:c r="D94" s="19"/>
      <x:c r="E94" s="19"/>
    </x:row>
    <x:row r="95" spans="1:10" ht="27.75" customHeight="1" x14ac:dyDescent="0.25">
      <x:c r="B95" s="47" t="str">
        <x:v>Meter Group</x:v>
      </x:c>
      <x:c r="C95" s="45" t="str">
        <x:v>Rollover Pages For Period</x:v>
      </x:c>
      <x:c r="D95" s="45" t="str">
        <x:v>Pre-FPR CPP</x:v>
      </x:c>
      <x:c r="E95" s="46" t="str">
        <x:v>Rollover Savings</x:v>
      </x:c>
    </x:row>
    <x:row r="96" spans="1:10" x14ac:dyDescent="0.25">
      <x:c r="B96" s="58" t="str">
        <x:v>B/W Copies</x:v>
      </x:c>
      <x:c r="C96" s="6" t="str">
        <x:v>33,752</x:v>
      </x:c>
      <x:c r="D96" s="6" t="str">
        <x:v>$ .0110</x:v>
      </x:c>
      <x:c r="E96" s="59" t="str">
        <x:f>=SUM(C96* D96)</x:f>
      </x:c>
    </x:row>
    <x:row r="97" spans="1:10" x14ac:dyDescent="0.25">
      <x:c r="B97" s="58" t="str">
        <x:v>B/W Laser Prints </x:v>
      </x:c>
      <x:c r="C97" s="6" t="str">
        <x:v>15,320</x:v>
      </x:c>
      <x:c r="D97" s="6" t="str">
        <x:v>$ .0200</x:v>
      </x:c>
      <x:c r="E97" s="59" t="str">
        <x:f>=SUM(C97* D97)</x:f>
      </x:c>
    </x:row>
    <x:row r="98" spans="1:10" x14ac:dyDescent="0.25">
      <x:c r="B98" s="60" t="str">
        <x:v>Color Copier (Color Pages)</x:v>
      </x:c>
      <x:c r="C98" s="73" t="str">
        <x:v>1,056</x:v>
      </x:c>
      <x:c r="D98" s="73" t="str">
        <x:v>$ .0900</x:v>
      </x:c>
      <x:c r="E98" s="61" t="n">
        <x:f>=SUM(C98* D98)</x:f>
      </x:c>
    </x:row>
    <x:row r="99" spans="1:10" x14ac:dyDescent="0.25">
      <x:c r="B99" s="60" t="str">
        <x:v>Color Laser Prints (Other)</x:v>
      </x:c>
      <x:c r="C99" s="73" t="str">
        <x:v>0</x:v>
      </x:c>
      <x:c r="D99" s="73" t="str">
        <x:v>$ .2000</x:v>
      </x:c>
      <x:c r="E99" s="61" t="n">
        <x:f>=SUM(C99* D99)</x:f>
      </x:c>
    </x:row>
    <x:row r="100" spans="1:10" x14ac:dyDescent="0.25">
      <x:c r="B100" s="58" t="str">
        <x:v>Color Laser Prints (Ricoh)</x:v>
      </x:c>
      <x:c r="C100" s="6" t="str">
        <x:v>23,578</x:v>
      </x:c>
      <x:c r="D100" s="6" t="str">
        <x:v>$ .1300</x:v>
      </x:c>
      <x:c r="E100" s="59" t="str">
        <x:f>=SUM(C100* D100)</x:f>
      </x:c>
    </x:row>
    <x:row r="101" spans="1:10" x14ac:dyDescent="0.25">
      <x:c r="A101" s="19"/>
      <x:c r="B101" s="174"/>
      <x:c r="C101" s="174"/>
      <x:c r="D101" s="174">
        <x:v>Rollover Savings: </x:v>
      </x:c>
      <x:c r="E101" s="174">
        <x:f ca="1">SUM(E95:E100)</x:f>
      </x:c>
    </x:row>
    <x:row r="103" spans="1:10" ht="15.5" customHeight="1" x14ac:dyDescent="0.25">
      <x:c r="A103"/>
      <x:c r="B103" s="194" t="str">
        <x:v>October 2014 - March 2015</x:v>
      </x:c>
      <x:c r="C103" s="19"/>
      <x:c r="D103" s="19"/>
      <x:c r="E103" s="19"/>
    </x:row>
    <x:row r="104" spans="1:10" ht="27.75" customHeight="1" x14ac:dyDescent="0.25">
      <x:c r="B104" s="47" t="str">
        <x:v>Meter Group</x:v>
      </x:c>
      <x:c r="C104" s="45" t="str">
        <x:v>Rollover Pages For Period</x:v>
      </x:c>
      <x:c r="D104" s="45" t="str">
        <x:v>Pre-FPR CPP</x:v>
      </x:c>
      <x:c r="E104" s="46" t="str">
        <x:v>Rollover Savings</x:v>
      </x:c>
    </x:row>
    <x:row r="105" spans="1:10" x14ac:dyDescent="0.25">
      <x:c r="B105" s="58" t="str">
        <x:v>B/W Copies</x:v>
      </x:c>
      <x:c r="C105" s="6" t="str">
        <x:v>24,790</x:v>
      </x:c>
      <x:c r="D105" s="6" t="str">
        <x:v>$ .0110</x:v>
      </x:c>
      <x:c r="E105" s="59" t="str">
        <x:f>=SUM(C105* D105)</x:f>
      </x:c>
    </x:row>
    <x:row r="106" spans="1:10" x14ac:dyDescent="0.25">
      <x:c r="B106" s="60" t="str">
        <x:v>B/W Laser Prints </x:v>
      </x:c>
      <x:c r="C106" s="73" t="str">
        <x:v>0</x:v>
      </x:c>
      <x:c r="D106" s="73" t="str">
        <x:v>$ .0200</x:v>
      </x:c>
      <x:c r="E106" s="61" t="n">
        <x:f>=SUM(C106* D106)</x:f>
      </x:c>
    </x:row>
    <x:row r="107" spans="1:10" x14ac:dyDescent="0.25">
      <x:c r="B107" s="60" t="str">
        <x:v>Color Copier (Color Pages)</x:v>
      </x:c>
      <x:c r="C107" s="73" t="str">
        <x:v>0</x:v>
      </x:c>
      <x:c r="D107" s="73" t="str">
        <x:v>$ .0900</x:v>
      </x:c>
      <x:c r="E107" s="61" t="n">
        <x:f>=SUM(C107* D107)</x:f>
      </x:c>
    </x:row>
    <x:row r="108" spans="1:10" x14ac:dyDescent="0.25">
      <x:c r="B108" s="58" t="str">
        <x:v>Color Laser Prints (Other)</x:v>
      </x:c>
      <x:c r="C108" s="6" t="str">
        <x:v>0</x:v>
      </x:c>
      <x:c r="D108" s="6" t="str">
        <x:v>$ .2000</x:v>
      </x:c>
      <x:c r="E108" s="59" t="str">
        <x:f>=SUM(C108* D108)</x:f>
      </x:c>
    </x:row>
    <x:row r="109" spans="1:10" x14ac:dyDescent="0.25">
      <x:c r="B109" s="58" t="str">
        <x:v>Color Laser Prints (Ricoh)</x:v>
      </x:c>
      <x:c r="C109" s="6" t="str">
        <x:v>2,404</x:v>
      </x:c>
      <x:c r="D109" s="6" t="str">
        <x:v>$ .1300</x:v>
      </x:c>
      <x:c r="E109" s="59" t="str">
        <x:f>=SUM(C109* D109)</x:f>
      </x:c>
    </x:row>
    <x:row r="110" spans="1:10" x14ac:dyDescent="0.25">
      <x:c r="A110" s="19"/>
      <x:c r="B110" s="174"/>
      <x:c r="C110" s="174"/>
      <x:c r="D110" s="174">
        <x:v>Rollover Savings: </x:v>
      </x:c>
      <x:c r="E110" s="174">
        <x:f ca="1">SUM(E104:E109)</x:f>
      </x:c>
    </x:row>
    <x:row r="112" spans="1:10" ht="15.5" customHeight="1" x14ac:dyDescent="0.25">
      <x:c r="A112"/>
      <x:c r="B112" s="194" t="str">
        <x:v>July 2014 - September 2014</x:v>
      </x:c>
      <x:c r="C112" s="19"/>
      <x:c r="D112" s="19"/>
      <x:c r="E112" s="19"/>
    </x:row>
    <x:row r="113" spans="1:10" ht="27.75" customHeight="1" x14ac:dyDescent="0.25">
      <x:c r="B113" s="47" t="str">
        <x:v>Meter Group</x:v>
      </x:c>
      <x:c r="C113" s="45" t="str">
        <x:v>Rollover Pages For Period</x:v>
      </x:c>
      <x:c r="D113" s="45" t="str">
        <x:v>Pre-FPR CPP</x:v>
      </x:c>
      <x:c r="E113" s="46" t="str">
        <x:v>Rollover Savings</x:v>
      </x:c>
    </x:row>
    <x:row r="114" spans="1:10" x14ac:dyDescent="0.25">
      <x:c r="B114" s="60" t="str">
        <x:v>B/W Copies</x:v>
      </x:c>
      <x:c r="C114" s="73" t="str">
        <x:v>17,361</x:v>
      </x:c>
      <x:c r="D114" s="73" t="str">
        <x:v>$ .0110</x:v>
      </x:c>
      <x:c r="E114" s="61" t="n">
        <x:f>=SUM(C114* D114)</x:f>
      </x:c>
    </x:row>
    <x:row r="115" spans="1:10" x14ac:dyDescent="0.25">
      <x:c r="B115" s="60" t="str">
        <x:v>B/W Laser Prints </x:v>
      </x:c>
      <x:c r="C115" s="73" t="str">
        <x:v>0</x:v>
      </x:c>
      <x:c r="D115" s="73" t="str">
        <x:v>$ .0200</x:v>
      </x:c>
      <x:c r="E115" s="61" t="n">
        <x:f>=SUM(C115* D115)</x:f>
      </x:c>
    </x:row>
    <x:row r="116" spans="1:10" x14ac:dyDescent="0.25">
      <x:c r="B116" s="58" t="str">
        <x:v>Color Copier (Color Pages)</x:v>
      </x:c>
      <x:c r="C116" s="6" t="str">
        <x:v>5,473</x:v>
      </x:c>
      <x:c r="D116" s="6" t="str">
        <x:v>$ .0900</x:v>
      </x:c>
      <x:c r="E116" s="59" t="str">
        <x:f>=SUM(C116* D116)</x:f>
      </x:c>
    </x:row>
    <x:row r="117" spans="1:10" x14ac:dyDescent="0.25">
      <x:c r="B117" s="58" t="str">
        <x:v>Color Laser Prints (Other)</x:v>
      </x:c>
      <x:c r="C117" s="6" t="str">
        <x:v>1,854</x:v>
      </x:c>
      <x:c r="D117" s="6" t="str">
        <x:v>$ .2000</x:v>
      </x:c>
      <x:c r="E117" s="59" t="str">
        <x:f>=SUM(C117* D117)</x:f>
      </x:c>
    </x:row>
    <x:row r="118" spans="1:10" x14ac:dyDescent="0.25">
      <x:c r="B118" s="60" t="str">
        <x:v>Color Laser Prints (Ricoh)</x:v>
      </x:c>
      <x:c r="C118" s="73" t="str">
        <x:v>9,147</x:v>
      </x:c>
      <x:c r="D118" s="73" t="str">
        <x:v>$ .1300</x:v>
      </x:c>
      <x:c r="E118" s="61" t="n">
        <x:f>=SUM(C118* D118)</x:f>
      </x:c>
    </x:row>
    <x:row r="119" spans="1:10" x14ac:dyDescent="0.25">
      <x:c r="A119" s="19"/>
      <x:c r="B119" s="174"/>
      <x:c r="C119" s="174"/>
      <x:c r="D119" s="174">
        <x:v>Rollover Savings: </x:v>
      </x:c>
      <x:c r="E119" s="174">
        <x:f ca="1">SUM(E113:E118)</x:f>
      </x:c>
    </x:row>
    <x:row r="121" spans="1:10" ht="15.5" customHeight="1" x14ac:dyDescent="0.25">
      <x:c r="A121"/>
      <x:c r="B121" s="194" t="str">
        <x:v>April 2014 - June 2014</x:v>
      </x:c>
      <x:c r="C121" s="19"/>
      <x:c r="D121" s="19"/>
      <x:c r="E121" s="19"/>
    </x:row>
    <x:row r="122" spans="1:10" ht="27.75" customHeight="1" x14ac:dyDescent="0.25">
      <x:c r="B122" s="47" t="str">
        <x:v>Meter Group</x:v>
      </x:c>
      <x:c r="C122" s="45" t="str">
        <x:v>Rollover Pages For Period</x:v>
      </x:c>
      <x:c r="D122" s="45" t="str">
        <x:v>Pre-FPR CPP</x:v>
      </x:c>
      <x:c r="E122" s="46" t="str">
        <x:v>Rollover Savings</x:v>
      </x:c>
    </x:row>
    <x:row r="123" spans="1:10" x14ac:dyDescent="0.25">
      <x:c r="B123" s="60" t="str">
        <x:v>B/W Copies</x:v>
      </x:c>
      <x:c r="C123" s="73" t="str">
        <x:v>24,822</x:v>
      </x:c>
      <x:c r="D123" s="73" t="str">
        <x:v>$ .0110</x:v>
      </x:c>
      <x:c r="E123" s="61" t="n">
        <x:f>=SUM(C123* D123)</x:f>
      </x:c>
    </x:row>
    <x:row r="124" spans="1:10" x14ac:dyDescent="0.25">
      <x:c r="B124" s="58" t="str">
        <x:v>B/W Laser Prints </x:v>
      </x:c>
      <x:c r="C124" s="6" t="str">
        <x:v>25,089</x:v>
      </x:c>
      <x:c r="D124" s="6" t="str">
        <x:v>$ .0200</x:v>
      </x:c>
      <x:c r="E124" s="59" t="str">
        <x:f>=SUM(C124* D124)</x:f>
      </x:c>
    </x:row>
    <x:row r="125" spans="1:10" x14ac:dyDescent="0.25">
      <x:c r="B125" s="58" t="str">
        <x:v>Color Copier (Color Pages)</x:v>
      </x:c>
      <x:c r="C125" s="6" t="str">
        <x:v>0</x:v>
      </x:c>
      <x:c r="D125" s="6" t="str">
        <x:v>$ .0900</x:v>
      </x:c>
      <x:c r="E125" s="59" t="str">
        <x:f>=SUM(C125* D125)</x:f>
      </x:c>
    </x:row>
    <x:row r="126" spans="1:10" x14ac:dyDescent="0.25">
      <x:c r="B126" s="60" t="str">
        <x:v>Color Laser Prints (Other)</x:v>
      </x:c>
      <x:c r="C126" s="73" t="str">
        <x:v>0</x:v>
      </x:c>
      <x:c r="D126" s="73" t="str">
        <x:v>$ .2000</x:v>
      </x:c>
      <x:c r="E126" s="61" t="n">
        <x:f>=SUM(C126* D126)</x:f>
      </x:c>
    </x:row>
    <x:row r="127" spans="1:10" x14ac:dyDescent="0.25">
      <x:c r="B127" s="60" t="str">
        <x:v>Color Laser Prints (Ricoh)</x:v>
      </x:c>
      <x:c r="C127" s="73" t="str">
        <x:v>15,612</x:v>
      </x:c>
      <x:c r="D127" s="73" t="str">
        <x:v>$ .1300</x:v>
      </x:c>
      <x:c r="E127" s="61" t="n">
        <x:f>=SUM(C127* D127)</x:f>
      </x:c>
    </x:row>
    <x:row r="128" spans="1:10" x14ac:dyDescent="0.25">
      <x:c r="A128" s="19"/>
      <x:c r="B128" s="174"/>
      <x:c r="C128" s="174"/>
      <x:c r="D128" s="174">
        <x:v>Rollover Savings: </x:v>
      </x:c>
      <x:c r="E128" s="174">
        <x:f ca="1">SUM(E122:E127)</x:f>
      </x:c>
    </x:row>
    <x:row r="130" spans="1:10" ht="15.5" customHeight="1" x14ac:dyDescent="0.25">
      <x:c r="A130"/>
      <x:c r="B130" s="194" t="str">
        <x:v>January 2014 - March 2014</x:v>
      </x:c>
      <x:c r="C130" s="19"/>
      <x:c r="D130" s="19"/>
      <x:c r="E130" s="19"/>
    </x:row>
    <x:row r="131" spans="1:10" ht="27.75" customHeight="1" x14ac:dyDescent="0.25">
      <x:c r="B131" s="47" t="str">
        <x:v>Meter Group</x:v>
      </x:c>
      <x:c r="C131" s="45" t="str">
        <x:v>Rollover Pages For Period</x:v>
      </x:c>
      <x:c r="D131" s="45" t="str">
        <x:v>Pre-FPR CPP</x:v>
      </x:c>
      <x:c r="E131" s="46" t="str">
        <x:v>Rollover Savings</x:v>
      </x:c>
    </x:row>
    <x:row r="132" spans="1:10" x14ac:dyDescent="0.25">
      <x:c r="B132" s="58" t="str">
        <x:v>B/W Copies</x:v>
      </x:c>
      <x:c r="C132" s="6" t="str">
        <x:v>17,854</x:v>
      </x:c>
      <x:c r="D132" s="6" t="str">
        <x:v>$ .0110</x:v>
      </x:c>
      <x:c r="E132" s="59" t="str">
        <x:f>=SUM(C132* D132)</x:f>
      </x:c>
    </x:row>
    <x:row r="133" spans="1:10" x14ac:dyDescent="0.25">
      <x:c r="B133" s="58" t="str">
        <x:v>B/W Laser Prints </x:v>
      </x:c>
      <x:c r="C133" s="6" t="str">
        <x:v>16,462</x:v>
      </x:c>
      <x:c r="D133" s="6" t="str">
        <x:v>$ .0200</x:v>
      </x:c>
      <x:c r="E133" s="59" t="str">
        <x:f>=SUM(C133* D133)</x:f>
      </x:c>
    </x:row>
    <x:row r="134" spans="1:10" x14ac:dyDescent="0.25">
      <x:c r="B134" s="60" t="str">
        <x:v>Color Copier (Color Pages)</x:v>
      </x:c>
      <x:c r="C134" s="73" t="str">
        <x:v>0</x:v>
      </x:c>
      <x:c r="D134" s="73" t="str">
        <x:v>$ .0900</x:v>
      </x:c>
      <x:c r="E134" s="61" t="n">
        <x:f>=SUM(C134* D134)</x:f>
      </x:c>
    </x:row>
    <x:row r="135" spans="1:10" x14ac:dyDescent="0.25">
      <x:c r="B135" s="60" t="str">
        <x:v>Color Laser Prints (Other)</x:v>
      </x:c>
      <x:c r="C135" s="73" t="str">
        <x:v>2,301</x:v>
      </x:c>
      <x:c r="D135" s="73" t="str">
        <x:v>$ .2000</x:v>
      </x:c>
      <x:c r="E135" s="61" t="n">
        <x:f>=SUM(C135* D135)</x:f>
      </x:c>
    </x:row>
    <x:row r="136" spans="1:10" x14ac:dyDescent="0.25">
      <x:c r="B136" s="58" t="str">
        <x:v>Color Laser Prints (Ricoh)</x:v>
      </x:c>
      <x:c r="C136" s="6" t="str">
        <x:v>0</x:v>
      </x:c>
      <x:c r="D136" s="6" t="str">
        <x:v>$ .1300</x:v>
      </x:c>
      <x:c r="E136" s="59" t="str">
        <x:f>=SUM(C136* D136)</x:f>
      </x:c>
    </x:row>
    <x:row r="137" spans="1:10" x14ac:dyDescent="0.25">
      <x:c r="A137" s="19"/>
      <x:c r="B137" s="174"/>
      <x:c r="C137" s="174"/>
      <x:c r="D137" s="174">
        <x:v>Rollover Savings: </x:v>
      </x:c>
      <x:c r="E137" s="174">
        <x:f ca="1">SUM(E131:E136)</x:f>
      </x:c>
    </x:row>
    <x:row r="139" spans="1:10" x14ac:dyDescent="0.25">
      <x:c r="B139" s="6"/>
      <x:c r="C139" s="6"/>
      <x:c r="D139" s="174">
        <x:v>Total Rollover Savings: </x:v>
      </x:c>
      <x:c r="E139" s="174">
        <x:v>60017.32800000000</x:v>
      </x:c>
    </x:row>
  </x:sheetData>
  <x:mergeCells count="3">
    <x:mergeCell ref="A1:G1"/>
    <x:mergeCell ref="A2:G2"/>
    <x:mergeCell ref="A3:G3"/>
  </x:mergeCells>
  <x:dataValidations count="1">
    <x:dataValidation allowBlank="1" showInputMessage="1" sqref="C7:D27"/>
  </x:dataValidations>
  <x:printOptions horizontalCentered="1"/>
  <x:pageMargins left="0.553" right="0.333" top="1.3958333333333333" bottom="0.94791666666666663" header="0.3" footer="0.3"/>
  <x:pageSetup orientation="landscape" r:id="rId1"/>
  <x:headerFooter>
    <x:oddHeader>&amp;C&amp;G</x:oddHeader>
    <x:oddFooter>&amp;C&amp;G</x:oddFooter>
  </x:headerFooter>
  <x:legacyDrawingHF r:id="rId2"/>
</x:worksheet>
</file>

<file path=xl/worksheets/sheet11.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sheetPr codeName="Sheet16"/>
  <x:dimension ref="A1:F30"/>
  <x:sheetViews>
    <x:sheetView showGridLines="0" view="pageLayout" zoomScaleNormal="100" workbookViewId="0">
      <x:selection activeCell="B7" sqref="B7"/>
    </x:sheetView>
  </x:sheetViews>
  <x:sheetFormatPr defaultRowHeight="15" x14ac:dyDescent="0.25"/>
  <x:cols>
    <x:col min="1" max="1" width="14.5" style="1" customWidth="1"/>
    <x:col min="2" max="2" width="14.6" style="1" customWidth="1"/>
    <x:col min="3" max="3" width="24.5" style="1" customWidth="1"/>
    <x:col min="4" max="4" width="24.5" style="1" customWidth="1"/>
    <x:col min="5" max="5" width="15.57" style="1" customWidth="1"/>
    <x:col min="6" max="7" width="12.140625" style="5" customWidth="1"/>
  </x:cols>
  <x:sheetData>
    <x:row r="1" spans="1:10" ht="15.75" x14ac:dyDescent="0.25">
      <x:c r="A1" s="125" t="str">
        <x:f ca="1">SETUP!$B$2</x:f>
        <x:v>?</x:v>
      </x:c>
      <x:c r="C1" s="126"/>
      <x:c r="D1" s="126"/>
      <x:c r="E1" s="126"/>
      <x:c r="F1" s="126"/>
    </x:row>
    <x:row r="2" spans="1:10" x14ac:dyDescent="0.25">
      <x:c r="A2" s="123" t="str">
        <x:f ca="1">="Model Matrix Period Ending "&amp;TEXT(SETUP!$B$4,"MMMMMMMMM DD, YYYY")&amp;""</x:f>
        <x:v>="Model Matrix Period Ending "&amp;TEXT(SETUP!$B$4,"MMMMMMMMM DD, YYYY")&amp;""</x:v>
      </x:c>
      <x:c r="C2" s="124"/>
      <x:c r="D2" s="124"/>
      <x:c r="E2" s="124"/>
      <x:c r="F2" s="124"/>
    </x:row>
    <x:row r="3" spans="1:10" x14ac:dyDescent="0.25">
      <x:c r="B3" s="199" t="str">
        <x:v>The matrix below displays the quanitity and volume by Model in tabular format.</x:v>
      </x:c>
      <x:c r="C3" s="131"/>
      <x:c r="D3" s="131"/>
      <x:c r="E3" s="131"/>
    </x:row>
    <x:row r="4" spans="1:10" x14ac:dyDescent="0.25">
      <x:c r="A4" s="19"/>
      <x:c r="B4" s="127" t="str"/>
      <x:c r="C4" s="131"/>
      <x:c r="D4" s="131"/>
      <x:c r="E4" s="131"/>
    </x:row>
    <x:row r="5" spans="1:10" ht="51.75" customHeight="1" x14ac:dyDescent="0.25">
      <x:c r="B5" s="47" t="str">
        <x:v>Line #</x:v>
      </x:c>
      <x:c r="C5" s="45" t="str">
        <x:v>Device Type</x:v>
      </x:c>
      <x:c r="D5" s="45" t="str">
        <x:v>Model</x:v>
      </x:c>
      <x:c r="E5" s="45" t="str">
        <x:f ca="1">="(" &amp; Text(Sum(E6:E36),"###,###") &amp; ") 
 Quantity by Model "</x:f>
      </x:c>
      <x:c r="F5" s="46" t="str">
        <x:f ca="1">="(" &amp; Text(Sum(F6:F36),"###,###") &amp; ")
 Volume by Model "</x:f>
      </x:c>
    </x:row>
    <x:row r="6" spans="1:10" x14ac:dyDescent="0.25">
      <x:c r="B6" s="60" t="str">
        <x:v>1</x:v>
      </x:c>
      <x:c r="C6" s="73" t="str">
        <x:v>B/W Copier</x:v>
      </x:c>
      <x:c r="D6" s="73" t="str">
        <x:v>Canon IR4251</x:v>
      </x:c>
      <x:c r="E6" s="73" t="n">
        <x:v>4</x:v>
      </x:c>
      <x:c r="F6" s="98" t="n">
        <x:v>8440.000000</x:v>
      </x:c>
    </x:row>
    <x:row r="7" spans="1:10" x14ac:dyDescent="0.25">
      <x:c r="B7" s="60" t="str">
        <x:v>2</x:v>
      </x:c>
      <x:c r="C7" s="73" t="str">
        <x:v>B/W Copier</x:v>
      </x:c>
      <x:c r="D7" s="73" t="str">
        <x:v>Ricoh MP 4000</x:v>
      </x:c>
      <x:c r="E7" s="73" t="n">
        <x:v>4</x:v>
      </x:c>
      <x:c r="F7" s="98" t="n">
        <x:v>4022.000000</x:v>
      </x:c>
    </x:row>
    <x:row r="8" spans="1:10" x14ac:dyDescent="0.25">
      <x:c r="B8" s="58" t="str">
        <x:v>3</x:v>
      </x:c>
      <x:c r="C8" s="6" t="str">
        <x:v>B/W Copier</x:v>
      </x:c>
      <x:c r="D8" s="6" t="str">
        <x:v>Xerox 6360DN</x:v>
      </x:c>
      <x:c r="E8" s="6" t="n">
        <x:v>8</x:v>
      </x:c>
      <x:c r="F8" s="91" t="n">
        <x:v>5180.000000</x:v>
      </x:c>
    </x:row>
    <x:row r="9" spans="1:10" x14ac:dyDescent="0.25">
      <x:c r="B9" s="58" t="str">
        <x:v>4</x:v>
      </x:c>
      <x:c r="C9" s="6" t="str">
        <x:v>B/W MFP</x:v>
      </x:c>
      <x:c r="D9" s="6" t="str">
        <x:v>HP LJ M3035 MFP</x:v>
      </x:c>
      <x:c r="E9" s="6" t="n">
        <x:v>4</x:v>
      </x:c>
      <x:c r="F9" s="91" t="n">
        <x:v>16360.000000</x:v>
      </x:c>
    </x:row>
    <x:row r="10" spans="1:10" x14ac:dyDescent="0.25">
      <x:c r="B10" s="60" t="str">
        <x:v>5</x:v>
      </x:c>
      <x:c r="C10" s="73" t="str">
        <x:v>B/W MFP</x:v>
      </x:c>
      <x:c r="D10" s="73" t="str">
        <x:v>HP LJ M425</x:v>
      </x:c>
      <x:c r="E10" s="73" t="n">
        <x:v>36</x:v>
      </x:c>
      <x:c r="F10" s="98" t="n">
        <x:v>288058.000000</x:v>
      </x:c>
    </x:row>
    <x:row r="11" spans="1:10" x14ac:dyDescent="0.25">
      <x:c r="B11" s="60" t="str">
        <x:v>6</x:v>
      </x:c>
      <x:c r="C11" s="73" t="str">
        <x:v>B/W MFP</x:v>
      </x:c>
      <x:c r="D11" s="73" t="str">
        <x:v>HP LJ M426fdn</x:v>
      </x:c>
      <x:c r="E11" s="73" t="n">
        <x:v>2</x:v>
      </x:c>
      <x:c r="F11" s="98" t="n">
        <x:v>1556.000000</x:v>
      </x:c>
    </x:row>
    <x:row r="12" spans="1:10" x14ac:dyDescent="0.25">
      <x:c r="B12" s="58" t="str">
        <x:v>7</x:v>
      </x:c>
      <x:c r="C12" s="6" t="str">
        <x:v>B/W Printer</x:v>
      </x:c>
      <x:c r="D12" s="6" t="str">
        <x:v>HP LJ 4250</x:v>
      </x:c>
      <x:c r="E12" s="6" t="n">
        <x:v>4</x:v>
      </x:c>
      <x:c r="F12" s="91" t="n">
        <x:v>5788.000000</x:v>
      </x:c>
    </x:row>
    <x:row r="13" spans="1:10" x14ac:dyDescent="0.25">
      <x:c r="B13" s="58" t="str">
        <x:v>8</x:v>
      </x:c>
      <x:c r="C13" s="6" t="str">
        <x:v>B/W Printer</x:v>
      </x:c>
      <x:c r="D13" s="6" t="str">
        <x:v>HP LJ 4300</x:v>
      </x:c>
      <x:c r="E13" s="6" t="n">
        <x:v>4</x:v>
      </x:c>
      <x:c r="F13" s="91" t="n">
        <x:v>2228.000000</x:v>
      </x:c>
    </x:row>
    <x:row r="14" spans="1:10" x14ac:dyDescent="0.25">
      <x:c r="B14" s="60" t="str">
        <x:v>9</x:v>
      </x:c>
      <x:c r="C14" s="73" t="str">
        <x:v>B/W Printer</x:v>
      </x:c>
      <x:c r="D14" s="73" t="str">
        <x:v>HP LJ M401dn</x:v>
      </x:c>
      <x:c r="E14" s="73" t="n">
        <x:v>69</x:v>
      </x:c>
      <x:c r="F14" s="98" t="n">
        <x:v>68239.000000</x:v>
      </x:c>
    </x:row>
    <x:row r="15" spans="1:10" x14ac:dyDescent="0.25">
      <x:c r="B15" s="60" t="str">
        <x:v>10</x:v>
      </x:c>
      <x:c r="C15" s="73" t="str">
        <x:v>B/W Printer</x:v>
      </x:c>
      <x:c r="D15" s="73" t="str">
        <x:v>HP LJ P3005</x:v>
      </x:c>
      <x:c r="E15" s="73" t="n">
        <x:v>4</x:v>
      </x:c>
      <x:c r="F15" s="98" t="n">
        <x:v>5266.000000</x:v>
      </x:c>
    </x:row>
    <x:row r="16" spans="1:10" x14ac:dyDescent="0.25">
      <x:c r="B16" s="58" t="str">
        <x:v>11</x:v>
      </x:c>
      <x:c r="C16" s="6" t="str">
        <x:v>B/W Printer</x:v>
      </x:c>
      <x:c r="D16" s="6" t="str">
        <x:v>HP LJ P4515</x:v>
      </x:c>
      <x:c r="E16" s="6" t="n">
        <x:v>4</x:v>
      </x:c>
      <x:c r="F16" s="91" t="n">
        <x:v>26119.000000</x:v>
      </x:c>
    </x:row>
    <x:row r="17" spans="1:10" x14ac:dyDescent="0.25">
      <x:c r="B17" s="58" t="str">
        <x:v>12</x:v>
      </x:c>
      <x:c r="C17" s="6" t="str">
        <x:v>B/W Printer</x:v>
      </x:c>
      <x:c r="D17" s="6" t="str">
        <x:v>Ricoh SP 5200S</x:v>
      </x:c>
      <x:c r="E17" s="6" t="n">
        <x:v>4</x:v>
      </x:c>
      <x:c r="F17" s="91" t="n">
        <x:v>0.000000</x:v>
      </x:c>
    </x:row>
    <x:row r="18" spans="1:10" x14ac:dyDescent="0.25">
      <x:c r="B18" s="60" t="str">
        <x:v>13</x:v>
      </x:c>
      <x:c r="C18" s="73" t="str">
        <x:v>Color Copier</x:v>
      </x:c>
      <x:c r="D18" s="73" t="str">
        <x:v>Canon IR C2230</x:v>
      </x:c>
      <x:c r="E18" s="73" t="n">
        <x:v>8</x:v>
      </x:c>
      <x:c r="F18" s="98" t="n">
        <x:v>7941.000000</x:v>
      </x:c>
    </x:row>
    <x:row r="19" spans="1:10" x14ac:dyDescent="0.25">
      <x:c r="B19" s="60" t="str">
        <x:v>14</x:v>
      </x:c>
      <x:c r="C19" s="73" t="str">
        <x:v>Color Copier</x:v>
      </x:c>
      <x:c r="D19" s="73" t="str">
        <x:v>Canon IR C3330</x:v>
      </x:c>
      <x:c r="E19" s="73" t="n">
        <x:v>16</x:v>
      </x:c>
      <x:c r="F19" s="98" t="n">
        <x:v>57482.000000</x:v>
      </x:c>
    </x:row>
    <x:row r="20" spans="1:10" x14ac:dyDescent="0.25">
      <x:c r="B20" s="58" t="str">
        <x:v>15</x:v>
      </x:c>
      <x:c r="C20" s="6" t="str">
        <x:v>Color Copier</x:v>
      </x:c>
      <x:c r="D20" s="6" t="str">
        <x:v>Canon IR C5240</x:v>
      </x:c>
      <x:c r="E20" s="6" t="n">
        <x:v>8</x:v>
      </x:c>
      <x:c r="F20" s="91" t="n">
        <x:v>18276.000000</x:v>
      </x:c>
    </x:row>
    <x:row r="21" spans="1:10" x14ac:dyDescent="0.25">
      <x:c r="B21" s="58" t="str">
        <x:v>16</x:v>
      </x:c>
      <x:c r="C21" s="6" t="str">
        <x:v>Color Copier</x:v>
      </x:c>
      <x:c r="D21" s="6" t="str">
        <x:v>Canon IR C5250</x:v>
      </x:c>
      <x:c r="E21" s="6" t="n">
        <x:v>24</x:v>
      </x:c>
      <x:c r="F21" s="91" t="n">
        <x:v>49647.000000</x:v>
      </x:c>
    </x:row>
    <x:row r="22" spans="1:10" x14ac:dyDescent="0.25">
      <x:c r="B22" s="60" t="str">
        <x:v>17</x:v>
      </x:c>
      <x:c r="C22" s="73" t="str">
        <x:v>Color Copier</x:v>
      </x:c>
      <x:c r="D22" s="73" t="str">
        <x:v>Canon IR C5540</x:v>
      </x:c>
      <x:c r="E22" s="73" t="n">
        <x:v>40</x:v>
      </x:c>
      <x:c r="F22" s="98" t="n">
        <x:v>196626.000000</x:v>
      </x:c>
    </x:row>
    <x:row r="23" spans="1:10" x14ac:dyDescent="0.25">
      <x:c r="B23" s="60" t="str">
        <x:v>18</x:v>
      </x:c>
      <x:c r="C23" s="73" t="str">
        <x:v>Color Copier</x:v>
      </x:c>
      <x:c r="D23" s="73" t="str">
        <x:v>Canon IRC5045</x:v>
      </x:c>
      <x:c r="E23" s="73" t="n">
        <x:v>8</x:v>
      </x:c>
      <x:c r="F23" s="98" t="n">
        <x:v>58006.000000</x:v>
      </x:c>
    </x:row>
    <x:row r="24" spans="1:10" x14ac:dyDescent="0.25">
      <x:c r="B24" s="58" t="str">
        <x:v>19</x:v>
      </x:c>
      <x:c r="C24" s="6" t="str">
        <x:v>color mfp</x:v>
      </x:c>
      <x:c r="D24" s="6" t="str">
        <x:v>HP CLJ M577</x:v>
      </x:c>
      <x:c r="E24" s="6" t="n">
        <x:v>8</x:v>
      </x:c>
      <x:c r="F24" s="91" t="n">
        <x:v>36824.000000</x:v>
      </x:c>
    </x:row>
    <x:row r="25" spans="1:10" x14ac:dyDescent="0.25">
      <x:c r="B25" s="58" t="str">
        <x:v>20</x:v>
      </x:c>
      <x:c r="C25" s="6" t="str">
        <x:v>color mfp</x:v>
      </x:c>
      <x:c r="D25" s="6" t="str">
        <x:v>Ricoh C252SF</x:v>
      </x:c>
      <x:c r="E25" s="6" t="n">
        <x:v>48</x:v>
      </x:c>
      <x:c r="F25" s="91" t="n">
        <x:v>70156.000000</x:v>
      </x:c>
    </x:row>
    <x:row r="26" spans="1:10" x14ac:dyDescent="0.25">
      <x:c r="B26" s="60" t="str">
        <x:v>21</x:v>
      </x:c>
      <x:c r="C26" s="73" t="str">
        <x:v>Color Printer</x:v>
      </x:c>
      <x:c r="D26" s="73" t="str">
        <x:v>HP CLJ CP5225</x:v>
      </x:c>
      <x:c r="E26" s="73" t="n">
        <x:v>16</x:v>
      </x:c>
      <x:c r="F26" s="98" t="n">
        <x:v>3894.000000</x:v>
      </x:c>
    </x:row>
    <x:row r="27" spans="1:10" x14ac:dyDescent="0.25">
      <x:c r="B27" s="60" t="str">
        <x:v>22</x:v>
      </x:c>
      <x:c r="C27" s="73" t="str">
        <x:v>Color Printer</x:v>
      </x:c>
      <x:c r="D27" s="73" t="str">
        <x:v>HP CLJ M775 MFP</x:v>
      </x:c>
      <x:c r="E27" s="73" t="n">
        <x:v>8</x:v>
      </x:c>
      <x:c r="F27" s="98" t="n">
        <x:v>6134.000000</x:v>
      </x:c>
    </x:row>
    <x:row r="28" spans="1:10" x14ac:dyDescent="0.25">
      <x:c r="B28" s="58" t="str">
        <x:v>23</x:v>
      </x:c>
      <x:c r="C28" s="6" t="str">
        <x:v>Color Printer</x:v>
      </x:c>
      <x:c r="D28" s="6" t="str">
        <x:v>Ricoh Aficio SP C430DN</x:v>
      </x:c>
      <x:c r="E28" s="6" t="n">
        <x:v>8</x:v>
      </x:c>
      <x:c r="F28" s="91" t="n">
        <x:v>3846.000000</x:v>
      </x:c>
    </x:row>
    <x:row r="29" spans="1:10" x14ac:dyDescent="0.25">
      <x:c r="B29" s="58" t="str">
        <x:v>24</x:v>
      </x:c>
      <x:c r="C29" s="6" t="str">
        <x:v>Color Printer</x:v>
      </x:c>
      <x:c r="D29" s="6" t="str">
        <x:v>Ricoh MP C305SPF</x:v>
      </x:c>
      <x:c r="E29" s="6" t="n">
        <x:v>8</x:v>
      </x:c>
      <x:c r="F29" s="91" t="n">
        <x:v>16690.000000</x:v>
      </x:c>
    </x:row>
    <x:row r="30" spans="1:10" x14ac:dyDescent="0.25">
      <x:c r="B30" s="60" t="str">
        <x:v>25</x:v>
      </x:c>
      <x:c r="C30" s="73" t="str">
        <x:v>Color Printer</x:v>
      </x:c>
      <x:c r="D30" s="73" t="str">
        <x:v>Ricoh SP C232SF</x:v>
      </x:c>
      <x:c r="E30" s="73" t="n">
        <x:v>8</x:v>
      </x:c>
      <x:c r="F30" s="98" t="n">
        <x:v>702.000000</x:v>
      </x:c>
    </x:row>
    <x:row r="31" spans="1:10" x14ac:dyDescent="0.25">
      <x:c r="B31" s="60" t="str">
        <x:v>26</x:v>
      </x:c>
      <x:c r="C31" s="73" t="str">
        <x:v>Color Printer</x:v>
      </x:c>
      <x:c r="D31" s="73" t="str">
        <x:v>Ricoh SP C242SF</x:v>
      </x:c>
      <x:c r="E31" s="73" t="n">
        <x:v>40</x:v>
      </x:c>
      <x:c r="F31" s="98" t="n">
        <x:v>38108.000000</x:v>
      </x:c>
    </x:row>
    <x:row r="32" spans="1:10" x14ac:dyDescent="0.25">
      <x:c r="B32" s="58" t="str">
        <x:v>27</x:v>
      </x:c>
      <x:c r="C32" s="6" t="str">
        <x:v>Color Printer</x:v>
      </x:c>
      <x:c r="D32" s="6" t="str">
        <x:v>Ricoh SP C262dnw</x:v>
      </x:c>
      <x:c r="E32" s="6" t="n">
        <x:v>6</x:v>
      </x:c>
      <x:c r="F32" s="91" t="n">
        <x:v>8322.000000</x:v>
      </x:c>
    </x:row>
    <x:row r="33" spans="1:10" x14ac:dyDescent="0.25">
      <x:c r="B33" s="58" t="str">
        <x:v>28</x:v>
      </x:c>
      <x:c r="C33" s="6" t="str">
        <x:v>Color Printer</x:v>
      </x:c>
      <x:c r="D33" s="6" t="str">
        <x:v>Ricoh SP C440dn</x:v>
      </x:c>
      <x:c r="E33" s="6" t="n">
        <x:v>2</x:v>
      </x:c>
      <x:c r="F33" s="91" t="n">
        <x:v>500.000000</x:v>
      </x:c>
    </x:row>
    <x:row r="34" spans="1:10" x14ac:dyDescent="0.25">
      <x:c r="B34" s="60" t="str">
        <x:v>29</x:v>
      </x:c>
      <x:c r="C34" s="73" t="str">
        <x:v>Color Printer</x:v>
      </x:c>
      <x:c r="D34" s="73" t="str">
        <x:v>Ricoh SP C820dn </x:v>
      </x:c>
      <x:c r="E34" s="73" t="n">
        <x:v>8</x:v>
      </x:c>
      <x:c r="F34" s="98" t="n">
        <x:v>4179.000000</x:v>
      </x:c>
    </x:row>
    <x:row r="35" spans="1:10" x14ac:dyDescent="0.25">
      <x:c r="B35" s="60" t="str">
        <x:v>30</x:v>
      </x:c>
      <x:c r="C35" s="73" t="str">
        <x:v>Color Printer</x:v>
      </x:c>
      <x:c r="D35" s="73" t="str">
        <x:v>Ricoh SP C830dn</x:v>
      </x:c>
      <x:c r="E35" s="73" t="n">
        <x:v>8</x:v>
      </x:c>
      <x:c r="F35" s="98" t="n">
        <x:v>3750.000000</x:v>
      </x:c>
    </x:row>
    <x:row r="36" spans="1:7" x14ac:dyDescent="0.25">
      <x:c r="B36" s="92"/>
      <x:c r="C36" s="120"/>
      <x:c r="D36" s="120"/>
      <x:c r="E36" s="120"/>
      <x:c r="F36" s="121"/>
    </x:row>
  </x:sheetData>
  <x:mergeCells count="4">
    <x:mergeCell ref="A1:H1"/>
    <x:mergeCell ref="A2:H2"/>
    <x:mergeCell ref="B3:F3"/>
    <x:mergeCell ref="A4:H4"/>
  </x:mergeCells>
  <x:dataValidations count="1">
    <x:dataValidation allowBlank="1" showInputMessage="1" sqref="C7:D27"/>
  </x:dataValidations>
  <x:printOptions horizontalCentered="1"/>
  <x:pageMargins left="0.333" right="0.333" top="1.3958333333333333" bottom="0.94791666666666663" header="0.3" footer="0.3"/>
  <x:pageSetup orientation="landscape" r:id="rId1"/>
  <x:headerFooter>
    <x:oddHeader>&amp;C&amp;G</x:oddHeader>
    <x:oddFooter>&amp;C&amp;G</x:oddFooter>
  </x:headerFooter>
  <x:legacyDrawingHF r:id="rId2"/>
</x:worksheet>
</file>

<file path=xl/worksheets/sheet12.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I31"/>
  <x:sheetViews>
    <x:sheetView showGridLines="0" view="pageLayout" zoomScaleNormal="100" workbookViewId="0">
      <x:selection activeCell="A7" sqref="A7"/>
    </x:sheetView>
  </x:sheetViews>
  <x:sheetFormatPr defaultRowHeight="15" x14ac:dyDescent="0.25"/>
  <x:cols>
    <x:col min="1" max="1" width="14.28515625" style="1" customWidth="1"/>
    <x:col min="2" max="2" width="19.140625" style="1" customWidth="1"/>
    <x:col min="3" max="3" width="10.5" style="12" customWidth="1"/>
    <x:col min="4" max="4" width="12.5" style="1" customWidth="1"/>
    <x:col min="5" max="5" width="13.5" style="1" customWidth="1"/>
    <x:col min="6" max="6" width="10.5" style="12" customWidth="1"/>
    <x:col min="7" max="7" width="10.5" style="12" customWidth="1"/>
    <x:col min="8" max="8" width="11.5" style="12" customWidth="1"/>
    <x:col min="9" max="9" width="11.5" style="12" customWidth="1"/>
    <x:col min="10" max="10" width="12.888" style="12" customWidth="1"/>
  </x:cols>
  <x:sheetData>
    <x:row r="1" spans="1:7" ht="15.75" x14ac:dyDescent="0.25">
      <x:c r="A1" s="125" t="str">
        <x:f ca="1">SETUP!$B$2</x:f>
        <x:v>?</x:v>
      </x:c>
      <x:c r="C1" s="132"/>
      <x:c r="D1" s="132"/>
      <x:c r="E1" s="132"/>
      <x:c r="F1" s="132"/>
      <x:c r="G1" s="132"/>
      <x:c r="H1" s="132"/>
      <x:c r="J1" s="132"/>
    </x:row>
    <x:row r="2" spans="1:7" x14ac:dyDescent="0.25">
      <x:c r="A2" s="123" t="str">
        <x:f ca="1">="REVision Summary Through the Period Ending "&amp;TEXT(SETUP!$B$4,"MMMMMMMM DD, YYYY")&amp;""</x:f>
        <x:v>="REVision Summary Through the Period Ending "&amp;TEXT(SETUP!$B$4,"MMMMMMMM DD, YYYY")&amp;""</x:v>
      </x:c>
      <x:c r="C2" s="132"/>
      <x:c r="D2" s="132"/>
      <x:c r="E2" s="132"/>
      <x:c r="F2" s="132"/>
      <x:c r="G2" s="132"/>
      <x:c r="H2" s="132"/>
      <x:c r="J2" s="123"/>
    </x:row>
    <x:row r="3" spans="1:7" ht="51.5" customHeight="1" x14ac:dyDescent="0.25">
      <x:c r="A3" s="199" t="str">
        <x:v>REVision is a summary of the savings delivered by FPR in two key areas:  a)  the difference in base contract expense with FPR as it compares to your "before" FPR base operating expense and  b) your net savings per period as it relates to the overage expense you incurred with FPR (if applicable) compared to what you "would have" spent in overage expense had you not contracted with FPR to manage this portion of your business.</x:v>
      </x:c>
      <x:c r="A3" s="132"/>
      <x:c r="C3" s="132"/>
      <x:c r="D3" s="132"/>
      <x:c r="E3" s="132"/>
      <x:c r="F3" s="132"/>
      <x:c r="G3" s="132"/>
      <x:c r="H3" s="132"/>
    </x:row>
    <x:row r="4" spans="1:7" ht="15" customHeight="1" x14ac:dyDescent="0.25"/>
    <x:row r="5" spans="1:7" ht="34.5" x14ac:dyDescent="0.25">
      <x:c r="B5" s="47" t="str">
        <x:v>Reconciliation Period</x:v>
      </x:c>
      <x:c r="C5" s="45" t="str">
        <x:v>Old Cost</x:v>
      </x:c>
      <x:c r="D5" s="45" t="str">
        <x:v>Overage Cost W/O FPR</x:v>
      </x:c>
      <x:c r="E5" s="45" t="str">
        <x:v>Credits</x:v>
      </x:c>
      <x:c r="F5" s="45" t="str">
        <x:v>New Cost</x:v>
      </x:c>
      <x:c r="G5" s="45" t="str">
        <x:v>FPR Overage Cost</x:v>
      </x:c>
      <x:c r="H5" s="45" t="str">
        <x:v>Savings / Expense Increase</x:v>
      </x:c>
      <x:c r="I5" s="46" t="str">
        <x:v>Percent Savings</x:v>
      </x:c>
    </x:row>
    <x:row r="6" spans="1:9" ht="17.2" customHeight="1" x14ac:dyDescent="0.2">
      <x:c r="B6" s="169" t="str">
        <x:v>Oct - Dec 2017</x:v>
      </x:c>
      <x:c r="C6" s="75">
        <x:v>37041.00</x:v>
      </x:c>
      <x:c r="D6" s="75" t="n">
        <x:v>3851.202000000000</x:v>
      </x:c>
      <x:c r="E6" s="75">
        <x:v>0</x:v>
      </x:c>
      <x:c r="F6" s="75">
        <x:v>32085.00</x:v>
      </x:c>
      <x:c r="G6" s="75">
        <x:v>0.00</x:v>
      </x:c>
      <x:c r="H6" s="75">
        <x:f ca="1">SUM((C6+D6)-(-E6+F6+G6))</x:f>
        <x:v/>
      </x:c>
      <x:c r="I6" s="168">
        <x:f ca="1">IF(G6 = "","",SUM((C6+D6)-(F6+G6-E6))/ (C6+D6))</x:f>
      </x:c>
    </x:row>
    <x:row r="7" spans="1:9" ht="17.2" customHeight="1" x14ac:dyDescent="0.2">
      <x:c r="B7" s="171" t="str">
        <x:v>Jul - Sep 2017</x:v>
      </x:c>
      <x:c r="C7" s="17">
        <x:v>37041.00</x:v>
      </x:c>
      <x:c r="D7" s="17" t="n">
        <x:v>2919.192000000000</x:v>
      </x:c>
      <x:c r="E7" s="17">
        <x:v>0</x:v>
      </x:c>
      <x:c r="F7" s="17">
        <x:v>32085.00</x:v>
      </x:c>
      <x:c r="G7" s="17">
        <x:v>0.00</x:v>
      </x:c>
      <x:c r="H7" s="17">
        <x:f ca="1">SUM((C7+D7)-(-E7+F7+G7))</x:f>
        <x:v/>
      </x:c>
      <x:c r="I7" s="170">
        <x:f ca="1">IF(G7 = "","",SUM((C7+D7)-(F7+G7-E7))/ (C7+D7) )</x:f>
      </x:c>
    </x:row>
    <x:row r="8" spans="1:9" ht="17.2" customHeight="1" x14ac:dyDescent="0.2">
      <x:c r="B8" s="169" t="str">
        <x:v>Apr - Jun 2017</x:v>
      </x:c>
      <x:c r="C8" s="75">
        <x:v>37041.00</x:v>
      </x:c>
      <x:c r="D8" s="75" t="n">
        <x:v>760.146000000000</x:v>
      </x:c>
      <x:c r="E8" s="75">
        <x:v>0</x:v>
      </x:c>
      <x:c r="F8" s="75">
        <x:v>32085.00</x:v>
      </x:c>
      <x:c r="G8" s="75">
        <x:v>509.148000000000</x:v>
      </x:c>
      <x:c r="H8" s="75">
        <x:f ca="1">SUM((C8+D8)-(-E8+F8+G8))</x:f>
        <x:v/>
      </x:c>
      <x:c r="I8" s="168">
        <x:f ca="1">IF(G8 = "","",SUM((C8+D8)-(F8+G8-E8))/ (C8+D8))</x:f>
      </x:c>
    </x:row>
    <x:row r="9" spans="1:9" ht="17.2" customHeight="1" x14ac:dyDescent="0.2">
      <x:c r="B9" s="171" t="str">
        <x:v>Jan - Mar 2017</x:v>
      </x:c>
      <x:c r="C9" s="17">
        <x:v>37041.00</x:v>
      </x:c>
      <x:c r="D9" s="17" t="n">
        <x:v>393.102000000000</x:v>
      </x:c>
      <x:c r="E9" s="17">
        <x:v>0</x:v>
      </x:c>
      <x:c r="F9" s="17">
        <x:v>32085.00</x:v>
      </x:c>
      <x:c r="G9" s="17">
        <x:v>190.944000000000</x:v>
      </x:c>
      <x:c r="H9" s="17">
        <x:f ca="1">SUM((C9+D9)-(-E9+F9+G9))</x:f>
        <x:v/>
      </x:c>
      <x:c r="I9" s="170">
        <x:f ca="1">IF(G9 = "","",SUM((C9+D9)-(F9+G9-E9))/ (C9+D9) )</x:f>
      </x:c>
    </x:row>
    <x:row r="10" spans="1:9" ht="17.2" customHeight="1" x14ac:dyDescent="0.2">
      <x:c r="B10" s="169" t="str">
        <x:v>Oct - Dec 2016</x:v>
      </x:c>
      <x:c r="C10" s="75">
        <x:v>37041.00</x:v>
      </x:c>
      <x:c r="D10" s="75" t="n">
        <x:v>831.773000000000</x:v>
      </x:c>
      <x:c r="E10" s="75">
        <x:v>0</x:v>
      </x:c>
      <x:c r="F10" s="75">
        <x:v>32085.00</x:v>
      </x:c>
      <x:c r="G10" s="75">
        <x:v>637.920000000000</x:v>
      </x:c>
      <x:c r="H10" s="75">
        <x:f ca="1">SUM((C10+D10)-(-E10+F10+G10))</x:f>
        <x:v/>
      </x:c>
      <x:c r="I10" s="168">
        <x:f ca="1">IF(G10 = "","",SUM((C10+D10)-(F10+G10-E10))/ (C10+D10))</x:f>
      </x:c>
    </x:row>
    <x:row r="11" spans="1:9" ht="17.2" customHeight="1" x14ac:dyDescent="0.2">
      <x:c r="B11" s="171" t="str">
        <x:v>Jul - Sep 2016</x:v>
      </x:c>
      <x:c r="C11" s="17">
        <x:v>37041.00</x:v>
      </x:c>
      <x:c r="D11" s="17" t="n">
        <x:v>2153.664000000000</x:v>
      </x:c>
      <x:c r="E11" s="17">
        <x:v>0</x:v>
      </x:c>
      <x:c r="F11" s="17">
        <x:v>32085.00</x:v>
      </x:c>
      <x:c r="G11" s="17">
        <x:v>1255.788000000000</x:v>
      </x:c>
      <x:c r="H11" s="17">
        <x:f ca="1">SUM((C11+D11)-(-E11+F11+G11))</x:f>
        <x:v/>
      </x:c>
      <x:c r="I11" s="170">
        <x:f ca="1">IF(G11 = "","",SUM((C11+D11)-(F11+G11-E11))/ (C11+D11) )</x:f>
      </x:c>
    </x:row>
    <x:row r="12" spans="1:9" ht="17.2" customHeight="1" x14ac:dyDescent="0.2">
      <x:c r="B12" s="169" t="str">
        <x:v>Apr - Jun 2016</x:v>
      </x:c>
      <x:c r="C12" s="75">
        <x:v>37041.00</x:v>
      </x:c>
      <x:c r="D12" s="75" t="n">
        <x:v>1634.760000000000</x:v>
      </x:c>
      <x:c r="E12" s="75">
        <x:v>0</x:v>
      </x:c>
      <x:c r="F12" s="75">
        <x:v>32085.00</x:v>
      </x:c>
      <x:c r="G12" s="75">
        <x:v>1388.070000000000</x:v>
      </x:c>
      <x:c r="H12" s="75">
        <x:f ca="1">SUM((C12+D12)-(-E12+F12+G12))</x:f>
        <x:v/>
      </x:c>
      <x:c r="I12" s="168">
        <x:f ca="1">IF(G12 = "","",SUM((C12+D12)-(F12+G12-E12))/ (C12+D12))</x:f>
      </x:c>
    </x:row>
    <x:row r="13" spans="1:9" ht="17.2" customHeight="1" x14ac:dyDescent="0.2">
      <x:c r="B13" s="171" t="str">
        <x:v>Jan - Mar 2016</x:v>
      </x:c>
      <x:c r="C13" s="17">
        <x:v>37041.00</x:v>
      </x:c>
      <x:c r="D13" s="17" t="n">
        <x:v>4025.844000000000</x:v>
      </x:c>
      <x:c r="E13" s="17">
        <x:v>0</x:v>
      </x:c>
      <x:c r="F13" s="17">
        <x:v>32085.00</x:v>
      </x:c>
      <x:c r="G13" s="17">
        <x:v>3726.000000000000</x:v>
      </x:c>
      <x:c r="H13" s="17">
        <x:f ca="1">SUM((C13+D13)-(-E13+F13+G13))</x:f>
        <x:v/>
      </x:c>
      <x:c r="I13" s="170">
        <x:f ca="1">IF(G13 = "","",SUM((C13+D13)-(F13+G13-E13))/ (C13+D13) )</x:f>
      </x:c>
    </x:row>
    <x:row r="14" spans="1:9" ht="17.2" customHeight="1" x14ac:dyDescent="0.2">
      <x:c r="B14" s="169" t="str">
        <x:v>Oct - Dec 2015</x:v>
      </x:c>
      <x:c r="C14" s="75">
        <x:v>37041.00</x:v>
      </x:c>
      <x:c r="D14" s="75" t="n">
        <x:v>1846.290000000000</x:v>
      </x:c>
      <x:c r="E14" s="75">
        <x:v>0</x:v>
      </x:c>
      <x:c r="F14" s="75">
        <x:v>32085.00</x:v>
      </x:c>
      <x:c r="G14" s="75">
        <x:v>1418.850000000000</x:v>
      </x:c>
      <x:c r="H14" s="75">
        <x:f ca="1">SUM((C14+D14)-(-E14+F14+G14))</x:f>
        <x:v/>
      </x:c>
      <x:c r="I14" s="168">
        <x:f ca="1">IF(G14 = "","",SUM((C14+D14)-(F14+G14-E14))/ (C14+D14))</x:f>
      </x:c>
    </x:row>
    <x:row r="15" spans="1:9" ht="17.2" customHeight="1" x14ac:dyDescent="0.2">
      <x:c r="B15" s="171" t="str">
        <x:v>Jul - Sep 2015</x:v>
      </x:c>
      <x:c r="C15" s="17">
        <x:v>37041.00</x:v>
      </x:c>
      <x:c r="D15" s="17" t="n">
        <x:v>479.070000000000</x:v>
      </x:c>
      <x:c r="E15" s="17">
        <x:v>0</x:v>
      </x:c>
      <x:c r="F15" s="17">
        <x:v>32085.00</x:v>
      </x:c>
      <x:c r="G15" s="17">
        <x:v>384.030000000000</x:v>
      </x:c>
      <x:c r="H15" s="17">
        <x:f ca="1">SUM((C15+D15)-(-E15+F15+G15))</x:f>
        <x:v/>
      </x:c>
      <x:c r="I15" s="170">
        <x:f ca="1">IF(G15 = "","",SUM((C15+D15)-(F15+G15-E15))/ (C15+D15) )</x:f>
      </x:c>
    </x:row>
    <x:row r="16" spans="1:9" ht="17.2" customHeight="1" x14ac:dyDescent="0.2">
      <x:c r="B16" s="169" t="str">
        <x:v>Apr - Jun 2015</x:v>
      </x:c>
      <x:c r="C16" s="75">
        <x:v>37041.00</x:v>
      </x:c>
      <x:c r="D16" s="75" t="n">
        <x:v>354.600000000000</x:v>
      </x:c>
      <x:c r="E16" s="75">
        <x:v>0</x:v>
      </x:c>
      <x:c r="F16" s="75">
        <x:v>32085.00</x:v>
      </x:c>
      <x:c r="G16" s="75">
        <x:v>239.800000000000</x:v>
      </x:c>
      <x:c r="H16" s="75">
        <x:f ca="1">SUM((C16+D16)-(-E16+F16+G16))</x:f>
        <x:v/>
      </x:c>
      <x:c r="I16" s="168">
        <x:f ca="1">IF(G16 = "","",SUM((C16+D16)-(F16+G16-E16))/ (C16+D16))</x:f>
      </x:c>
    </x:row>
    <x:row r="17" spans="1:9" ht="17.2" customHeight="1" x14ac:dyDescent="0.2">
      <x:c r="B17" s="171" t="str">
        <x:v>Oct - Mar 2015</x:v>
      </x:c>
      <x:c r="C17" s="17">
        <x:v>74082.00</x:v>
      </x:c>
      <x:c r="D17" s="17" t="n">
        <x:v>1867.250000000000</x:v>
      </x:c>
      <x:c r="E17" s="17">
        <x:v>0</x:v>
      </x:c>
      <x:c r="F17" s="17">
        <x:v>64170.00</x:v>
      </x:c>
      <x:c r="G17" s="17">
        <x:v>803.700000000000</x:v>
      </x:c>
      <x:c r="H17" s="17">
        <x:f ca="1">SUM((C17+D17)-(-E17+F17+G17))</x:f>
        <x:v/>
      </x:c>
      <x:c r="I17" s="170">
        <x:f ca="1">IF(G17 = "","",SUM((C17+D17)-(F17+G17-E17))/ (C17+D17) )</x:f>
      </x:c>
    </x:row>
    <x:row r="18" spans="1:9" ht="17.2" customHeight="1" x14ac:dyDescent="0.2">
      <x:c r="B18" s="169" t="str">
        <x:v>Jul - Sep 2014</x:v>
      </x:c>
      <x:c r="C18" s="75">
        <x:v>37041.00</x:v>
      </x:c>
      <x:c r="D18" s="75" t="n">
        <x:v>476.208000000000</x:v>
      </x:c>
      <x:c r="E18" s="75">
        <x:v>0</x:v>
      </x:c>
      <x:c r="F18" s="75">
        <x:v>32085.00</x:v>
      </x:c>
      <x:c r="G18" s="75">
        <x:v>0.00</x:v>
      </x:c>
      <x:c r="H18" s="75">
        <x:f ca="1">SUM((C18+D18)-(-E18+F18+G18))</x:f>
        <x:v/>
      </x:c>
      <x:c r="I18" s="168">
        <x:f ca="1">IF(G18 = "","",SUM((C18+D18)-(F18+G18-E18))/ (C18+D18))</x:f>
      </x:c>
    </x:row>
    <x:row r="19" spans="1:9" ht="17.2" customHeight="1" x14ac:dyDescent="0.2">
      <x:c r="B19" s="171" t="str">
        <x:v>Apr - Jun 2014</x:v>
      </x:c>
      <x:c r="C19" s="17">
        <x:v>37041.00</x:v>
      </x:c>
      <x:c r="D19" s="17" t="n">
        <x:v>956.120000000000</x:v>
      </x:c>
      <x:c r="E19" s="17">
        <x:v>0</x:v>
      </x:c>
      <x:c r="F19" s="17">
        <x:v>32085.00</x:v>
      </x:c>
      <x:c r="G19" s="17">
        <x:v>702.720000000000</x:v>
      </x:c>
      <x:c r="H19" s="17">
        <x:f ca="1">SUM((C19+D19)-(-E19+F19+G19))</x:f>
        <x:v/>
      </x:c>
      <x:c r="I19" s="170">
        <x:f ca="1">IF(G19 = "","",SUM((C19+D19)-(F19+G19-E19))/ (C19+D19) )</x:f>
      </x:c>
    </x:row>
    <x:row r="20" spans="1:9" ht="17.2" customHeight="1" x14ac:dyDescent="0.2">
      <x:c r="B20" s="169" t="str">
        <x:v>Jan - Mar 2014</x:v>
      </x:c>
      <x:c r="C20" s="75">
        <x:v>37041.00</x:v>
      </x:c>
      <x:c r="D20" s="75" t="n">
        <x:v>1222.950000000000</x:v>
      </x:c>
      <x:c r="E20" s="75">
        <x:v>0</x:v>
      </x:c>
      <x:c r="F20" s="75">
        <x:v>32085.00</x:v>
      </x:c>
      <x:c r="G20" s="75">
        <x:v>1222.950000000000</x:v>
      </x:c>
      <x:c r="H20" s="75">
        <x:f ca="1">SUM((C20+D20)-(-E20+F20+G20))</x:f>
        <x:v/>
      </x:c>
      <x:c r="I20" s="168">
        <x:f ca="1">IF(G20 = "","",SUM((C20+D20)-(F20+G20-E20))/ (C20+D20))</x:f>
      </x:c>
    </x:row>
    <x:row r="21" spans="1:9" hidden="1" x14ac:dyDescent="0.2">
      <x:c r="B21" s="132" t="str">
        <x:v>5</x:v>
      </x:c>
      <x:c r="C21" s="132">
        <x:f ca="1">SUM(C6:C20)</x:f>
        <x:v>0.00</x:v>
      </x:c>
      <x:c r="D21" s="132">
        <x:f ca="1">SUM(D6:D20)</x:f>
        <x:v/>
      </x:c>
      <x:c r="E21" s="132">
        <x:f ca="1">SUM(E6:E20)</x:f>
        <x:v/>
      </x:c>
      <x:c r="F21" s="132">
        <x:f ca="1">SUM(F6:F20)</x:f>
        <x:v/>
      </x:c>
      <x:c r="G21" s="132">
        <x:f ca="1">SUM(G6:G20)</x:f>
        <x:v/>
      </x:c>
      <x:c r="H21" s="132">
        <x:f ca="1">SUM(H6:H20)</x:f>
        <x:v/>
      </x:c>
      <x:c r="I21" s="132"/>
    </x:row>
    <x:row r="22" spans="1:9" x14ac:dyDescent="0.2">
      <x:c r="B22" s="174"/>
      <x:c r="C22" s="174"/>
      <x:c r="D22" s="209" t="str">
        <x:v>What You Would Have Spent Without FPR:</x:v>
      </x:c>
      <x:c r="E22" s="209">
        <x:f ca="1">SUM(C21+D21)</x:f>
        <x:v>133381.19041487278</x:v>
      </x:c>
      <x:c r="F22" s="174"/>
      <x:c r="G22" s="174"/>
      <x:c r="H22" s="174"/>
      <x:c r="I22" s="174"/>
    </x:row>
    <x:row r="23" spans="1:9" x14ac:dyDescent="0.2">
      <x:c r="D23" s="164" t="str">
        <x:v>What You Did Spend With FPR:</x:v>
      </x:c>
      <x:c r="E23" s="210">
        <x:f ca="1">SUM(F21 + G21)</x:f>
        <x:v>0</x:v>
      </x:c>
    </x:row>
    <x:row r="24" spans="1:9" x14ac:dyDescent="0.2">
      <x:c r="D24" s="164" t="str">
        <x:v>What FPR Has Saved you for the Period Reviewed:</x:v>
      </x:c>
      <x:c r="E24" s="210">
        <x:f ca="1">SUM(E22-E23)</x:f>
        <x:v>0</x:v>
      </x:c>
    </x:row>
    <x:row r="25" spans="1:9" x14ac:dyDescent="0.2">
      <x:c r="D25" s="164" t="str">
        <x:v>Credits:</x:v>
      </x:c>
      <x:c r="E25" s="210">
        <x:f ca="1">=E21</x:f>
        <x:v>0</x:v>
      </x:c>
    </x:row>
  </x:sheetData>
  <x:mergeCells count="4">
    <x:mergeCell ref="A1:J1"/>
    <x:mergeCell ref="A2:J2"/>
    <x:mergeCell ref="A3:J3"/>
    <x:mergeCell ref="A4:J4"/>
  </x:mergeCells>
  <x:conditionalFormatting sqref="G5">
    <x:cfRule type="cellIs" dxfId="0" priority="1" stopIfTrue="1" operator="lessThan">
      <x:formula>0</x:formula>
    </x:cfRule>
  </x:conditionalFormatting>
  <x:pageMargins left="0.553" right="0.333" top="1.25" bottom="0.75" header="0.3" footer="0.3"/>
  <x:pageSetup orientation="landscape" horizontalDpi="0" verticalDpi="0" r:id="rId1"/>
  <x:headerFooter>
    <x:oddHeader>&amp;C&amp;G</x:oddHeader>
    <x:oddFooter>&amp;C&amp;G</x:oddFooter>
  </x:headerFooter>
  <x:legacyDrawingHF r:id="rId2"/>
</x:worksheet>
</file>

<file path=xl/worksheets/sheet13.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K34"/>
  <x:sheetViews>
    <x:sheetView showGridLines="0" view="pageLayout" zoomScaleNormal="100" workbookViewId="0">
      <x:selection activeCell="A6" sqref="A6"/>
    </x:sheetView>
  </x:sheetViews>
  <x:sheetFormatPr defaultRowHeight="12.75" x14ac:dyDescent="0.2"/>
  <x:cols>
    <x:col min="1" max="1" width="23.2" bestFit="1" customWidth="1"/>
    <x:col min="2" max="2" width="10.3" bestFit="1" customWidth="1"/>
  </x:cols>
  <x:sheetData>
    <x:row r="1" spans="1:7" ht="15.75" x14ac:dyDescent="0.25">
      <x:c r="A1" s="125" t="str">
        <x:f ca="1">SETUP!$B$2</x:f>
        <x:v>?</x:v>
      </x:c>
      <x:c r="B1" s="132"/>
      <x:c r="C1" s="132"/>
      <x:c r="D1" s="132"/>
      <x:c r="E1" s="132"/>
      <x:c r="F1" s="132"/>
      <x:c r="G1" s="132"/>
      <x:c r="H1" s="132"/>
    </x:row>
    <x:row r="2" spans="1:11" ht="20.5" customHeight="1" x14ac:dyDescent="0.3">
      <x:c r="A2" s="123" t="str">
        <x:f ca="1">="REVision History Through Period Ending "&amp;TEXT(SETUP!$B$4,"MMMMMMMM DD, YYYY")&amp;""</x:f>
        <x:v>="REVision Summary Through  Period Ending "&amp;TEXT(SETUP!$B$4,"MMMMMMMM DD, YYYY")&amp;""</x:v>
      </x:c>
      <x:c r="B2" s="131"/>
      <x:c r="C2" s="131"/>
      <x:c r="D2" s="131"/>
      <x:c r="E2" s="131"/>
      <x:c r="F2" s="131"/>
      <x:c r="G2" s="131"/>
      <x:c r="H2" s="131"/>
      <x:c r="I2" s="131"/>
      <x:c r="J2" s="131"/>
      <x:c r="K2" s="131"/>
    </x:row>
    <x:row r="4" spans="1:11" ht="15" x14ac:dyDescent="0.3">
      <x:c r="A4" s="194" t="str">
        <x:v>12/31/2017</x:v>
      </x:c>
      <x:c r="B4" s="194"/>
      <x:c r="C4" s="194"/>
      <x:c r="D4" s="194"/>
      <x:c r="E4" s="194"/>
      <x:c r="F4" s="194"/>
      <x:c r="G4" s="194"/>
      <x:c r="H4" s="194"/>
      <x:c r="I4" s="194"/>
      <x:c r="J4" s="194"/>
      <x:c r="K4" s="194"/>
    </x:row>
    <x:row r="5">
      <x:c r="A5" s="47" t="str">
        <x:v>Meter Type Description</x:v>
      </x:c>
      <x:c r="B5" s="45" t="str">
        <x:v>Quarterly Contracted Volume</x:v>
      </x:c>
      <x:c r="C5" s="45" t="str">
        <x:v>Actual Quarterly Volume</x:v>
      </x:c>
      <x:c r="D5" s="45" t="str">
        <x:v>FPR Overage Rate</x:v>
      </x:c>
      <x:c r="E5" s="45" t="str">
        <x:v>% Volume Increase / Decrease</x:v>
      </x:c>
      <x:c r="F5" s="45" t="str">
        <x:v>Overage Volumes</x:v>
      </x:c>
      <x:c r="G5" s="45" t="str">
        <x:v>Rollover Volume</x:v>
      </x:c>
      <x:c r="H5" s="45" t="str">
        <x:v>Current Overage Expense</x:v>
      </x:c>
      <x:c r="I5" s="45" t="str">
        <x:v>Credits</x:v>
      </x:c>
      <x:c r="J5" s="45" t="str">
        <x:v>Overage Cost W/O FPR</x:v>
      </x:c>
      <x:c r="K5" s="46" t="str">
        <x:v>Net Overage Savings / Cost Increase</x:v>
      </x:c>
    </x:row>
    <x:row r="6" spans="1:11" ht="14.25" x14ac:dyDescent="0.3">
      <x:c r="A6" s="169" t="str">
        <x:v>B/W Copies</x:v>
      </x:c>
      <x:c r="B6" s="73">
        <x:v>30,000</x:v>
      </x:c>
      <x:c r="C6" s="73">
        <x:v>86,112</x:v>
      </x:c>
      <x:c r="D6" s="165" t="str">
        <x:v>$0.011</x:v>
      </x:c>
      <x:c r="E6" s="181">
        <x:f ca="1">IF(B6=0,"",IF(C6="","",IF(C6&lt;B6,SUM((C6-B6)/B6),SUM((C6-B6)/B6))))</x:f>
        <x:v>5</x:v>
      </x:c>
      <x:c r="F6" s="73">
        <x:f ca="1">IF(C6="","",IF(B6="","",IF(SUM(C6-B6)&lt;0,"0",SUM(C6-B6))))</x:f>
        <x:v>6</x:v>
      </x:c>
      <x:c r="G6" s="73" t="n">
        <x:v>243267</x:v>
      </x:c>
      <x:c r="H6" s="75">
        <x:f ca="1">IF(SUM(F6 - G6) &lt;0,"$0.00",SUM(F6 - G6)*D6)</x:f>
        <x:v>7</x:v>
      </x:c>
      <x:c r="I6" s="75">
        <x:v>0.00</x:v>
      </x:c>
      <x:c r="J6" s="75">
        <x:f ca="1">SUM(F6* 0.011000)</x:f>
        <x:v>8</x:v>
      </x:c>
      <x:c r="K6" s="61">
        <x:f ca="1">SUM((J6-H6)+ I6)</x:f>
        <x:v>9</x:v>
      </x:c>
    </x:row>
    <x:row r="7" spans="1:11" ht="14.25" x14ac:dyDescent="0.3">
      <x:c r="A7" s="58" t="str">
        <x:v>B/W Laser Prints </x:v>
      </x:c>
      <x:c r="B7" s="6">
        <x:v>150,000</x:v>
      </x:c>
      <x:c r="C7" s="6">
        <x:v>107,679</x:v>
      </x:c>
      <x:c r="D7" s="6">
        <x:v>$0.018</x:v>
      </x:c>
      <x:c r="E7" s="185">
        <x:f ca="1">IF(B7=0,"",IF(C7="","",IF(C7&lt;B7,SUM((C7-B7)/B7),SUM((C7-B7)/B7))))</x:f>
        <x:v>5</x:v>
      </x:c>
      <x:c r="F7" s="6">
        <x:f ca="1">IF(C7="","",IF(B7="","",IF(SUM(C7-B7)&lt;0,"0",SUM(C7-B7))))</x:f>
        <x:v>6</x:v>
      </x:c>
      <x:c r="G7" s="6">
        <x:v>0</x:v>
      </x:c>
      <x:c r="H7" s="17">
        <x:f ca="1">IF(SUM(F7 - G7) &lt;0,"$0.00",SUM(F7 - G7)*D7)</x:f>
        <x:v>7</x:v>
      </x:c>
      <x:c r="I7" s="17">
        <x:v>0.00</x:v>
      </x:c>
      <x:c r="J7" s="17">
        <x:f ca="1">SUM(F7* 0.018000)</x:f>
        <x:v>8</x:v>
      </x:c>
      <x:c r="K7" s="59">
        <x:f ca="1">SUM((J7-H7)+ I7)</x:f>
        <x:v>9</x:v>
      </x:c>
    </x:row>
    <x:row r="8" spans="1:11" ht="14.25" x14ac:dyDescent="0.3">
      <x:c r="A8" s="169" t="str">
        <x:v>Color Copier (Color Pages)</x:v>
      </x:c>
      <x:c r="B8" s="73">
        <x:v>96,000</x:v>
      </x:c>
      <x:c r="C8" s="73">
        <x:v>113,681</x:v>
      </x:c>
      <x:c r="D8" s="165" t="str">
        <x:v>$0.09</x:v>
      </x:c>
      <x:c r="E8" s="181">
        <x:f ca="1">IF(B8=0,"",IF(C8="","",IF(C8&lt;B8,SUM((C8-B8)/B8),SUM((C8-B8)/B8))))</x:f>
        <x:v>5</x:v>
      </x:c>
      <x:c r="F8" s="73">
        <x:f ca="1">IF(C8="","",IF(B8="","",IF(SUM(C8-B8)&lt;0,"0",SUM(C8-B8))))</x:f>
        <x:v>6</x:v>
      </x:c>
      <x:c r="G8" s="73" t="n">
        <x:v>38612</x:v>
      </x:c>
      <x:c r="H8" s="75">
        <x:f ca="1">IF(SUM(F8 - G8) &lt;0,"$0.00",SUM(F8 - G8)*D8)</x:f>
        <x:v>7</x:v>
      </x:c>
      <x:c r="I8" s="75">
        <x:v>0.00</x:v>
      </x:c>
      <x:c r="J8" s="75">
        <x:f ca="1">SUM(F8* 0.090000)</x:f>
        <x:v>8</x:v>
      </x:c>
      <x:c r="K8" s="61">
        <x:f ca="1">SUM((J8-H8)+ I8)</x:f>
        <x:v>9</x:v>
      </x:c>
    </x:row>
    <x:row r="9" spans="1:11" ht="14.25" x14ac:dyDescent="0.3">
      <x:c r="A9" s="58" t="str">
        <x:v>Color Laser Prints (Other)</x:v>
      </x:c>
      <x:c r="B9" s="6">
        <x:v>9,300</x:v>
      </x:c>
      <x:c r="C9" s="6">
        <x:v>6,576</x:v>
      </x:c>
      <x:c r="D9" s="6">
        <x:v>$0.2</x:v>
      </x:c>
      <x:c r="E9" s="185">
        <x:f ca="1">IF(B9=0,"",IF(C9="","",IF(C9&lt;B9,SUM((C9-B9)/B9),SUM((C9-B9)/B9))))</x:f>
        <x:v>5</x:v>
      </x:c>
      <x:c r="F9" s="6">
        <x:f ca="1">IF(C9="","",IF(B9="","",IF(SUM(C9-B9)&lt;0,"0",SUM(C9-B9))))</x:f>
        <x:v>6</x:v>
      </x:c>
      <x:c r="G9" s="6">
        <x:v>6596</x:v>
      </x:c>
      <x:c r="H9" s="17">
        <x:f ca="1">IF(SUM(F9 - G9) &lt;0,"$0.00",SUM(F9 - G9)*D9)</x:f>
        <x:v>7</x:v>
      </x:c>
      <x:c r="I9" s="17">
        <x:v>0.00</x:v>
      </x:c>
      <x:c r="J9" s="17">
        <x:f ca="1">SUM(F9* 0.200000)</x:f>
        <x:v>8</x:v>
      </x:c>
      <x:c r="K9" s="59">
        <x:f ca="1">SUM((J9-H9)+ I9)</x:f>
        <x:v>9</x:v>
      </x:c>
    </x:row>
    <x:row r="10" spans="1:11" ht="14.25" x14ac:dyDescent="0.3">
      <x:c r="A10" s="169" t="str">
        <x:v>Color Laser Prints (Ricoh)</x:v>
      </x:c>
      <x:c r="B10" s="73">
        <x:v>3,000</x:v>
      </x:c>
      <x:c r="C10" s="73">
        <x:v>15,636</x:v>
      </x:c>
      <x:c r="D10" s="165" t="str">
        <x:v>$0.13</x:v>
      </x:c>
      <x:c r="E10" s="181">
        <x:f ca="1">IF(B10=0,"",IF(C10="","",IF(C10&lt;B10,SUM((C10-B10)/B10),SUM((C10-B10)/B10))))</x:f>
        <x:v>5</x:v>
      </x:c>
      <x:c r="F10" s="73">
        <x:f ca="1">IF(C10="","",IF(B10="","",IF(SUM(C10-B10)&lt;0,"0",SUM(C10-B10))))</x:f>
        <x:v>6</x:v>
      </x:c>
      <x:c r="G10" s="73" t="n">
        <x:v>318503</x:v>
      </x:c>
      <x:c r="H10" s="75">
        <x:f ca="1">IF(SUM(F10 - G10) &lt;0,"$0.00",SUM(F10 - G10)*D10)</x:f>
        <x:v>7</x:v>
      </x:c>
      <x:c r="I10" s="75">
        <x:v>0.00</x:v>
      </x:c>
      <x:c r="J10" s="75">
        <x:f ca="1">SUM(F10* 0.130000)</x:f>
        <x:v>8</x:v>
      </x:c>
      <x:c r="K10" s="61">
        <x:f ca="1">SUM((J10-H10)+ I10)</x:f>
        <x:v>9</x:v>
      </x:c>
    </x:row>
    <x:row r="11" spans="1:10" x14ac:dyDescent="0.25">
      <x:c r="A11" s="174"/>
      <x:c r="B11" s="174"/>
      <x:c r="C11" s="174"/>
      <x:c r="D11" s="174"/>
      <x:c r="E11" s="174"/>
      <x:c r="F11" s="174"/>
      <x:c r="G11" s="174"/>
      <x:c r="H11" s="174"/>
      <x:c r="I11" s="174"/>
      <x:c r="J11" s="174">
        <x:v>Revision Savings: </x:v>
      </x:c>
      <x:c r="K11" s="174">
        <x:f ca="1">SUM(K6:K10)</x:f>
      </x:c>
    </x:row>
    <x:row r="12" spans="1:11" ht="15" x14ac:dyDescent="0.3">
      <x:c r="A12" s="194" t="str">
        <x:v>9/30/2017</x:v>
      </x:c>
      <x:c r="B12" s="194"/>
      <x:c r="C12" s="194"/>
      <x:c r="D12" s="194"/>
      <x:c r="E12" s="194"/>
      <x:c r="F12" s="194"/>
      <x:c r="G12" s="194"/>
      <x:c r="H12" s="194"/>
      <x:c r="I12" s="194"/>
      <x:c r="J12" s="194"/>
      <x:c r="K12" s="194"/>
    </x:row>
    <x:row r="13">
      <x:c r="A13" s="47" t="str">
        <x:v>Meter Type Description</x:v>
      </x:c>
      <x:c r="B13" s="45" t="str">
        <x:v>Quarterly Contracted Volume</x:v>
      </x:c>
      <x:c r="C13" s="45" t="str">
        <x:v>Actual Quarterly Volume</x:v>
      </x:c>
      <x:c r="D13" s="45" t="str">
        <x:v>FPR Overage Rate</x:v>
      </x:c>
      <x:c r="E13" s="45" t="str">
        <x:v>% Volume Increase / Decrease</x:v>
      </x:c>
      <x:c r="F13" s="45" t="str">
        <x:v>Overage Volumes</x:v>
      </x:c>
      <x:c r="G13" s="45" t="str">
        <x:v>Rollover Volume</x:v>
      </x:c>
      <x:c r="H13" s="45" t="str">
        <x:v>Current Overage Expense</x:v>
      </x:c>
      <x:c r="I13" s="45" t="str">
        <x:v>Credits</x:v>
      </x:c>
      <x:c r="J13" s="45" t="str">
        <x:v>Overage Cost W/O FPR</x:v>
      </x:c>
      <x:c r="K13" s="46" t="str">
        <x:v>Net Overage Savings / Cost Increase</x:v>
      </x:c>
    </x:row>
    <x:row r="14" spans="1:11" ht="14.25" x14ac:dyDescent="0.3">
      <x:c r="A14" s="58" t="str">
        <x:v>B/W Copies</x:v>
      </x:c>
      <x:c r="B14" s="6">
        <x:v>30,000</x:v>
      </x:c>
      <x:c r="C14" s="6">
        <x:v>74,842</x:v>
      </x:c>
      <x:c r="D14" s="6">
        <x:v>$0.011</x:v>
      </x:c>
      <x:c r="E14" s="185">
        <x:f ca="1">IF(B14=0,"",IF(C14="","",IF(C14&lt;B14,SUM((C14-B14)/B14),SUM((C14-B14)/B14))))</x:f>
        <x:v>5</x:v>
      </x:c>
      <x:c r="F14" s="6">
        <x:f ca="1">IF(C14="","",IF(B14="","",IF(SUM(C14-B14)&lt;0,"0",SUM(C14-B14))))</x:f>
        <x:v>6</x:v>
      </x:c>
      <x:c r="G14" s="6">
        <x:v>220449</x:v>
      </x:c>
      <x:c r="H14" s="17">
        <x:f ca="1">IF(SUM(F14 - G14) &lt;0,"$0.00",SUM(F14 - G14)*D14)</x:f>
        <x:v>7</x:v>
      </x:c>
      <x:c r="I14" s="17">
        <x:v>0.00</x:v>
      </x:c>
      <x:c r="J14" s="17">
        <x:f ca="1">SUM(F14* 0.011000)</x:f>
        <x:v>8</x:v>
      </x:c>
      <x:c r="K14" s="59">
        <x:f ca="1">SUM((J14-H14)+ I14)</x:f>
        <x:v>9</x:v>
      </x:c>
    </x:row>
    <x:row r="15" spans="1:11" ht="14.25" x14ac:dyDescent="0.3">
      <x:c r="A15" s="169" t="str">
        <x:v>B/W Laser Prints </x:v>
      </x:c>
      <x:c r="B15" s="73">
        <x:v>150,000</x:v>
      </x:c>
      <x:c r="C15" s="73">
        <x:v>137,379</x:v>
      </x:c>
      <x:c r="D15" s="165" t="str">
        <x:v>$0.018</x:v>
      </x:c>
      <x:c r="E15" s="181">
        <x:f ca="1">IF(B15=0,"",IF(C15="","",IF(C15&lt;B15,SUM((C15-B15)/B15),SUM((C15-B15)/B15))))</x:f>
        <x:v>5</x:v>
      </x:c>
      <x:c r="F15" s="73">
        <x:f ca="1">IF(C15="","",IF(B15="","",IF(SUM(C15-B15)&lt;0,"0",SUM(C15-B15))))</x:f>
        <x:v>6</x:v>
      </x:c>
      <x:c r="G15" s="73" t="n">
        <x:v>0</x:v>
      </x:c>
      <x:c r="H15" s="75">
        <x:f ca="1">IF(SUM(F15 - G15) &lt;0,"$0.00",SUM(F15 - G15)*D15)</x:f>
        <x:v>7</x:v>
      </x:c>
      <x:c r="I15" s="75">
        <x:v>0.00</x:v>
      </x:c>
      <x:c r="J15" s="75">
        <x:f ca="1">SUM(F15* 0.018000)</x:f>
        <x:v>8</x:v>
      </x:c>
      <x:c r="K15" s="61">
        <x:f ca="1">SUM((J15-H15)+ I15)</x:f>
        <x:v>9</x:v>
      </x:c>
    </x:row>
    <x:row r="16" spans="1:11" ht="14.25" x14ac:dyDescent="0.3">
      <x:c r="A16" s="58" t="str">
        <x:v>Color Copier (Color Pages)</x:v>
      </x:c>
      <x:c r="B16" s="6">
        <x:v>96,000</x:v>
      </x:c>
      <x:c r="C16" s="6">
        <x:v>90,979</x:v>
      </x:c>
      <x:c r="D16" s="6">
        <x:v>$0.09</x:v>
      </x:c>
      <x:c r="E16" s="185">
        <x:f ca="1">IF(B16=0,"",IF(C16="","",IF(C16&lt;B16,SUM((C16-B16)/B16),SUM((C16-B16)/B16))))</x:f>
        <x:v>5</x:v>
      </x:c>
      <x:c r="F16" s="6">
        <x:f ca="1">IF(C16="","",IF(B16="","",IF(SUM(C16-B16)&lt;0,"0",SUM(C16-B16))))</x:f>
        <x:v>6</x:v>
      </x:c>
      <x:c r="G16" s="6">
        <x:v>48602</x:v>
      </x:c>
      <x:c r="H16" s="17">
        <x:f ca="1">IF(SUM(F16 - G16) &lt;0,"$0.00",SUM(F16 - G16)*D16)</x:f>
        <x:v>7</x:v>
      </x:c>
      <x:c r="I16" s="17">
        <x:v>0.00</x:v>
      </x:c>
      <x:c r="J16" s="17">
        <x:f ca="1">SUM(F16* 0.090000)</x:f>
        <x:v>8</x:v>
      </x:c>
      <x:c r="K16" s="59">
        <x:f ca="1">SUM((J16-H16)+ I16)</x:f>
        <x:v>9</x:v>
      </x:c>
    </x:row>
    <x:row r="17" spans="1:11" ht="14.25" x14ac:dyDescent="0.3">
      <x:c r="A17" s="169" t="str">
        <x:v>Color Laser Prints (Other)</x:v>
      </x:c>
      <x:c r="B17" s="73">
        <x:v>9,300</x:v>
      </x:c>
      <x:c r="C17" s="73">
        <x:v>5,703</x:v>
      </x:c>
      <x:c r="D17" s="165" t="str">
        <x:v>$0.2</x:v>
      </x:c>
      <x:c r="E17" s="181">
        <x:f ca="1">IF(B17=0,"",IF(C17="","",IF(C17&lt;B17,SUM((C17-B17)/B17),SUM((C17-B17)/B17))))</x:f>
        <x:v>5</x:v>
      </x:c>
      <x:c r="F17" s="73">
        <x:f ca="1">IF(C17="","",IF(B17="","",IF(SUM(C17-B17)&lt;0,"0",SUM(C17-B17))))</x:f>
        <x:v>6</x:v>
      </x:c>
      <x:c r="G17" s="73" t="n">
        <x:v>10956</x:v>
      </x:c>
      <x:c r="H17" s="75">
        <x:f ca="1">IF(SUM(F17 - G17) &lt;0,"$0.00",SUM(F17 - G17)*D17)</x:f>
        <x:v>7</x:v>
      </x:c>
      <x:c r="I17" s="75">
        <x:v>0.00</x:v>
      </x:c>
      <x:c r="J17" s="75">
        <x:f ca="1">SUM(F17* 0.200000)</x:f>
        <x:v>8</x:v>
      </x:c>
      <x:c r="K17" s="61">
        <x:f ca="1">SUM((J17-H17)+ I17)</x:f>
        <x:v>9</x:v>
      </x:c>
    </x:row>
    <x:row r="18" spans="1:11" ht="14.25" x14ac:dyDescent="0.3">
      <x:c r="A18" s="58" t="str">
        <x:v>Color Laser Prints (Ricoh)</x:v>
      </x:c>
      <x:c r="B18" s="6">
        <x:v>3,000</x:v>
      </x:c>
      <x:c r="C18" s="6">
        <x:v>21,661</x:v>
      </x:c>
      <x:c r="D18" s="6">
        <x:v>$0.13</x:v>
      </x:c>
      <x:c r="E18" s="185">
        <x:f ca="1">IF(B18=0,"",IF(C18="","",IF(C18&lt;B18,SUM((C18-B18)/B18),SUM((C18-B18)/B18))))</x:f>
        <x:v>5</x:v>
      </x:c>
      <x:c r="F18" s="6">
        <x:f ca="1">IF(C18="","",IF(B18="","",IF(SUM(C18-B18)&lt;0,"0",SUM(C18-B18))))</x:f>
        <x:v>6</x:v>
      </x:c>
      <x:c r="G18" s="6">
        <x:v>375081</x:v>
      </x:c>
      <x:c r="H18" s="17">
        <x:f ca="1">IF(SUM(F18 - G18) &lt;0,"$0.00",SUM(F18 - G18)*D18)</x:f>
        <x:v>7</x:v>
      </x:c>
      <x:c r="I18" s="17">
        <x:v>0.00</x:v>
      </x:c>
      <x:c r="J18" s="17">
        <x:f ca="1">SUM(F18* 0.130000)</x:f>
        <x:v>8</x:v>
      </x:c>
      <x:c r="K18" s="59">
        <x:f ca="1">SUM((J18-H18)+ I18)</x:f>
        <x:v>9</x:v>
      </x:c>
    </x:row>
    <x:row r="19" spans="1:10" x14ac:dyDescent="0.25">
      <x:c r="A19" s="174"/>
      <x:c r="B19" s="174"/>
      <x:c r="C19" s="174"/>
      <x:c r="D19" s="174"/>
      <x:c r="E19" s="174"/>
      <x:c r="F19" s="174"/>
      <x:c r="G19" s="174"/>
      <x:c r="H19" s="174"/>
      <x:c r="I19" s="174"/>
      <x:c r="J19" s="174">
        <x:v>Revision Savings: </x:v>
      </x:c>
      <x:c r="K19" s="174">
        <x:f ca="1">SUM(K14:K18)</x:f>
      </x:c>
    </x:row>
    <x:row r="20" spans="1:11" ht="15" x14ac:dyDescent="0.3">
      <x:c r="A20" s="194" t="str">
        <x:v>6/30/2017</x:v>
      </x:c>
      <x:c r="B20" s="194"/>
      <x:c r="C20" s="194"/>
      <x:c r="D20" s="194"/>
      <x:c r="E20" s="194"/>
      <x:c r="F20" s="194"/>
      <x:c r="G20" s="194"/>
      <x:c r="H20" s="194"/>
      <x:c r="I20" s="194"/>
      <x:c r="J20" s="194"/>
      <x:c r="K20" s="194"/>
    </x:row>
    <x:row r="21">
      <x:c r="A21" s="47" t="str">
        <x:v>Meter Type Description</x:v>
      </x:c>
      <x:c r="B21" s="45" t="str">
        <x:v>Quarterly Contracted Volume</x:v>
      </x:c>
      <x:c r="C21" s="45" t="str">
        <x:v>Actual Quarterly Volume</x:v>
      </x:c>
      <x:c r="D21" s="45" t="str">
        <x:v>FPR Overage Rate</x:v>
      </x:c>
      <x:c r="E21" s="45" t="str">
        <x:v>% Volume Increase / Decrease</x:v>
      </x:c>
      <x:c r="F21" s="45" t="str">
        <x:v>Overage Volumes</x:v>
      </x:c>
      <x:c r="G21" s="45" t="str">
        <x:v>Rollover Volume</x:v>
      </x:c>
      <x:c r="H21" s="45" t="str">
        <x:v>Current Overage Expense</x:v>
      </x:c>
      <x:c r="I21" s="45" t="str">
        <x:v>Credits</x:v>
      </x:c>
      <x:c r="J21" s="45" t="str">
        <x:v>Overage Cost W/O FPR</x:v>
      </x:c>
      <x:c r="K21" s="46" t="str">
        <x:v>Net Overage Savings / Cost Increase</x:v>
      </x:c>
    </x:row>
    <x:row r="22" spans="1:11" ht="14.25" x14ac:dyDescent="0.3">
      <x:c r="A22" s="169" t="str">
        <x:v>B/W Copies</x:v>
      </x:c>
      <x:c r="B22" s="73">
        <x:v>30,000</x:v>
      </x:c>
      <x:c r="C22" s="73">
        <x:v>52,818</x:v>
      </x:c>
      <x:c r="D22" s="165" t="str">
        <x:v>$0.011</x:v>
      </x:c>
      <x:c r="E22" s="181">
        <x:f ca="1">IF(B22=0,"",IF(C22="","",IF(C22&lt;B22,SUM((C22-B22)/B22),SUM((C22-B22)/B22))))</x:f>
        <x:v>5</x:v>
      </x:c>
      <x:c r="F22" s="73">
        <x:f ca="1">IF(C22="","",IF(B22="","",IF(SUM(C22-B22)&lt;0,"0",SUM(C22-B22))))</x:f>
        <x:v>6</x:v>
      </x:c>
      <x:c r="G22" s="73" t="n">
        <x:v>243267</x:v>
      </x:c>
      <x:c r="H22" s="75">
        <x:f ca="1">IF(SUM(F22 - G22) &lt;0,"$0.00",SUM(F22 - G22)*D22)</x:f>
        <x:v>7</x:v>
      </x:c>
      <x:c r="I22" s="75">
        <x:v>0.00</x:v>
      </x:c>
      <x:c r="J22" s="75">
        <x:f ca="1">SUM(F22* 0.011000)</x:f>
        <x:v>8</x:v>
      </x:c>
      <x:c r="K22" s="61">
        <x:f ca="1">SUM((J22-H22)+ I22)</x:f>
        <x:v>9</x:v>
      </x:c>
    </x:row>
    <x:row r="23" spans="1:11" ht="14.25" x14ac:dyDescent="0.3">
      <x:c r="A23" s="58" t="str">
        <x:v>B/W Laser Prints </x:v>
      </x:c>
      <x:c r="B23" s="6">
        <x:v>121,200</x:v>
      </x:c>
      <x:c r="C23" s="6">
        <x:v>149,486</x:v>
      </x:c>
      <x:c r="D23" s="6">
        <x:v>$0.018</x:v>
      </x:c>
      <x:c r="E23" s="185">
        <x:f ca="1">IF(B23=0,"",IF(C23="","",IF(C23&lt;B23,SUM((C23-B23)/B23),SUM((C23-B23)/B23))))</x:f>
        <x:v>5</x:v>
      </x:c>
      <x:c r="F23" s="6">
        <x:f ca="1">IF(C23="","",IF(B23="","",IF(SUM(C23-B23)&lt;0,"0",SUM(C23-B23))))</x:f>
        <x:v>6</x:v>
      </x:c>
      <x:c r="G23" s="6">
        <x:v>0</x:v>
      </x:c>
      <x:c r="H23" s="17">
        <x:f ca="1">IF(SUM(F23 - G23) &lt;0,"$0.00",SUM(F23 - G23)*D23)</x:f>
        <x:v>7</x:v>
      </x:c>
      <x:c r="I23" s="17">
        <x:v>0.00</x:v>
      </x:c>
      <x:c r="J23" s="17">
        <x:f ca="1">SUM(F23* 0.018000)</x:f>
        <x:v>8</x:v>
      </x:c>
      <x:c r="K23" s="59">
        <x:f ca="1">SUM((J23-H23)+ I23)</x:f>
        <x:v>9</x:v>
      </x:c>
    </x:row>
    <x:row r="24" spans="1:11" ht="14.25" x14ac:dyDescent="0.3">
      <x:c r="A24" s="169" t="str">
        <x:v>Color Copier (Color Pages)</x:v>
      </x:c>
      <x:c r="B24" s="73">
        <x:v>96,000</x:v>
      </x:c>
      <x:c r="C24" s="73">
        <x:v>86,010</x:v>
      </x:c>
      <x:c r="D24" s="165" t="str">
        <x:v>$0.09</x:v>
      </x:c>
      <x:c r="E24" s="181">
        <x:f ca="1">IF(B24=0,"",IF(C24="","",IF(C24&lt;B24,SUM((C24-B24)/B24),SUM((C24-B24)/B24))))</x:f>
        <x:v>5</x:v>
      </x:c>
      <x:c r="F24" s="73">
        <x:f ca="1">IF(C24="","",IF(B24="","",IF(SUM(C24-B24)&lt;0,"0",SUM(C24-B24))))</x:f>
        <x:v>6</x:v>
      </x:c>
      <x:c r="G24" s="73" t="n">
        <x:v>38612</x:v>
      </x:c>
      <x:c r="H24" s="75">
        <x:f ca="1">IF(SUM(F24 - G24) &lt;0,"$0.00",SUM(F24 - G24)*D24)</x:f>
        <x:v>7</x:v>
      </x:c>
      <x:c r="I24" s="75">
        <x:v>0.00</x:v>
      </x:c>
      <x:c r="J24" s="75">
        <x:f ca="1">SUM(F24* 0.090000)</x:f>
        <x:v>8</x:v>
      </x:c>
      <x:c r="K24" s="61">
        <x:f ca="1">SUM((J24-H24)+ I24)</x:f>
        <x:v>9</x:v>
      </x:c>
    </x:row>
    <x:row r="25" spans="1:11" ht="14.25" x14ac:dyDescent="0.3">
      <x:c r="A25" s="58" t="str">
        <x:v>Color Laser Prints (Other)</x:v>
      </x:c>
      <x:c r="B25" s="6">
        <x:v>9,300</x:v>
      </x:c>
      <x:c r="C25" s="6">
        <x:v>4,940</x:v>
      </x:c>
      <x:c r="D25" s="6">
        <x:v>$0.2</x:v>
      </x:c>
      <x:c r="E25" s="185">
        <x:f ca="1">IF(B25=0,"",IF(C25="","",IF(C25&lt;B25,SUM((C25-B25)/B25),SUM((C25-B25)/B25))))</x:f>
        <x:v>5</x:v>
      </x:c>
      <x:c r="F25" s="6">
        <x:f ca="1">IF(C25="","",IF(B25="","",IF(SUM(C25-B25)&lt;0,"0",SUM(C25-B25))))</x:f>
        <x:v>6</x:v>
      </x:c>
      <x:c r="G25" s="6">
        <x:v>6596</x:v>
      </x:c>
      <x:c r="H25" s="17">
        <x:f ca="1">IF(SUM(F25 - G25) &lt;0,"$0.00",SUM(F25 - G25)*D25)</x:f>
        <x:v>7</x:v>
      </x:c>
      <x:c r="I25" s="17">
        <x:v>0.00</x:v>
      </x:c>
      <x:c r="J25" s="17">
        <x:f ca="1">SUM(F25* 0.200000)</x:f>
        <x:v>8</x:v>
      </x:c>
      <x:c r="K25" s="59">
        <x:f ca="1">SUM((J25-H25)+ I25)</x:f>
        <x:v>9</x:v>
      </x:c>
    </x:row>
    <x:row r="26" spans="1:11" ht="14.25" x14ac:dyDescent="0.3">
      <x:c r="A26" s="169" t="str">
        <x:v>Color Laser Prints (Ricoh)</x:v>
      </x:c>
      <x:c r="B26" s="73">
        <x:v>75,000</x:v>
      </x:c>
      <x:c r="C26" s="73">
        <x:v>18,422</x:v>
      </x:c>
      <x:c r="D26" s="165" t="str">
        <x:v>$0.13</x:v>
      </x:c>
      <x:c r="E26" s="181">
        <x:f ca="1">IF(B26=0,"",IF(C26="","",IF(C26&lt;B26,SUM((C26-B26)/B26),SUM((C26-B26)/B26))))</x:f>
        <x:v>5</x:v>
      </x:c>
      <x:c r="F26" s="73">
        <x:f ca="1">IF(C26="","",IF(B26="","",IF(SUM(C26-B26)&lt;0,"0",SUM(C26-B26))))</x:f>
        <x:v>6</x:v>
      </x:c>
      <x:c r="G26" s="73" t="n">
        <x:v>318503</x:v>
      </x:c>
      <x:c r="H26" s="75">
        <x:f ca="1">IF(SUM(F26 - G26) &lt;0,"$0.00",SUM(F26 - G26)*D26)</x:f>
        <x:v>7</x:v>
      </x:c>
      <x:c r="I26" s="75">
        <x:v>0.00</x:v>
      </x:c>
      <x:c r="J26" s="75">
        <x:f ca="1">SUM(F26* 0.130000)</x:f>
        <x:v>8</x:v>
      </x:c>
      <x:c r="K26" s="61">
        <x:f ca="1">SUM((J26-H26)+ I26)</x:f>
        <x:v>9</x:v>
      </x:c>
    </x:row>
    <x:row r="27" spans="1:10" x14ac:dyDescent="0.25">
      <x:c r="A27" s="174"/>
      <x:c r="B27" s="174"/>
      <x:c r="C27" s="174"/>
      <x:c r="D27" s="174"/>
      <x:c r="E27" s="174"/>
      <x:c r="F27" s="174"/>
      <x:c r="G27" s="174"/>
      <x:c r="H27" s="174"/>
      <x:c r="I27" s="174"/>
      <x:c r="J27" s="174">
        <x:v>Revision Savings: </x:v>
      </x:c>
      <x:c r="K27" s="174">
        <x:f ca="1">SUM(K22:K26)</x:f>
      </x:c>
    </x:row>
    <x:row r="28" spans="1:11" ht="15" x14ac:dyDescent="0.3">
      <x:c r="A28" s="194" t="str">
        <x:v>3/31/2017</x:v>
      </x:c>
      <x:c r="B28" s="194"/>
      <x:c r="C28" s="194"/>
      <x:c r="D28" s="194"/>
      <x:c r="E28" s="194"/>
      <x:c r="F28" s="194"/>
      <x:c r="G28" s="194"/>
      <x:c r="H28" s="194"/>
      <x:c r="I28" s="194"/>
      <x:c r="J28" s="194"/>
      <x:c r="K28" s="194"/>
    </x:row>
    <x:row r="29">
      <x:c r="A29" s="47" t="str">
        <x:v>Meter Type Description</x:v>
      </x:c>
      <x:c r="B29" s="45" t="str">
        <x:v>Quarterly Contracted Volume</x:v>
      </x:c>
      <x:c r="C29" s="45" t="str">
        <x:v>Actual Quarterly Volume</x:v>
      </x:c>
      <x:c r="D29" s="45" t="str">
        <x:v>FPR Overage Rate</x:v>
      </x:c>
      <x:c r="E29" s="45" t="str">
        <x:v>% Volume Increase / Decrease</x:v>
      </x:c>
      <x:c r="F29" s="45" t="str">
        <x:v>Overage Volumes</x:v>
      </x:c>
      <x:c r="G29" s="45" t="str">
        <x:v>Rollover Volume</x:v>
      </x:c>
      <x:c r="H29" s="45" t="str">
        <x:v>Current Overage Expense</x:v>
      </x:c>
      <x:c r="I29" s="45" t="str">
        <x:v>Credits</x:v>
      </x:c>
      <x:c r="J29" s="45" t="str">
        <x:v>Overage Cost W/O FPR</x:v>
      </x:c>
      <x:c r="K29" s="46" t="str">
        <x:v>Net Overage Savings / Cost Increase</x:v>
      </x:c>
    </x:row>
    <x:row r="30" spans="1:11" ht="14.25" x14ac:dyDescent="0.3">
      <x:c r="A30" s="58" t="str">
        <x:v>B/W Copies</x:v>
      </x:c>
      <x:c r="B30" s="6">
        <x:v>30,000</x:v>
      </x:c>
      <x:c r="C30" s="6">
        <x:v>48,378</x:v>
      </x:c>
      <x:c r="D30" s="6">
        <x:v>$0.011</x:v>
      </x:c>
      <x:c r="E30" s="185">
        <x:f ca="1">IF(B30=0,"",IF(C30="","",IF(C30&lt;B30,SUM((C30-B30)/B30),SUM((C30-B30)/B30))))</x:f>
        <x:v>5</x:v>
      </x:c>
      <x:c r="F30" s="6">
        <x:f ca="1">IF(C30="","",IF(B30="","",IF(SUM(C30-B30)&lt;0,"0",SUM(C30-B30))))</x:f>
        <x:v>6</x:v>
      </x:c>
      <x:c r="G30" s="6">
        <x:v>261645</x:v>
      </x:c>
      <x:c r="H30" s="17">
        <x:f ca="1">IF(SUM(F30 - G30) &lt;0,"$0.00",SUM(F30 - G30)*D30)</x:f>
        <x:v>7</x:v>
      </x:c>
      <x:c r="I30" s="17">
        <x:v>0.00</x:v>
      </x:c>
      <x:c r="J30" s="17">
        <x:f ca="1">SUM(F30* 0.011000)</x:f>
        <x:v>8</x:v>
      </x:c>
      <x:c r="K30" s="59">
        <x:f ca="1">SUM((J30-H30)+ I30)</x:f>
        <x:v>9</x:v>
      </x:c>
    </x:row>
    <x:row r="31" spans="1:11" ht="14.25" x14ac:dyDescent="0.3">
      <x:c r="A31" s="169" t="str">
        <x:v>B/W Laser Prints </x:v>
      </x:c>
      <x:c r="B31" s="73">
        <x:v>121,200</x:v>
      </x:c>
      <x:c r="C31" s="73">
        <x:v>131,808</x:v>
      </x:c>
      <x:c r="D31" s="165" t="str">
        <x:v>$0.018</x:v>
      </x:c>
      <x:c r="E31" s="181">
        <x:f ca="1">IF(B31=0,"",IF(C31="","",IF(C31&lt;B31,SUM((C31-B31)/B31),SUM((C31-B31)/B31))))</x:f>
        <x:v>5</x:v>
      </x:c>
      <x:c r="F31" s="73">
        <x:f ca="1">IF(C31="","",IF(B31="","",IF(SUM(C31-B31)&lt;0,"0",SUM(C31-B31))))</x:f>
        <x:v>6</x:v>
      </x:c>
      <x:c r="G31" s="73" t="n">
        <x:v>0</x:v>
      </x:c>
      <x:c r="H31" s="75">
        <x:f ca="1">IF(SUM(F31 - G31) &lt;0,"$0.00",SUM(F31 - G31)*D31)</x:f>
        <x:v>7</x:v>
      </x:c>
      <x:c r="I31" s="75">
        <x:v>0.00</x:v>
      </x:c>
      <x:c r="J31" s="75">
        <x:f ca="1">SUM(F31* 0.018000)</x:f>
        <x:v>8</x:v>
      </x:c>
      <x:c r="K31" s="61">
        <x:f ca="1">SUM((J31-H31)+ I31)</x:f>
        <x:v>9</x:v>
      </x:c>
    </x:row>
    <x:row r="32" spans="1:11" ht="14.25" x14ac:dyDescent="0.3">
      <x:c r="A32" s="58" t="str">
        <x:v>Color Copier (Color Pages)</x:v>
      </x:c>
      <x:c r="B32" s="6">
        <x:v>96,000</x:v>
      </x:c>
      <x:c r="C32" s="6">
        <x:v>70,462</x:v>
      </x:c>
      <x:c r="D32" s="6">
        <x:v>$0.09</x:v>
      </x:c>
      <x:c r="E32" s="185">
        <x:f ca="1">IF(B32=0,"",IF(C32="","",IF(C32&lt;B32,SUM((C32-B32)/B32),SUM((C32-B32)/B32))))</x:f>
        <x:v>5</x:v>
      </x:c>
      <x:c r="F32" s="6">
        <x:f ca="1">IF(C32="","",IF(B32="","",IF(SUM(C32-B32)&lt;0,"0",SUM(C32-B32))))</x:f>
        <x:v>6</x:v>
      </x:c>
      <x:c r="G32" s="6">
        <x:v>13074</x:v>
      </x:c>
      <x:c r="H32" s="17">
        <x:f ca="1">IF(SUM(F32 - G32) &lt;0,"$0.00",SUM(F32 - G32)*D32)</x:f>
        <x:v>7</x:v>
      </x:c>
      <x:c r="I32" s="17">
        <x:v>0.00</x:v>
      </x:c>
      <x:c r="J32" s="17">
        <x:f ca="1">SUM(F32* 0.090000)</x:f>
        <x:v>8</x:v>
      </x:c>
      <x:c r="K32" s="59">
        <x:f ca="1">SUM((J32-H32)+ I32)</x:f>
        <x:v>9</x:v>
      </x:c>
    </x:row>
    <x:row r="33" spans="1:11" ht="14.25" x14ac:dyDescent="0.3">
      <x:c r="A33" s="169" t="str">
        <x:v>Color Laser Prints (Other)</x:v>
      </x:c>
      <x:c r="B33" s="73">
        <x:v>9,300</x:v>
      </x:c>
      <x:c r="C33" s="73">
        <x:v>8,537</x:v>
      </x:c>
      <x:c r="D33" s="165" t="str">
        <x:v>$0.2</x:v>
      </x:c>
      <x:c r="E33" s="181">
        <x:f ca="1">IF(B33=0,"",IF(C33="","",IF(C33&lt;B33,SUM((C33-B33)/B33),SUM((C33-B33)/B33))))</x:f>
        <x:v>5</x:v>
      </x:c>
      <x:c r="F33" s="73">
        <x:f ca="1">IF(C33="","",IF(B33="","",IF(SUM(C33-B33)&lt;0,"0",SUM(C33-B33))))</x:f>
        <x:v>6</x:v>
      </x:c>
      <x:c r="G33" s="73" t="n">
        <x:v>5833</x:v>
      </x:c>
      <x:c r="H33" s="75">
        <x:f ca="1">IF(SUM(F33 - G33) &lt;0,"$0.00",SUM(F33 - G33)*D33)</x:f>
        <x:v>7</x:v>
      </x:c>
      <x:c r="I33" s="75">
        <x:v>0.00</x:v>
      </x:c>
      <x:c r="J33" s="75">
        <x:f ca="1">SUM(F33* 0.200000)</x:f>
        <x:v>8</x:v>
      </x:c>
      <x:c r="K33" s="61">
        <x:f ca="1">SUM((J33-H33)+ I33)</x:f>
        <x:v>9</x:v>
      </x:c>
    </x:row>
    <x:row r="34" spans="1:11" ht="14.25" x14ac:dyDescent="0.3">
      <x:c r="A34" s="58" t="str">
        <x:v>Color Laser Prints (Ricoh)</x:v>
      </x:c>
      <x:c r="B34" s="6">
        <x:v>75,000</x:v>
      </x:c>
      <x:c r="C34" s="6">
        <x:v>17,055</x:v>
      </x:c>
      <x:c r="D34" s="6">
        <x:v>$0.13</x:v>
      </x:c>
      <x:c r="E34" s="185">
        <x:f ca="1">IF(B34=0,"",IF(C34="","",IF(C34&lt;B34,SUM((C34-B34)/B34),SUM((C34-B34)/B34))))</x:f>
        <x:v>5</x:v>
      </x:c>
      <x:c r="F34" s="6">
        <x:f ca="1">IF(C34="","",IF(B34="","",IF(SUM(C34-B34)&lt;0,"0",SUM(C34-B34))))</x:f>
        <x:v>6</x:v>
      </x:c>
      <x:c r="G34" s="6">
        <x:v>260558</x:v>
      </x:c>
      <x:c r="H34" s="17">
        <x:f ca="1">IF(SUM(F34 - G34) &lt;0,"$0.00",SUM(F34 - G34)*D34)</x:f>
        <x:v>7</x:v>
      </x:c>
      <x:c r="I34" s="17">
        <x:v>0.00</x:v>
      </x:c>
      <x:c r="J34" s="17">
        <x:f ca="1">SUM(F34* 0.130000)</x:f>
        <x:v>8</x:v>
      </x:c>
      <x:c r="K34" s="59">
        <x:f ca="1">SUM((J34-H34)+ I34)</x:f>
        <x:v>9</x:v>
      </x:c>
    </x:row>
    <x:row r="35" spans="1:10" x14ac:dyDescent="0.25">
      <x:c r="A35" s="174"/>
      <x:c r="B35" s="174"/>
      <x:c r="C35" s="174"/>
      <x:c r="D35" s="174"/>
      <x:c r="E35" s="174"/>
      <x:c r="F35" s="174"/>
      <x:c r="G35" s="174"/>
      <x:c r="H35" s="174"/>
      <x:c r="I35" s="174"/>
      <x:c r="J35" s="174">
        <x:v>Revision Savings: </x:v>
      </x:c>
      <x:c r="K35" s="174">
        <x:f ca="1">SUM(K30:K34)</x:f>
      </x:c>
    </x:row>
    <x:row r="36" spans="1:11" ht="15" x14ac:dyDescent="0.3">
      <x:c r="A36" s="194" t="str">
        <x:v>12/31/2016</x:v>
      </x:c>
      <x:c r="B36" s="194"/>
      <x:c r="C36" s="194"/>
      <x:c r="D36" s="194"/>
      <x:c r="E36" s="194"/>
      <x:c r="F36" s="194"/>
      <x:c r="G36" s="194"/>
      <x:c r="H36" s="194"/>
      <x:c r="I36" s="194"/>
      <x:c r="J36" s="194"/>
      <x:c r="K36" s="194"/>
    </x:row>
    <x:row r="37">
      <x:c r="A37" s="47" t="str">
        <x:v>Meter Type Description</x:v>
      </x:c>
      <x:c r="B37" s="45" t="str">
        <x:v>Quarterly Contracted Volume</x:v>
      </x:c>
      <x:c r="C37" s="45" t="str">
        <x:v>Actual Quarterly Volume</x:v>
      </x:c>
      <x:c r="D37" s="45" t="str">
        <x:v>FPR Overage Rate</x:v>
      </x:c>
      <x:c r="E37" s="45" t="str">
        <x:v>% Volume Increase / Decrease</x:v>
      </x:c>
      <x:c r="F37" s="45" t="str">
        <x:v>Overage Volumes</x:v>
      </x:c>
      <x:c r="G37" s="45" t="str">
        <x:v>Rollover Volume</x:v>
      </x:c>
      <x:c r="H37" s="45" t="str">
        <x:v>Current Overage Expense</x:v>
      </x:c>
      <x:c r="I37" s="45" t="str">
        <x:v>Credits</x:v>
      </x:c>
      <x:c r="J37" s="45" t="str">
        <x:v>Overage Cost W/O FPR</x:v>
      </x:c>
      <x:c r="K37" s="46" t="str">
        <x:v>Net Overage Savings / Cost Increase</x:v>
      </x:c>
    </x:row>
    <x:row r="38" spans="1:11" ht="14.25" x14ac:dyDescent="0.3">
      <x:c r="A38" s="169" t="str">
        <x:v>B/W Copies</x:v>
      </x:c>
      <x:c r="B38" s="73">
        <x:v>30,000</x:v>
      </x:c>
      <x:c r="C38" s="73">
        <x:v>47,623</x:v>
      </x:c>
      <x:c r="D38" s="165" t="str">
        <x:v>$0.011</x:v>
      </x:c>
      <x:c r="E38" s="181">
        <x:f ca="1">IF(B38=0,"",IF(C38="","",IF(C38&lt;B38,SUM((C38-B38)/B38),SUM((C38-B38)/B38))))</x:f>
        <x:v>5</x:v>
      </x:c>
      <x:c r="F38" s="73">
        <x:f ca="1">IF(C38="","",IF(B38="","",IF(SUM(C38-B38)&lt;0,"0",SUM(C38-B38))))</x:f>
        <x:v>6</x:v>
      </x:c>
      <x:c r="G38" s="73" t="n">
        <x:v>279268</x:v>
      </x:c>
      <x:c r="H38" s="75">
        <x:f ca="1">IF(SUM(F38 - G38) &lt;0,"$0.00",SUM(F38 - G38)*D38)</x:f>
        <x:v>7</x:v>
      </x:c>
      <x:c r="I38" s="75">
        <x:v>0.00</x:v>
      </x:c>
      <x:c r="J38" s="75">
        <x:f ca="1">SUM(F38* 0.011000)</x:f>
        <x:v>8</x:v>
      </x:c>
      <x:c r="K38" s="61">
        <x:f ca="1">SUM((J38-H38)+ I38)</x:f>
        <x:v>9</x:v>
      </x:c>
    </x:row>
    <x:row r="39" spans="1:11" ht="14.25" x14ac:dyDescent="0.3">
      <x:c r="A39" s="58" t="str">
        <x:v>B/W Laser Prints </x:v>
      </x:c>
      <x:c r="B39" s="6">
        <x:v>121,200</x:v>
      </x:c>
      <x:c r="C39" s="6">
        <x:v>156,640</x:v>
      </x:c>
      <x:c r="D39" s="6">
        <x:v>$0.018</x:v>
      </x:c>
      <x:c r="E39" s="185">
        <x:f ca="1">IF(B39=0,"",IF(C39="","",IF(C39&lt;B39,SUM((C39-B39)/B39),SUM((C39-B39)/B39))))</x:f>
        <x:v>5</x:v>
      </x:c>
      <x:c r="F39" s="6">
        <x:f ca="1">IF(C39="","",IF(B39="","",IF(SUM(C39-B39)&lt;0,"0",SUM(C39-B39))))</x:f>
        <x:v>6</x:v>
      </x:c>
      <x:c r="G39" s="6">
        <x:v>0</x:v>
      </x:c>
      <x:c r="H39" s="17">
        <x:f ca="1">IF(SUM(F39 - G39) &lt;0,"$0.00",SUM(F39 - G39)*D39)</x:f>
        <x:v>7</x:v>
      </x:c>
      <x:c r="I39" s="17">
        <x:v>0.00</x:v>
      </x:c>
      <x:c r="J39" s="17">
        <x:f ca="1">SUM(F39* 0.018000)</x:f>
        <x:v>8</x:v>
      </x:c>
      <x:c r="K39" s="59">
        <x:f ca="1">SUM((J39-H39)+ I39)</x:f>
        <x:v>9</x:v>
      </x:c>
    </x:row>
    <x:row r="40" spans="1:11" ht="14.25" x14ac:dyDescent="0.3">
      <x:c r="A40" s="169" t="str">
        <x:v>Color Copier (Color Pages)</x:v>
      </x:c>
      <x:c r="B40" s="73">
        <x:v>96,000</x:v>
      </x:c>
      <x:c r="C40" s="73">
        <x:v>84,147</x:v>
      </x:c>
      <x:c r="D40" s="165" t="str">
        <x:v>$0.09</x:v>
      </x:c>
      <x:c r="E40" s="181">
        <x:f ca="1">IF(B40=0,"",IF(C40="","",IF(C40&lt;B40,SUM((C40-B40)/B40),SUM((C40-B40)/B40))))</x:f>
        <x:v>5</x:v>
      </x:c>
      <x:c r="F40" s="73">
        <x:f ca="1">IF(C40="","",IF(B40="","",IF(SUM(C40-B40)&lt;0,"0",SUM(C40-B40))))</x:f>
        <x:v>6</x:v>
      </x:c>
      <x:c r="G40" s="73" t="n">
        <x:v>1221</x:v>
      </x:c>
      <x:c r="H40" s="75">
        <x:f ca="1">IF(SUM(F40 - G40) &lt;0,"$0.00",SUM(F40 - G40)*D40)</x:f>
        <x:v>7</x:v>
      </x:c>
      <x:c r="I40" s="75">
        <x:v>0.00</x:v>
      </x:c>
      <x:c r="J40" s="75">
        <x:f ca="1">SUM(F40* 0.090000)</x:f>
        <x:v>8</x:v>
      </x:c>
      <x:c r="K40" s="61">
        <x:f ca="1">SUM((J40-H40)+ I40)</x:f>
        <x:v>9</x:v>
      </x:c>
    </x:row>
    <x:row r="41" spans="1:11" ht="14.25" x14ac:dyDescent="0.3">
      <x:c r="A41" s="58" t="str">
        <x:v>Color Laser Prints (Other)</x:v>
      </x:c>
      <x:c r="B41" s="6">
        <x:v>9,300</x:v>
      </x:c>
      <x:c r="C41" s="6">
        <x:v>9,191</x:v>
      </x:c>
      <x:c r="D41" s="6">
        <x:v>$0.2</x:v>
      </x:c>
      <x:c r="E41" s="185">
        <x:f ca="1">IF(B41=0,"",IF(C41="","",IF(C41&lt;B41,SUM((C41-B41)/B41),SUM((C41-B41)/B41))))</x:f>
        <x:v>5</x:v>
      </x:c>
      <x:c r="F41" s="6">
        <x:f ca="1">IF(C41="","",IF(B41="","",IF(SUM(C41-B41)&lt;0,"0",SUM(C41-B41))))</x:f>
        <x:v>6</x:v>
      </x:c>
      <x:c r="G41" s="6">
        <x:v>5724</x:v>
      </x:c>
      <x:c r="H41" s="17">
        <x:f ca="1">IF(SUM(F41 - G41) &lt;0,"$0.00",SUM(F41 - G41)*D41)</x:f>
        <x:v>7</x:v>
      </x:c>
      <x:c r="I41" s="17">
        <x:v>0.00</x:v>
      </x:c>
      <x:c r="J41" s="17">
        <x:f ca="1">SUM(F41* 0.200000)</x:f>
        <x:v>8</x:v>
      </x:c>
      <x:c r="K41" s="59">
        <x:f ca="1">SUM((J41-H41)+ I41)</x:f>
        <x:v>9</x:v>
      </x:c>
    </x:row>
    <x:row r="42" spans="1:11" ht="14.25" x14ac:dyDescent="0.3">
      <x:c r="A42" s="169" t="str">
        <x:v>Color Laser Prints (Ricoh)</x:v>
      </x:c>
      <x:c r="B42" s="73">
        <x:v>75,000</x:v>
      </x:c>
      <x:c r="C42" s="73">
        <x:v>20,696</x:v>
      </x:c>
      <x:c r="D42" s="165" t="str">
        <x:v>$0.13</x:v>
      </x:c>
      <x:c r="E42" s="181">
        <x:f ca="1">IF(B42=0,"",IF(C42="","",IF(C42&lt;B42,SUM((C42-B42)/B42),SUM((C42-B42)/B42))))</x:f>
        <x:v>5</x:v>
      </x:c>
      <x:c r="F42" s="73">
        <x:f ca="1">IF(C42="","",IF(B42="","",IF(SUM(C42-B42)&lt;0,"0",SUM(C42-B42))))</x:f>
        <x:v>6</x:v>
      </x:c>
      <x:c r="G42" s="73" t="n">
        <x:v>206254</x:v>
      </x:c>
      <x:c r="H42" s="75">
        <x:f ca="1">IF(SUM(F42 - G42) &lt;0,"$0.00",SUM(F42 - G42)*D42)</x:f>
        <x:v>7</x:v>
      </x:c>
      <x:c r="I42" s="75">
        <x:v>0.00</x:v>
      </x:c>
      <x:c r="J42" s="75">
        <x:f ca="1">SUM(F42* 0.130000)</x:f>
        <x:v>8</x:v>
      </x:c>
      <x:c r="K42" s="61">
        <x:f ca="1">SUM((J42-H42)+ I42)</x:f>
        <x:v>9</x:v>
      </x:c>
    </x:row>
    <x:row r="43" spans="1:10" x14ac:dyDescent="0.25">
      <x:c r="A43" s="174"/>
      <x:c r="B43" s="174"/>
      <x:c r="C43" s="174"/>
      <x:c r="D43" s="174"/>
      <x:c r="E43" s="174"/>
      <x:c r="F43" s="174"/>
      <x:c r="G43" s="174"/>
      <x:c r="H43" s="174"/>
      <x:c r="I43" s="174"/>
      <x:c r="J43" s="174">
        <x:v>Revision Savings: </x:v>
      </x:c>
      <x:c r="K43" s="174">
        <x:f ca="1">SUM(K38:K42)</x:f>
      </x:c>
    </x:row>
    <x:row r="44" spans="1:11" ht="15" x14ac:dyDescent="0.3">
      <x:c r="A44" s="194" t="str">
        <x:v>9/30/2016</x:v>
      </x:c>
      <x:c r="B44" s="194"/>
      <x:c r="C44" s="194"/>
      <x:c r="D44" s="194"/>
      <x:c r="E44" s="194"/>
      <x:c r="F44" s="194"/>
      <x:c r="G44" s="194"/>
      <x:c r="H44" s="194"/>
      <x:c r="I44" s="194"/>
      <x:c r="J44" s="194"/>
      <x:c r="K44" s="194"/>
    </x:row>
    <x:row r="45">
      <x:c r="A45" s="47" t="str">
        <x:v>Meter Type Description</x:v>
      </x:c>
      <x:c r="B45" s="45" t="str">
        <x:v>Quarterly Contracted Volume</x:v>
      </x:c>
      <x:c r="C45" s="45" t="str">
        <x:v>Actual Quarterly Volume</x:v>
      </x:c>
      <x:c r="D45" s="45" t="str">
        <x:v>FPR Overage Rate</x:v>
      </x:c>
      <x:c r="E45" s="45" t="str">
        <x:v>% Volume Increase / Decrease</x:v>
      </x:c>
      <x:c r="F45" s="45" t="str">
        <x:v>Overage Volumes</x:v>
      </x:c>
      <x:c r="G45" s="45" t="str">
        <x:v>Rollover Volume</x:v>
      </x:c>
      <x:c r="H45" s="45" t="str">
        <x:v>Current Overage Expense</x:v>
      </x:c>
      <x:c r="I45" s="45" t="str">
        <x:v>Credits</x:v>
      </x:c>
      <x:c r="J45" s="45" t="str">
        <x:v>Overage Cost W/O FPR</x:v>
      </x:c>
      <x:c r="K45" s="46" t="str">
        <x:v>Net Overage Savings / Cost Increase</x:v>
      </x:c>
    </x:row>
    <x:row r="46" spans="1:11" ht="14.25" x14ac:dyDescent="0.3">
      <x:c r="A46" s="58" t="str">
        <x:v>B/W Copies</x:v>
      </x:c>
      <x:c r="B46" s="6">
        <x:v>89,700</x:v>
      </x:c>
      <x:c r="C46" s="6">
        <x:v>48,028</x:v>
      </x:c>
      <x:c r="D46" s="6">
        <x:v>$0.011</x:v>
      </x:c>
      <x:c r="E46" s="185">
        <x:f ca="1">IF(B46=0,"",IF(C46="","",IF(C46&lt;B46,SUM((C46-B46)/B46),SUM((C46-B46)/B46))))</x:f>
        <x:v>5</x:v>
      </x:c>
      <x:c r="F46" s="6">
        <x:f ca="1">IF(C46="","",IF(B46="","",IF(SUM(C46-B46)&lt;0,"0",SUM(C46-B46))))</x:f>
        <x:v>6</x:v>
      </x:c>
      <x:c r="G46" s="6">
        <x:v>237596</x:v>
      </x:c>
      <x:c r="H46" s="17">
        <x:f ca="1">IF(SUM(F46 - G46) &lt;0,"$0.00",SUM(F46 - G46)*D46)</x:f>
        <x:v>7</x:v>
      </x:c>
      <x:c r="I46" s="17">
        <x:v>0.00</x:v>
      </x:c>
      <x:c r="J46" s="17">
        <x:f ca="1">SUM(F46* 0.011000)</x:f>
        <x:v>8</x:v>
      </x:c>
      <x:c r="K46" s="59">
        <x:f ca="1">SUM((J46-H46)+ I46)</x:f>
        <x:v>9</x:v>
      </x:c>
    </x:row>
    <x:row r="47" spans="1:11" ht="14.25" x14ac:dyDescent="0.3">
      <x:c r="A47" s="169" t="str">
        <x:v>B/W Laser Prints </x:v>
      </x:c>
      <x:c r="B47" s="73">
        <x:v>121,200</x:v>
      </x:c>
      <x:c r="C47" s="73">
        <x:v>240,848</x:v>
      </x:c>
      <x:c r="D47" s="165" t="str">
        <x:v>$0.018</x:v>
      </x:c>
      <x:c r="E47" s="181">
        <x:f ca="1">IF(B47=0,"",IF(C47="","",IF(C47&lt;B47,SUM((C47-B47)/B47),SUM((C47-B47)/B47))))</x:f>
        <x:v>5</x:v>
      </x:c>
      <x:c r="F47" s="73">
        <x:f ca="1">IF(C47="","",IF(B47="","",IF(SUM(C47-B47)&lt;0,"0",SUM(C47-B47))))</x:f>
        <x:v>6</x:v>
      </x:c>
      <x:c r="G47" s="73" t="n">
        <x:v>49882</x:v>
      </x:c>
      <x:c r="H47" s="75">
        <x:f ca="1">IF(SUM(F47 - G47) &lt;0,"$0.00",SUM(F47 - G47)*D47)</x:f>
        <x:v>7</x:v>
      </x:c>
      <x:c r="I47" s="75">
        <x:v>0.00</x:v>
      </x:c>
      <x:c r="J47" s="75">
        <x:f ca="1">SUM(F47* 0.018000)</x:f>
        <x:v>8</x:v>
      </x:c>
      <x:c r="K47" s="61">
        <x:f ca="1">SUM((J47-H47)+ I47)</x:f>
        <x:v>9</x:v>
      </x:c>
    </x:row>
    <x:row r="48" spans="1:11" ht="14.25" x14ac:dyDescent="0.3">
      <x:c r="A48" s="58" t="str">
        <x:v>Color Copier (Color Pages)</x:v>
      </x:c>
      <x:c r="B48" s="6">
        <x:v>75,600</x:v>
      </x:c>
      <x:c r="C48" s="6">
        <x:v>74,379</x:v>
      </x:c>
      <x:c r="D48" s="6">
        <x:v>$0.09</x:v>
      </x:c>
      <x:c r="E48" s="185">
        <x:f ca="1">IF(B48=0,"",IF(C48="","",IF(C48&lt;B48,SUM((C48-B48)/B48),SUM((C48-B48)/B48))))</x:f>
        <x:v>5</x:v>
      </x:c>
      <x:c r="F48" s="6">
        <x:f ca="1">IF(C48="","",IF(B48="","",IF(SUM(C48-B48)&lt;0,"0",SUM(C48-B48))))</x:f>
        <x:v>6</x:v>
      </x:c>
      <x:c r="G48" s="6">
        <x:v>0</x:v>
      </x:c>
      <x:c r="H48" s="17">
        <x:f ca="1">IF(SUM(F48 - G48) &lt;0,"$0.00",SUM(F48 - G48)*D48)</x:f>
        <x:v>7</x:v>
      </x:c>
      <x:c r="I48" s="17">
        <x:v>0.00</x:v>
      </x:c>
      <x:c r="J48" s="17">
        <x:f ca="1">SUM(F48* 0.090000)</x:f>
        <x:v>8</x:v>
      </x:c>
      <x:c r="K48" s="59">
        <x:f ca="1">SUM((J48-H48)+ I48)</x:f>
        <x:v>9</x:v>
      </x:c>
    </x:row>
    <x:row r="49" spans="1:11" ht="14.25" x14ac:dyDescent="0.3">
      <x:c r="A49" s="169" t="str">
        <x:v>Color Laser Prints (Other)</x:v>
      </x:c>
      <x:c r="B49" s="73">
        <x:v>9,300</x:v>
      </x:c>
      <x:c r="C49" s="73">
        <x:v>7,624</x:v>
      </x:c>
      <x:c r="D49" s="165" t="str">
        <x:v>$0.2</x:v>
      </x:c>
      <x:c r="E49" s="181">
        <x:f ca="1">IF(B49=0,"",IF(C49="","",IF(C49&lt;B49,SUM((C49-B49)/B49),SUM((C49-B49)/B49))))</x:f>
        <x:v>5</x:v>
      </x:c>
      <x:c r="F49" s="73">
        <x:f ca="1">IF(C49="","",IF(B49="","",IF(SUM(C49-B49)&lt;0,"0",SUM(C49-B49))))</x:f>
        <x:v>6</x:v>
      </x:c>
      <x:c r="G49" s="73" t="n">
        <x:v>4048</x:v>
      </x:c>
      <x:c r="H49" s="75">
        <x:f ca="1">IF(SUM(F49 - G49) &lt;0,"$0.00",SUM(F49 - G49)*D49)</x:f>
        <x:v>7</x:v>
      </x:c>
      <x:c r="I49" s="75">
        <x:v>0.00</x:v>
      </x:c>
      <x:c r="J49" s="75">
        <x:f ca="1">SUM(F49* 0.200000)</x:f>
        <x:v>8</x:v>
      </x:c>
      <x:c r="K49" s="61">
        <x:f ca="1">SUM((J49-H49)+ I49)</x:f>
        <x:v>9</x:v>
      </x:c>
    </x:row>
    <x:row r="50" spans="1:11" ht="14.25" x14ac:dyDescent="0.3">
      <x:c r="A50" s="58" t="str">
        <x:v>Color Laser Prints (Ricoh)</x:v>
      </x:c>
      <x:c r="B50" s="6">
        <x:v>89,400</x:v>
      </x:c>
      <x:c r="C50" s="6">
        <x:v>23,630</x:v>
      </x:c>
      <x:c r="D50" s="6">
        <x:v>$0.13</x:v>
      </x:c>
      <x:c r="E50" s="185">
        <x:f ca="1">IF(B50=0,"",IF(C50="","",IF(C50&lt;B50,SUM((C50-B50)/B50),SUM((C50-B50)/B50))))</x:f>
        <x:v>5</x:v>
      </x:c>
      <x:c r="F50" s="6">
        <x:f ca="1">IF(C50="","",IF(B50="","",IF(SUM(C50-B50)&lt;0,"0",SUM(C50-B50))))</x:f>
        <x:v>6</x:v>
      </x:c>
      <x:c r="G50" s="6">
        <x:v>140848</x:v>
      </x:c>
      <x:c r="H50" s="17">
        <x:f ca="1">IF(SUM(F50 - G50) &lt;0,"$0.00",SUM(F50 - G50)*D50)</x:f>
        <x:v>7</x:v>
      </x:c>
      <x:c r="I50" s="17">
        <x:v>0.00</x:v>
      </x:c>
      <x:c r="J50" s="17">
        <x:f ca="1">SUM(F50* 0.130000)</x:f>
        <x:v>8</x:v>
      </x:c>
      <x:c r="K50" s="59">
        <x:f ca="1">SUM((J50-H50)+ I50)</x:f>
        <x:v>9</x:v>
      </x:c>
    </x:row>
    <x:row r="51" spans="1:10" x14ac:dyDescent="0.25">
      <x:c r="A51" s="174"/>
      <x:c r="B51" s="174"/>
      <x:c r="C51" s="174"/>
      <x:c r="D51" s="174"/>
      <x:c r="E51" s="174"/>
      <x:c r="F51" s="174"/>
      <x:c r="G51" s="174"/>
      <x:c r="H51" s="174"/>
      <x:c r="I51" s="174"/>
      <x:c r="J51" s="174">
        <x:v>Revision Savings: </x:v>
      </x:c>
      <x:c r="K51" s="174">
        <x:f ca="1">SUM(K46:K50)</x:f>
      </x:c>
    </x:row>
    <x:row r="52" spans="1:11" ht="15" x14ac:dyDescent="0.3">
      <x:c r="A52" s="194" t="str">
        <x:v>6/30/2016</x:v>
      </x:c>
      <x:c r="B52" s="194"/>
      <x:c r="C52" s="194"/>
      <x:c r="D52" s="194"/>
      <x:c r="E52" s="194"/>
      <x:c r="F52" s="194"/>
      <x:c r="G52" s="194"/>
      <x:c r="H52" s="194"/>
      <x:c r="I52" s="194"/>
      <x:c r="J52" s="194"/>
      <x:c r="K52" s="194"/>
    </x:row>
    <x:row r="53">
      <x:c r="A53" s="47" t="str">
        <x:v>Meter Type Description</x:v>
      </x:c>
      <x:c r="B53" s="45" t="str">
        <x:v>Quarterly Contracted Volume</x:v>
      </x:c>
      <x:c r="C53" s="45" t="str">
        <x:v>Actual Quarterly Volume</x:v>
      </x:c>
      <x:c r="D53" s="45" t="str">
        <x:v>FPR Overage Rate</x:v>
      </x:c>
      <x:c r="E53" s="45" t="str">
        <x:v>% Volume Increase / Decrease</x:v>
      </x:c>
      <x:c r="F53" s="45" t="str">
        <x:v>Overage Volumes</x:v>
      </x:c>
      <x:c r="G53" s="45" t="str">
        <x:v>Rollover Volume</x:v>
      </x:c>
      <x:c r="H53" s="45" t="str">
        <x:v>Current Overage Expense</x:v>
      </x:c>
      <x:c r="I53" s="45" t="str">
        <x:v>Credits</x:v>
      </x:c>
      <x:c r="J53" s="45" t="str">
        <x:v>Overage Cost W/O FPR</x:v>
      </x:c>
      <x:c r="K53" s="46" t="str">
        <x:v>Net Overage Savings / Cost Increase</x:v>
      </x:c>
    </x:row>
    <x:row r="54" spans="1:11" ht="14.25" x14ac:dyDescent="0.3">
      <x:c r="A54" s="169" t="str">
        <x:v>B/W Copies</x:v>
      </x:c>
      <x:c r="B54" s="73">
        <x:v>89,700</x:v>
      </x:c>
      <x:c r="C54" s="73">
        <x:v>69,688</x:v>
      </x:c>
      <x:c r="D54" s="165" t="str">
        <x:v>$0.011</x:v>
      </x:c>
      <x:c r="E54" s="181">
        <x:f ca="1">IF(B54=0,"",IF(C54="","",IF(C54&lt;B54,SUM((C54-B54)/B54),SUM((C54-B54)/B54))))</x:f>
        <x:v>5</x:v>
      </x:c>
      <x:c r="F54" s="73">
        <x:f ca="1">IF(C54="","",IF(B54="","",IF(SUM(C54-B54)&lt;0,"0",SUM(C54-B54))))</x:f>
        <x:v>6</x:v>
      </x:c>
      <x:c r="G54" s="73" t="n">
        <x:v>217584</x:v>
      </x:c>
      <x:c r="H54" s="75">
        <x:f ca="1">IF(SUM(F54 - G54) &lt;0,"$0.00",SUM(F54 - G54)*D54)</x:f>
        <x:v>7</x:v>
      </x:c>
      <x:c r="I54" s="75">
        <x:v>0.00</x:v>
      </x:c>
      <x:c r="J54" s="75">
        <x:f ca="1">SUM(F54* 0.011000)</x:f>
        <x:v>8</x:v>
      </x:c>
      <x:c r="K54" s="61">
        <x:f ca="1">SUM((J54-H54)+ I54)</x:f>
        <x:v>9</x:v>
      </x:c>
    </x:row>
    <x:row r="55" spans="1:11" ht="14.25" x14ac:dyDescent="0.3">
      <x:c r="A55" s="58" t="str">
        <x:v>B/W Laser Prints </x:v>
      </x:c>
      <x:c r="B55" s="6">
        <x:v>121,200</x:v>
      </x:c>
      <x:c r="C55" s="6">
        <x:v>134,905</x:v>
      </x:c>
      <x:c r="D55" s="6">
        <x:v>$0.018</x:v>
      </x:c>
      <x:c r="E55" s="185">
        <x:f ca="1">IF(B55=0,"",IF(C55="","",IF(C55&lt;B55,SUM((C55-B55)/B55),SUM((C55-B55)/B55))))</x:f>
        <x:v>5</x:v>
      </x:c>
      <x:c r="F55" s="6">
        <x:f ca="1">IF(C55="","",IF(B55="","",IF(SUM(C55-B55)&lt;0,"0",SUM(C55-B55))))</x:f>
        <x:v>6</x:v>
      </x:c>
      <x:c r="G55" s="6">
        <x:v>63587</x:v>
      </x:c>
      <x:c r="H55" s="17">
        <x:f ca="1">IF(SUM(F55 - G55) &lt;0,"$0.00",SUM(F55 - G55)*D55)</x:f>
        <x:v>7</x:v>
      </x:c>
      <x:c r="I55" s="17">
        <x:v>0.00</x:v>
      </x:c>
      <x:c r="J55" s="17">
        <x:f ca="1">SUM(F55* 0.018000)</x:f>
        <x:v>8</x:v>
      </x:c>
      <x:c r="K55" s="59">
        <x:f ca="1">SUM((J55-H55)+ I55)</x:f>
        <x:v>9</x:v>
      </x:c>
    </x:row>
    <x:row r="56" spans="1:11" ht="14.25" x14ac:dyDescent="0.3">
      <x:c r="A56" s="169" t="str">
        <x:v>Color Copier (Color Pages)</x:v>
      </x:c>
      <x:c r="B56" s="73">
        <x:v>75,600</x:v>
      </x:c>
      <x:c r="C56" s="73">
        <x:v>91,023</x:v>
      </x:c>
      <x:c r="D56" s="165" t="str">
        <x:v>$0.09</x:v>
      </x:c>
      <x:c r="E56" s="181">
        <x:f ca="1">IF(B56=0,"",IF(C56="","",IF(C56&lt;B56,SUM((C56-B56)/B56),SUM((C56-B56)/B56))))</x:f>
        <x:v>5</x:v>
      </x:c>
      <x:c r="F56" s="73">
        <x:f ca="1">IF(C56="","",IF(B56="","",IF(SUM(C56-B56)&lt;0,"0",SUM(C56-B56))))</x:f>
        <x:v>6</x:v>
      </x:c>
      <x:c r="G56" s="73" t="n">
        <x:v>0</x:v>
      </x:c>
      <x:c r="H56" s="75">
        <x:f ca="1">IF(SUM(F56 - G56) &lt;0,"$0.00",SUM(F56 - G56)*D56)</x:f>
        <x:v>7</x:v>
      </x:c>
      <x:c r="I56" s="75">
        <x:v>0.00</x:v>
      </x:c>
      <x:c r="J56" s="75">
        <x:f ca="1">SUM(F56* 0.090000)</x:f>
        <x:v>8</x:v>
      </x:c>
      <x:c r="K56" s="61">
        <x:f ca="1">SUM((J56-H56)+ I56)</x:f>
        <x:v>9</x:v>
      </x:c>
    </x:row>
    <x:row r="57" spans="1:11" ht="14.25" x14ac:dyDescent="0.3">
      <x:c r="A57" s="58" t="str">
        <x:v>Color Laser Prints (Other)</x:v>
      </x:c>
      <x:c r="B57" s="6">
        <x:v>9,300</x:v>
      </x:c>
      <x:c r="C57" s="6">
        <x:v>9,113</x:v>
      </x:c>
      <x:c r="D57" s="6">
        <x:v>$0.2</x:v>
      </x:c>
      <x:c r="E57" s="185">
        <x:f ca="1">IF(B57=0,"",IF(C57="","",IF(C57&lt;B57,SUM((C57-B57)/B57),SUM((C57-B57)/B57))))</x:f>
        <x:v>5</x:v>
      </x:c>
      <x:c r="F57" s="6">
        <x:f ca="1">IF(C57="","",IF(B57="","",IF(SUM(C57-B57)&lt;0,"0",SUM(C57-B57))))</x:f>
        <x:v>6</x:v>
      </x:c>
      <x:c r="G57" s="6">
        <x:v>3861</x:v>
      </x:c>
      <x:c r="H57" s="17">
        <x:f ca="1">IF(SUM(F57 - G57) &lt;0,"$0.00",SUM(F57 - G57)*D57)</x:f>
        <x:v>7</x:v>
      </x:c>
      <x:c r="I57" s="17">
        <x:v>0.00</x:v>
      </x:c>
      <x:c r="J57" s="17">
        <x:f ca="1">SUM(F57* 0.200000)</x:f>
        <x:v>8</x:v>
      </x:c>
      <x:c r="K57" s="59">
        <x:f ca="1">SUM((J57-H57)+ I57)</x:f>
        <x:v>9</x:v>
      </x:c>
    </x:row>
    <x:row r="58" spans="1:11" ht="14.25" x14ac:dyDescent="0.3">
      <x:c r="A58" s="169" t="str">
        <x:v>Color Laser Prints (Ricoh)</x:v>
      </x:c>
      <x:c r="B58" s="73">
        <x:v>89,400</x:v>
      </x:c>
      <x:c r="C58" s="73">
        <x:v>55,222</x:v>
      </x:c>
      <x:c r="D58" s="165" t="str">
        <x:v>$0.13</x:v>
      </x:c>
      <x:c r="E58" s="181">
        <x:f ca="1">IF(B58=0,"",IF(C58="","",IF(C58&lt;B58,SUM((C58-B58)/B58),SUM((C58-B58)/B58))))</x:f>
        <x:v>5</x:v>
      </x:c>
      <x:c r="F58" s="73">
        <x:f ca="1">IF(C58="","",IF(B58="","",IF(SUM(C58-B58)&lt;0,"0",SUM(C58-B58))))</x:f>
        <x:v>6</x:v>
      </x:c>
      <x:c r="G58" s="73" t="n">
        <x:v>106306</x:v>
      </x:c>
      <x:c r="H58" s="75">
        <x:f ca="1">IF(SUM(F58 - G58) &lt;0,"$0.00",SUM(F58 - G58)*D58)</x:f>
        <x:v>7</x:v>
      </x:c>
      <x:c r="I58" s="75">
        <x:v>0.00</x:v>
      </x:c>
      <x:c r="J58" s="75">
        <x:f ca="1">SUM(F58* 0.130000)</x:f>
        <x:v>8</x:v>
      </x:c>
      <x:c r="K58" s="61">
        <x:f ca="1">SUM((J58-H58)+ I58)</x:f>
        <x:v>9</x:v>
      </x:c>
    </x:row>
    <x:row r="59" spans="1:10" x14ac:dyDescent="0.25">
      <x:c r="A59" s="174"/>
      <x:c r="B59" s="174"/>
      <x:c r="C59" s="174"/>
      <x:c r="D59" s="174"/>
      <x:c r="E59" s="174"/>
      <x:c r="F59" s="174"/>
      <x:c r="G59" s="174"/>
      <x:c r="H59" s="174"/>
      <x:c r="I59" s="174"/>
      <x:c r="J59" s="174">
        <x:v>Revision Savings: </x:v>
      </x:c>
      <x:c r="K59" s="174">
        <x:f ca="1">SUM(K54:K58)</x:f>
      </x:c>
    </x:row>
    <x:row r="60" spans="1:11" ht="15" x14ac:dyDescent="0.3">
      <x:c r="A60" s="194" t="str">
        <x:v>3/31/2016</x:v>
      </x:c>
      <x:c r="B60" s="194"/>
      <x:c r="C60" s="194"/>
      <x:c r="D60" s="194"/>
      <x:c r="E60" s="194"/>
      <x:c r="F60" s="194"/>
      <x:c r="G60" s="194"/>
      <x:c r="H60" s="194"/>
      <x:c r="I60" s="194"/>
      <x:c r="J60" s="194"/>
      <x:c r="K60" s="194"/>
    </x:row>
    <x:row r="61">
      <x:c r="A61" s="47" t="str">
        <x:v>Meter Type Description</x:v>
      </x:c>
      <x:c r="B61" s="45" t="str">
        <x:v>Quarterly Contracted Volume</x:v>
      </x:c>
      <x:c r="C61" s="45" t="str">
        <x:v>Actual Quarterly Volume</x:v>
      </x:c>
      <x:c r="D61" s="45" t="str">
        <x:v>FPR Overage Rate</x:v>
      </x:c>
      <x:c r="E61" s="45" t="str">
        <x:v>% Volume Increase / Decrease</x:v>
      </x:c>
      <x:c r="F61" s="45" t="str">
        <x:v>Overage Volumes</x:v>
      </x:c>
      <x:c r="G61" s="45" t="str">
        <x:v>Rollover Volume</x:v>
      </x:c>
      <x:c r="H61" s="45" t="str">
        <x:v>Current Overage Expense</x:v>
      </x:c>
      <x:c r="I61" s="45" t="str">
        <x:v>Credits</x:v>
      </x:c>
      <x:c r="J61" s="45" t="str">
        <x:v>Overage Cost W/O FPR</x:v>
      </x:c>
      <x:c r="K61" s="46" t="str">
        <x:v>Net Overage Savings / Cost Increase</x:v>
      </x:c>
    </x:row>
    <x:row r="62" spans="1:11" ht="14.25" x14ac:dyDescent="0.3">
      <x:c r="A62" s="58" t="str">
        <x:v>B/W Copies</x:v>
      </x:c>
      <x:c r="B62" s="6">
        <x:v>89,700</x:v>
      </x:c>
      <x:c r="C62" s="6">
        <x:v>71,741</x:v>
      </x:c>
      <x:c r="D62" s="6">
        <x:v>$0.011</x:v>
      </x:c>
      <x:c r="E62" s="185">
        <x:f ca="1">IF(B62=0,"",IF(C62="","",IF(C62&lt;B62,SUM((C62-B62)/B62),SUM((C62-B62)/B62))))</x:f>
        <x:v>5</x:v>
      </x:c>
      <x:c r="F62" s="6">
        <x:f ca="1">IF(C62="","",IF(B62="","",IF(SUM(C62-B62)&lt;0,"0",SUM(C62-B62))))</x:f>
        <x:v>6</x:v>
      </x:c>
      <x:c r="G62" s="6">
        <x:v>199625</x:v>
      </x:c>
      <x:c r="H62" s="17">
        <x:f ca="1">IF(SUM(F62 - G62) &lt;0,"$0.00",SUM(F62 - G62)*D62)</x:f>
        <x:v>7</x:v>
      </x:c>
      <x:c r="I62" s="17">
        <x:v>0.00</x:v>
      </x:c>
      <x:c r="J62" s="17">
        <x:f ca="1">SUM(F62* 0.011000)</x:f>
        <x:v>8</x:v>
      </x:c>
      <x:c r="K62" s="59">
        <x:f ca="1">SUM((J62-H62)+ I62)</x:f>
        <x:v>9</x:v>
      </x:c>
    </x:row>
    <x:row r="63" spans="1:11" ht="14.25" x14ac:dyDescent="0.3">
      <x:c r="A63" s="169" t="str">
        <x:v>B/W Laser Prints </x:v>
      </x:c>
      <x:c r="B63" s="73">
        <x:v>121,200</x:v>
      </x:c>
      <x:c r="C63" s="73">
        <x:v>137,858</x:v>
      </x:c>
      <x:c r="D63" s="165" t="str">
        <x:v>$0.018</x:v>
      </x:c>
      <x:c r="E63" s="181">
        <x:f ca="1">IF(B63=0,"",IF(C63="","",IF(C63&lt;B63,SUM((C63-B63)/B63),SUM((C63-B63)/B63))))</x:f>
        <x:v>5</x:v>
      </x:c>
      <x:c r="F63" s="73">
        <x:f ca="1">IF(C63="","",IF(B63="","",IF(SUM(C63-B63)&lt;0,"0",SUM(C63-B63))))</x:f>
        <x:v>6</x:v>
      </x:c>
      <x:c r="G63" s="73" t="n">
        <x:v>45058</x:v>
      </x:c>
      <x:c r="H63" s="75">
        <x:f ca="1">IF(SUM(F63 - G63) &lt;0,"$0.00",SUM(F63 - G63)*D63)</x:f>
        <x:v>7</x:v>
      </x:c>
      <x:c r="I63" s="75">
        <x:v>0.00</x:v>
      </x:c>
      <x:c r="J63" s="75">
        <x:f ca="1">SUM(F63* 0.018000)</x:f>
        <x:v>8</x:v>
      </x:c>
      <x:c r="K63" s="61">
        <x:f ca="1">SUM((J63-H63)+ I63)</x:f>
        <x:v>9</x:v>
      </x:c>
    </x:row>
    <x:row r="64" spans="1:11" ht="14.25" x14ac:dyDescent="0.3">
      <x:c r="A64" s="58" t="str">
        <x:v>Color Copier (Color Pages)</x:v>
      </x:c>
      <x:c r="B64" s="6">
        <x:v>75,600</x:v>
      </x:c>
      <x:c r="C64" s="6">
        <x:v>117,000</x:v>
      </x:c>
      <x:c r="D64" s="6">
        <x:v>$0.09</x:v>
      </x:c>
      <x:c r="E64" s="185">
        <x:f ca="1">IF(B64=0,"",IF(C64="","",IF(C64&lt;B64,SUM((C64-B64)/B64),SUM((C64-B64)/B64))))</x:f>
        <x:v>5</x:v>
      </x:c>
      <x:c r="F64" s="6">
        <x:f ca="1">IF(C64="","",IF(B64="","",IF(SUM(C64-B64)&lt;0,"0",SUM(C64-B64))))</x:f>
        <x:v>6</x:v>
      </x:c>
      <x:c r="G64" s="6">
        <x:v>0</x:v>
      </x:c>
      <x:c r="H64" s="17">
        <x:f ca="1">IF(SUM(F64 - G64) &lt;0,"$0.00",SUM(F64 - G64)*D64)</x:f>
        <x:v>7</x:v>
      </x:c>
      <x:c r="I64" s="17">
        <x:v>0.00</x:v>
      </x:c>
      <x:c r="J64" s="17">
        <x:f ca="1">SUM(F64* 0.090000)</x:f>
        <x:v>8</x:v>
      </x:c>
      <x:c r="K64" s="59">
        <x:f ca="1">SUM((J64-H64)+ I64)</x:f>
        <x:v>9</x:v>
      </x:c>
    </x:row>
    <x:row r="65" spans="1:11" ht="14.25" x14ac:dyDescent="0.3">
      <x:c r="A65" s="169" t="str">
        <x:v>Color Laser Prints (Other)</x:v>
      </x:c>
      <x:c r="B65" s="73">
        <x:v>9,300</x:v>
      </x:c>
      <x:c r="C65" s="73">
        <x:v>7,732</x:v>
      </x:c>
      <x:c r="D65" s="165" t="str">
        <x:v>$0.2</x:v>
      </x:c>
      <x:c r="E65" s="181">
        <x:f ca="1">IF(B65=0,"",IF(C65="","",IF(C65&lt;B65,SUM((C65-B65)/B65),SUM((C65-B65)/B65))))</x:f>
        <x:v>5</x:v>
      </x:c>
      <x:c r="F65" s="73">
        <x:f ca="1">IF(C65="","",IF(B65="","",IF(SUM(C65-B65)&lt;0,"0",SUM(C65-B65))))</x:f>
        <x:v>6</x:v>
      </x:c>
      <x:c r="G65" s="73" t="n">
        <x:v>2293</x:v>
      </x:c>
      <x:c r="H65" s="75">
        <x:f ca="1">IF(SUM(F65 - G65) &lt;0,"$0.00",SUM(F65 - G65)*D65)</x:f>
        <x:v>7</x:v>
      </x:c>
      <x:c r="I65" s="75">
        <x:v>0.00</x:v>
      </x:c>
      <x:c r="J65" s="75">
        <x:f ca="1">SUM(F65* 0.200000)</x:f>
        <x:v>8</x:v>
      </x:c>
      <x:c r="K65" s="61">
        <x:f ca="1">SUM((J65-H65)+ I65)</x:f>
        <x:v>9</x:v>
      </x:c>
    </x:row>
    <x:row r="66" spans="1:11" ht="14.25" x14ac:dyDescent="0.3">
      <x:c r="A66" s="58" t="str">
        <x:v>Color Laser Prints (Ricoh)</x:v>
      </x:c>
      <x:c r="B66" s="6">
        <x:v>89,400</x:v>
      </x:c>
      <x:c r="C66" s="6">
        <x:v>76,831</x:v>
      </x:c>
      <x:c r="D66" s="6">
        <x:v>$0.13</x:v>
      </x:c>
      <x:c r="E66" s="185">
        <x:f ca="1">IF(B66=0,"",IF(C66="","",IF(C66&lt;B66,SUM((C66-B66)/B66),SUM((C66-B66)/B66))))</x:f>
        <x:v>5</x:v>
      </x:c>
      <x:c r="F66" s="6">
        <x:f ca="1">IF(C66="","",IF(B66="","",IF(SUM(C66-B66)&lt;0,"0",SUM(C66-B66))))</x:f>
        <x:v>6</x:v>
      </x:c>
      <x:c r="G66" s="6">
        <x:v>58414</x:v>
      </x:c>
      <x:c r="H66" s="17">
        <x:f ca="1">IF(SUM(F66 - G66) &lt;0,"$0.00",SUM(F66 - G66)*D66)</x:f>
        <x:v>7</x:v>
      </x:c>
      <x:c r="I66" s="17">
        <x:v>0.00</x:v>
      </x:c>
      <x:c r="J66" s="17">
        <x:f ca="1">SUM(F66* 0.130000)</x:f>
        <x:v>8</x:v>
      </x:c>
      <x:c r="K66" s="59">
        <x:f ca="1">SUM((J66-H66)+ I66)</x:f>
        <x:v>9</x:v>
      </x:c>
    </x:row>
    <x:row r="67" spans="1:10" x14ac:dyDescent="0.25">
      <x:c r="A67" s="174"/>
      <x:c r="B67" s="174"/>
      <x:c r="C67" s="174"/>
      <x:c r="D67" s="174"/>
      <x:c r="E67" s="174"/>
      <x:c r="F67" s="174"/>
      <x:c r="G67" s="174"/>
      <x:c r="H67" s="174"/>
      <x:c r="I67" s="174"/>
      <x:c r="J67" s="174">
        <x:v>Revision Savings: </x:v>
      </x:c>
      <x:c r="K67" s="174">
        <x:f ca="1">SUM(K62:K66)</x:f>
      </x:c>
    </x:row>
    <x:row r="68" spans="1:11" ht="15" x14ac:dyDescent="0.3">
      <x:c r="A68" s="194" t="str">
        <x:v>12/31/2015</x:v>
      </x:c>
      <x:c r="B68" s="194"/>
      <x:c r="C68" s="194"/>
      <x:c r="D68" s="194"/>
      <x:c r="E68" s="194"/>
      <x:c r="F68" s="194"/>
      <x:c r="G68" s="194"/>
      <x:c r="H68" s="194"/>
      <x:c r="I68" s="194"/>
      <x:c r="J68" s="194"/>
      <x:c r="K68" s="194"/>
    </x:row>
    <x:row r="69">
      <x:c r="A69" s="47" t="str">
        <x:v>Meter Type Description</x:v>
      </x:c>
      <x:c r="B69" s="45" t="str">
        <x:v>Quarterly Contracted Volume</x:v>
      </x:c>
      <x:c r="C69" s="45" t="str">
        <x:v>Actual Quarterly Volume</x:v>
      </x:c>
      <x:c r="D69" s="45" t="str">
        <x:v>FPR Overage Rate</x:v>
      </x:c>
      <x:c r="E69" s="45" t="str">
        <x:v>% Volume Increase / Decrease</x:v>
      </x:c>
      <x:c r="F69" s="45" t="str">
        <x:v>Overage Volumes</x:v>
      </x:c>
      <x:c r="G69" s="45" t="str">
        <x:v>Rollover Volume</x:v>
      </x:c>
      <x:c r="H69" s="45" t="str">
        <x:v>Current Overage Expense</x:v>
      </x:c>
      <x:c r="I69" s="45" t="str">
        <x:v>Credits</x:v>
      </x:c>
      <x:c r="J69" s="45" t="str">
        <x:v>Overage Cost W/O FPR</x:v>
      </x:c>
      <x:c r="K69" s="46" t="str">
        <x:v>Net Overage Savings / Cost Increase</x:v>
      </x:c>
    </x:row>
    <x:row r="70" spans="1:11" ht="14.25" x14ac:dyDescent="0.3">
      <x:c r="A70" s="169" t="str">
        <x:v>B/W Copies</x:v>
      </x:c>
      <x:c r="B70" s="73">
        <x:v>89,700</x:v>
      </x:c>
      <x:c r="C70" s="73">
        <x:v>50,279</x:v>
      </x:c>
      <x:c r="D70" s="165" t="str">
        <x:v>$0.011</x:v>
      </x:c>
      <x:c r="E70" s="181">
        <x:f ca="1">IF(B70=0,"",IF(C70="","",IF(C70&lt;B70,SUM((C70-B70)/B70),SUM((C70-B70)/B70))))</x:f>
        <x:v>5</x:v>
      </x:c>
      <x:c r="F70" s="73">
        <x:f ca="1">IF(C70="","",IF(B70="","",IF(SUM(C70-B70)&lt;0,"0",SUM(C70-B70))))</x:f>
        <x:v>6</x:v>
      </x:c>
      <x:c r="G70" s="73" t="n">
        <x:v>160204</x:v>
      </x:c>
      <x:c r="H70" s="75">
        <x:f ca="1">IF(SUM(F70 - G70) &lt;0,"$0.00",SUM(F70 - G70)*D70)</x:f>
        <x:v>7</x:v>
      </x:c>
      <x:c r="I70" s="75">
        <x:v>0.00</x:v>
      </x:c>
      <x:c r="J70" s="75">
        <x:f ca="1">SUM(F70* 0.011000)</x:f>
        <x:v>8</x:v>
      </x:c>
      <x:c r="K70" s="61">
        <x:f ca="1">SUM((J70-H70)+ I70)</x:f>
        <x:v>9</x:v>
      </x:c>
    </x:row>
    <x:row r="71" spans="1:11" ht="14.25" x14ac:dyDescent="0.3">
      <x:c r="A71" s="58" t="str">
        <x:v>B/W Laser Prints </x:v>
      </x:c>
      <x:c r="B71" s="6">
        <x:v>121,200</x:v>
      </x:c>
      <x:c r="C71" s="6">
        <x:v>113,992</x:v>
      </x:c>
      <x:c r="D71" s="6">
        <x:v>$0.018</x:v>
      </x:c>
      <x:c r="E71" s="185">
        <x:f ca="1">IF(B71=0,"",IF(C71="","",IF(C71&lt;B71,SUM((C71-B71)/B71),SUM((C71-B71)/B71))))</x:f>
        <x:v>5</x:v>
      </x:c>
      <x:c r="F71" s="6">
        <x:f ca="1">IF(C71="","",IF(B71="","",IF(SUM(C71-B71)&lt;0,"0",SUM(C71-B71))))</x:f>
        <x:v>6</x:v>
      </x:c>
      <x:c r="G71" s="6">
        <x:v>37850</x:v>
      </x:c>
      <x:c r="H71" s="17">
        <x:f ca="1">IF(SUM(F71 - G71) &lt;0,"$0.00",SUM(F71 - G71)*D71)</x:f>
        <x:v>7</x:v>
      </x:c>
      <x:c r="I71" s="17">
        <x:v>0.00</x:v>
      </x:c>
      <x:c r="J71" s="17">
        <x:f ca="1">SUM(F71* 0.018000)</x:f>
        <x:v>8</x:v>
      </x:c>
      <x:c r="K71" s="59">
        <x:f ca="1">SUM((J71-H71)+ I71)</x:f>
        <x:v>9</x:v>
      </x:c>
    </x:row>
    <x:row r="72" spans="1:11" ht="14.25" x14ac:dyDescent="0.3">
      <x:c r="A72" s="169" t="str">
        <x:v>Color Copier (Color Pages)</x:v>
      </x:c>
      <x:c r="B72" s="73">
        <x:v>75,600</x:v>
      </x:c>
      <x:c r="C72" s="73">
        <x:v>91,365</x:v>
      </x:c>
      <x:c r="D72" s="165" t="str">
        <x:v>$0.09</x:v>
      </x:c>
      <x:c r="E72" s="181">
        <x:f ca="1">IF(B72=0,"",IF(C72="","",IF(C72&lt;B72,SUM((C72-B72)/B72),SUM((C72-B72)/B72))))</x:f>
        <x:v>5</x:v>
      </x:c>
      <x:c r="F72" s="73">
        <x:f ca="1">IF(C72="","",IF(B72="","",IF(SUM(C72-B72)&lt;0,"0",SUM(C72-B72))))</x:f>
        <x:v>6</x:v>
      </x:c>
      <x:c r="G72" s="73" t="n">
        <x:v>0</x:v>
      </x:c>
      <x:c r="H72" s="75">
        <x:f ca="1">IF(SUM(F72 - G72) &lt;0,"$0.00",SUM(F72 - G72)*D72)</x:f>
        <x:v>7</x:v>
      </x:c>
      <x:c r="I72" s="75">
        <x:v>0.00</x:v>
      </x:c>
      <x:c r="J72" s="75">
        <x:f ca="1">SUM(F72* 0.090000)</x:f>
        <x:v>8</x:v>
      </x:c>
      <x:c r="K72" s="61">
        <x:f ca="1">SUM((J72-H72)+ I72)</x:f>
        <x:v>9</x:v>
      </x:c>
    </x:row>
    <x:row r="73" spans="1:11" ht="14.25" x14ac:dyDescent="0.3">
      <x:c r="A73" s="58" t="str">
        <x:v>Color Laser Prints (Other)</x:v>
      </x:c>
      <x:c r="B73" s="6">
        <x:v>9,300</x:v>
      </x:c>
      <x:c r="C73" s="6">
        <x:v>8,018</x:v>
      </x:c>
      <x:c r="D73" s="6">
        <x:v>$0.2</x:v>
      </x:c>
      <x:c r="E73" s="185">
        <x:f ca="1">IF(B73=0,"",IF(C73="","",IF(C73&lt;B73,SUM((C73-B73)/B73),SUM((C73-B73)/B73))))</x:f>
        <x:v>5</x:v>
      </x:c>
      <x:c r="F73" s="6">
        <x:f ca="1">IF(C73="","",IF(B73="","",IF(SUM(C73-B73)&lt;0,"0",SUM(C73-B73))))</x:f>
        <x:v>6</x:v>
      </x:c>
      <x:c r="G73" s="6">
        <x:v>1011</x:v>
      </x:c>
      <x:c r="H73" s="17">
        <x:f ca="1">IF(SUM(F73 - G73) &lt;0,"$0.00",SUM(F73 - G73)*D73)</x:f>
        <x:v>7</x:v>
      </x:c>
      <x:c r="I73" s="17">
        <x:v>0.00</x:v>
      </x:c>
      <x:c r="J73" s="17">
        <x:f ca="1">SUM(F73* 0.200000)</x:f>
        <x:v>8</x:v>
      </x:c>
      <x:c r="K73" s="59">
        <x:f ca="1">SUM((J73-H73)+ I73)</x:f>
        <x:v>9</x:v>
      </x:c>
    </x:row>
    <x:row r="74" spans="1:11" ht="14.25" x14ac:dyDescent="0.3">
      <x:c r="A74" s="169" t="str">
        <x:v>Color Laser Prints (Ricoh)</x:v>
      </x:c>
      <x:c r="B74" s="73">
        <x:v>89,400</x:v>
      </x:c>
      <x:c r="C74" s="73">
        <x:v>92,688</x:v>
      </x:c>
      <x:c r="D74" s="165" t="str">
        <x:v>$0.13</x:v>
      </x:c>
      <x:c r="E74" s="181">
        <x:f ca="1">IF(B74=0,"",IF(C74="","",IF(C74&lt;B74,SUM((C74-B74)/B74),SUM((C74-B74)/B74))))</x:f>
        <x:v>5</x:v>
      </x:c>
      <x:c r="F74" s="73">
        <x:f ca="1">IF(C74="","",IF(B74="","",IF(SUM(C74-B74)&lt;0,"0",SUM(C74-B74))))</x:f>
        <x:v>6</x:v>
      </x:c>
      <x:c r="G74" s="73" t="n">
        <x:v>61702</x:v>
      </x:c>
      <x:c r="H74" s="75">
        <x:f ca="1">IF(SUM(F74 - G74) &lt;0,"$0.00",SUM(F74 - G74)*D74)</x:f>
        <x:v>7</x:v>
      </x:c>
      <x:c r="I74" s="75">
        <x:v>0.00</x:v>
      </x:c>
      <x:c r="J74" s="75">
        <x:f ca="1">SUM(F74* 0.130000)</x:f>
        <x:v>8</x:v>
      </x:c>
      <x:c r="K74" s="61">
        <x:f ca="1">SUM((J74-H74)+ I74)</x:f>
        <x:v>9</x:v>
      </x:c>
    </x:row>
    <x:row r="75" spans="1:10" x14ac:dyDescent="0.25">
      <x:c r="A75" s="174"/>
      <x:c r="B75" s="174"/>
      <x:c r="C75" s="174"/>
      <x:c r="D75" s="174"/>
      <x:c r="E75" s="174"/>
      <x:c r="F75" s="174"/>
      <x:c r="G75" s="174"/>
      <x:c r="H75" s="174"/>
      <x:c r="I75" s="174"/>
      <x:c r="J75" s="174">
        <x:v>Revision Savings: </x:v>
      </x:c>
      <x:c r="K75" s="174">
        <x:f ca="1">SUM(K70:K74)</x:f>
      </x:c>
    </x:row>
    <x:row r="76" spans="1:11" ht="15" x14ac:dyDescent="0.3">
      <x:c r="A76" s="194" t="str">
        <x:v>9/30/2015</x:v>
      </x:c>
      <x:c r="B76" s="194"/>
      <x:c r="C76" s="194"/>
      <x:c r="D76" s="194"/>
      <x:c r="E76" s="194"/>
      <x:c r="F76" s="194"/>
      <x:c r="G76" s="194"/>
      <x:c r="H76" s="194"/>
      <x:c r="I76" s="194"/>
      <x:c r="J76" s="194"/>
      <x:c r="K76" s="194"/>
    </x:row>
    <x:row r="77">
      <x:c r="A77" s="47" t="str">
        <x:v>Meter Type Description</x:v>
      </x:c>
      <x:c r="B77" s="45" t="str">
        <x:v>Quarterly Contracted Volume</x:v>
      </x:c>
      <x:c r="C77" s="45" t="str">
        <x:v>Actual Quarterly Volume</x:v>
      </x:c>
      <x:c r="D77" s="45" t="str">
        <x:v>FPR Overage Rate</x:v>
      </x:c>
      <x:c r="E77" s="45" t="str">
        <x:v>% Volume Increase / Decrease</x:v>
      </x:c>
      <x:c r="F77" s="45" t="str">
        <x:v>Overage Volumes</x:v>
      </x:c>
      <x:c r="G77" s="45" t="str">
        <x:v>Rollover Volume</x:v>
      </x:c>
      <x:c r="H77" s="45" t="str">
        <x:v>Current Overage Expense</x:v>
      </x:c>
      <x:c r="I77" s="45" t="str">
        <x:v>Credits</x:v>
      </x:c>
      <x:c r="J77" s="45" t="str">
        <x:v>Overage Cost W/O FPR</x:v>
      </x:c>
      <x:c r="K77" s="46" t="str">
        <x:v>Net Overage Savings / Cost Increase</x:v>
      </x:c>
    </x:row>
    <x:row r="78" spans="1:11" ht="14.25" x14ac:dyDescent="0.3">
      <x:c r="A78" s="58" t="str">
        <x:v>B/W Copies</x:v>
      </x:c>
      <x:c r="B78" s="6">
        <x:v>89,700</x:v>
      </x:c>
      <x:c r="C78" s="6">
        <x:v>48,075</x:v>
      </x:c>
      <x:c r="D78" s="6">
        <x:v>$0.011</x:v>
      </x:c>
      <x:c r="E78" s="185">
        <x:f ca="1">IF(B78=0,"",IF(C78="","",IF(C78&lt;B78,SUM((C78-B78)/B78),SUM((C78-B78)/B78))))</x:f>
        <x:v>5</x:v>
      </x:c>
      <x:c r="F78" s="6">
        <x:f ca="1">IF(C78="","",IF(B78="","",IF(SUM(C78-B78)&lt;0,"0",SUM(C78-B78))))</x:f>
        <x:v>6</x:v>
      </x:c>
      <x:c r="G78" s="6">
        <x:v>118579</x:v>
      </x:c>
      <x:c r="H78" s="17">
        <x:f ca="1">IF(SUM(F78 - G78) &lt;0,"$0.00",SUM(F78 - G78)*D78)</x:f>
        <x:v>7</x:v>
      </x:c>
      <x:c r="I78" s="17">
        <x:v>0.00</x:v>
      </x:c>
      <x:c r="J78" s="17">
        <x:f ca="1">SUM(F78* 0.011000)</x:f>
        <x:v>8</x:v>
      </x:c>
      <x:c r="K78" s="59">
        <x:f ca="1">SUM((J78-H78)+ I78)</x:f>
        <x:v>9</x:v>
      </x:c>
    </x:row>
    <x:row r="79" spans="1:11" ht="14.25" x14ac:dyDescent="0.3">
      <x:c r="A79" s="169" t="str">
        <x:v>B/W Laser Prints </x:v>
      </x:c>
      <x:c r="B79" s="73">
        <x:v>121,200</x:v>
      </x:c>
      <x:c r="C79" s="73">
        <x:v>107,755</x:v>
      </x:c>
      <x:c r="D79" s="165" t="str">
        <x:v>$0.018</x:v>
      </x:c>
      <x:c r="E79" s="181">
        <x:f ca="1">IF(B79=0,"",IF(C79="","",IF(C79&lt;B79,SUM((C79-B79)/B79),SUM((C79-B79)/B79))))</x:f>
        <x:v>5</x:v>
      </x:c>
      <x:c r="F79" s="73">
        <x:f ca="1">IF(C79="","",IF(B79="","",IF(SUM(C79-B79)&lt;0,"0",SUM(C79-B79))))</x:f>
        <x:v>6</x:v>
      </x:c>
      <x:c r="G79" s="73" t="n">
        <x:v>24405</x:v>
      </x:c>
      <x:c r="H79" s="75">
        <x:f ca="1">IF(SUM(F79 - G79) &lt;0,"$0.00",SUM(F79 - G79)*D79)</x:f>
        <x:v>7</x:v>
      </x:c>
      <x:c r="I79" s="75">
        <x:v>0.00</x:v>
      </x:c>
      <x:c r="J79" s="75">
        <x:f ca="1">SUM(F79* 0.018000)</x:f>
        <x:v>8</x:v>
      </x:c>
      <x:c r="K79" s="61">
        <x:f ca="1">SUM((J79-H79)+ I79)</x:f>
        <x:v>9</x:v>
      </x:c>
    </x:row>
    <x:row r="80" spans="1:11" ht="14.25" x14ac:dyDescent="0.3">
      <x:c r="A80" s="58" t="str">
        <x:v>Color Copier (Color Pages)</x:v>
      </x:c>
      <x:c r="B80" s="6">
        <x:v>75,600</x:v>
      </x:c>
      <x:c r="C80" s="6">
        <x:v>80,923</x:v>
      </x:c>
      <x:c r="D80" s="6">
        <x:v>$0.09</x:v>
      </x:c>
      <x:c r="E80" s="185">
        <x:f ca="1">IF(B80=0,"",IF(C80="","",IF(C80&lt;B80,SUM((C80-B80)/B80),SUM((C80-B80)/B80))))</x:f>
        <x:v>5</x:v>
      </x:c>
      <x:c r="F80" s="6">
        <x:f ca="1">IF(C80="","",IF(B80="","",IF(SUM(C80-B80)&lt;0,"0",SUM(C80-B80))))</x:f>
        <x:v>6</x:v>
      </x:c>
      <x:c r="G80" s="6">
        <x:v>1056</x:v>
      </x:c>
      <x:c r="H80" s="17">
        <x:f ca="1">IF(SUM(F80 - G80) &lt;0,"$0.00",SUM(F80 - G80)*D80)</x:f>
        <x:v>7</x:v>
      </x:c>
      <x:c r="I80" s="17">
        <x:v>0.00</x:v>
      </x:c>
      <x:c r="J80" s="17">
        <x:f ca="1">SUM(F80* 0.090000)</x:f>
        <x:v>8</x:v>
      </x:c>
      <x:c r="K80" s="59">
        <x:f ca="1">SUM((J80-H80)+ I80)</x:f>
        <x:v>9</x:v>
      </x:c>
    </x:row>
    <x:row r="81" spans="1:11" ht="14.25" x14ac:dyDescent="0.3">
      <x:c r="A81" s="169" t="str">
        <x:v>Color Laser Prints (Other)</x:v>
      </x:c>
      <x:c r="B81" s="73">
        <x:v>9,300</x:v>
      </x:c>
      <x:c r="C81" s="73">
        <x:v>8,289</x:v>
      </x:c>
      <x:c r="D81" s="165" t="str">
        <x:v>$0.2</x:v>
      </x:c>
      <x:c r="E81" s="181">
        <x:f ca="1">IF(B81=0,"",IF(C81="","",IF(C81&lt;B81,SUM((C81-B81)/B81),SUM((C81-B81)/B81))))</x:f>
        <x:v>5</x:v>
      </x:c>
      <x:c r="F81" s="73">
        <x:f ca="1">IF(C81="","",IF(B81="","",IF(SUM(C81-B81)&lt;0,"0",SUM(C81-B81))))</x:f>
        <x:v>6</x:v>
      </x:c>
      <x:c r="G81" s="73" t="n">
        <x:v>0</x:v>
      </x:c>
      <x:c r="H81" s="75">
        <x:f ca="1">IF(SUM(F81 - G81) &lt;0,"$0.00",SUM(F81 - G81)*D81)</x:f>
        <x:v>7</x:v>
      </x:c>
      <x:c r="I81" s="75">
        <x:v>0.00</x:v>
      </x:c>
      <x:c r="J81" s="75">
        <x:f ca="1">SUM(F81* 0.200000)</x:f>
        <x:v>8</x:v>
      </x:c>
      <x:c r="K81" s="61">
        <x:f ca="1">SUM((J81-H81)+ I81)</x:f>
        <x:v>9</x:v>
      </x:c>
    </x:row>
    <x:row r="82" spans="1:11" ht="14.25" x14ac:dyDescent="0.3">
      <x:c r="A82" s="58" t="str">
        <x:v>Color Laser Prints (Ricoh)</x:v>
      </x:c>
      <x:c r="B82" s="6">
        <x:v>89,400</x:v>
      </x:c>
      <x:c r="C82" s="6">
        <x:v>78,439</x:v>
      </x:c>
      <x:c r="D82" s="6">
        <x:v>$0.13</x:v>
      </x:c>
      <x:c r="E82" s="185">
        <x:f ca="1">IF(B82=0,"",IF(C82="","",IF(C82&lt;B82,SUM((C82-B82)/B82),SUM((C82-B82)/B82))))</x:f>
        <x:v>5</x:v>
      </x:c>
      <x:c r="F82" s="6">
        <x:f ca="1">IF(C82="","",IF(B82="","",IF(SUM(C82-B82)&lt;0,"0",SUM(C82-B82))))</x:f>
        <x:v>6</x:v>
      </x:c>
      <x:c r="G82" s="6">
        <x:v>50741</x:v>
      </x:c>
      <x:c r="H82" s="17">
        <x:f ca="1">IF(SUM(F82 - G82) &lt;0,"$0.00",SUM(F82 - G82)*D82)</x:f>
        <x:v>7</x:v>
      </x:c>
      <x:c r="I82" s="17">
        <x:v>0.00</x:v>
      </x:c>
      <x:c r="J82" s="17">
        <x:f ca="1">SUM(F82* 0.130000)</x:f>
        <x:v>8</x:v>
      </x:c>
      <x:c r="K82" s="59">
        <x:f ca="1">SUM((J82-H82)+ I82)</x:f>
        <x:v>9</x:v>
      </x:c>
    </x:row>
    <x:row r="83" spans="1:10" x14ac:dyDescent="0.25">
      <x:c r="A83" s="174"/>
      <x:c r="B83" s="174"/>
      <x:c r="C83" s="174"/>
      <x:c r="D83" s="174"/>
      <x:c r="E83" s="174"/>
      <x:c r="F83" s="174"/>
      <x:c r="G83" s="174"/>
      <x:c r="H83" s="174"/>
      <x:c r="I83" s="174"/>
      <x:c r="J83" s="174">
        <x:v>Revision Savings: </x:v>
      </x:c>
      <x:c r="K83" s="174">
        <x:f ca="1">SUM(K78:K82)</x:f>
      </x:c>
    </x:row>
    <x:row r="84" spans="1:11" ht="15" x14ac:dyDescent="0.3">
      <x:c r="A84" s="194" t="str">
        <x:v>6/30/2015</x:v>
      </x:c>
      <x:c r="B84" s="194"/>
      <x:c r="C84" s="194"/>
      <x:c r="D84" s="194"/>
      <x:c r="E84" s="194"/>
      <x:c r="F84" s="194"/>
      <x:c r="G84" s="194"/>
      <x:c r="H84" s="194"/>
      <x:c r="I84" s="194"/>
      <x:c r="J84" s="194"/>
      <x:c r="K84" s="194"/>
    </x:row>
    <x:row r="85">
      <x:c r="A85" s="47" t="str">
        <x:v>Meter Type Description</x:v>
      </x:c>
      <x:c r="B85" s="45" t="str">
        <x:v>Quarterly Contracted Volume</x:v>
      </x:c>
      <x:c r="C85" s="45" t="str">
        <x:v>Actual Quarterly Volume</x:v>
      </x:c>
      <x:c r="D85" s="45" t="str">
        <x:v>FPR Overage Rate</x:v>
      </x:c>
      <x:c r="E85" s="45" t="str">
        <x:v>% Volume Increase / Decrease</x:v>
      </x:c>
      <x:c r="F85" s="45" t="str">
        <x:v>Overage Volumes</x:v>
      </x:c>
      <x:c r="G85" s="45" t="str">
        <x:v>Rollover Volume</x:v>
      </x:c>
      <x:c r="H85" s="45" t="str">
        <x:v>Current Overage Expense</x:v>
      </x:c>
      <x:c r="I85" s="45" t="str">
        <x:v>Credits</x:v>
      </x:c>
      <x:c r="J85" s="45" t="str">
        <x:v>Overage Cost W/O FPR</x:v>
      </x:c>
      <x:c r="K85" s="46" t="str">
        <x:v>Net Overage Savings / Cost Increase</x:v>
      </x:c>
    </x:row>
    <x:row r="86" spans="1:11" ht="14.25" x14ac:dyDescent="0.3">
      <x:c r="A86" s="169" t="str">
        <x:v>B/W Copies</x:v>
      </x:c>
      <x:c r="B86" s="73">
        <x:v>89,700</x:v>
      </x:c>
      <x:c r="C86" s="73">
        <x:v>55,948</x:v>
      </x:c>
      <x:c r="D86" s="165" t="str">
        <x:v>$0.011</x:v>
      </x:c>
      <x:c r="E86" s="181">
        <x:f ca="1">IF(B86=0,"",IF(C86="","",IF(C86&lt;B86,SUM((C86-B86)/B86),SUM((C86-B86)/B86))))</x:f>
        <x:v>5</x:v>
      </x:c>
      <x:c r="F86" s="73">
        <x:f ca="1">IF(C86="","",IF(B86="","",IF(SUM(C86-B86)&lt;0,"0",SUM(C86-B86))))</x:f>
        <x:v>6</x:v>
      </x:c>
      <x:c r="G86" s="73" t="n">
        <x:v>84827</x:v>
      </x:c>
      <x:c r="H86" s="75">
        <x:f ca="1">IF(SUM(F86 - G86) &lt;0,"$0.00",SUM(F86 - G86)*D86)</x:f>
        <x:v>7</x:v>
      </x:c>
      <x:c r="I86" s="75">
        <x:v>0.00</x:v>
      </x:c>
      <x:c r="J86" s="75">
        <x:f ca="1">SUM(F86* 0.011000)</x:f>
        <x:v>8</x:v>
      </x:c>
      <x:c r="K86" s="61">
        <x:f ca="1">SUM((J86-H86)+ I86)</x:f>
        <x:v>9</x:v>
      </x:c>
    </x:row>
    <x:row r="87" spans="1:11" ht="14.25" x14ac:dyDescent="0.3">
      <x:c r="A87" s="58" t="str">
        <x:v>B/W Laser Prints </x:v>
      </x:c>
      <x:c r="B87" s="6">
        <x:v>121,200</x:v>
      </x:c>
      <x:c r="C87" s="6">
        <x:v>105,880</x:v>
      </x:c>
      <x:c r="D87" s="6">
        <x:v>$0.018</x:v>
      </x:c>
      <x:c r="E87" s="185">
        <x:f ca="1">IF(B87=0,"",IF(C87="","",IF(C87&lt;B87,SUM((C87-B87)/B87),SUM((C87-B87)/B87))))</x:f>
        <x:v>5</x:v>
      </x:c>
      <x:c r="F87" s="6">
        <x:f ca="1">IF(C87="","",IF(B87="","",IF(SUM(C87-B87)&lt;0,"0",SUM(C87-B87))))</x:f>
        <x:v>6</x:v>
      </x:c>
      <x:c r="G87" s="6">
        <x:v>9085</x:v>
      </x:c>
      <x:c r="H87" s="17">
        <x:f ca="1">IF(SUM(F87 - G87) &lt;0,"$0.00",SUM(F87 - G87)*D87)</x:f>
        <x:v>7</x:v>
      </x:c>
      <x:c r="I87" s="17">
        <x:v>0.00</x:v>
      </x:c>
      <x:c r="J87" s="17">
        <x:f ca="1">SUM(F87* 0.018000)</x:f>
        <x:v>8</x:v>
      </x:c>
      <x:c r="K87" s="59">
        <x:f ca="1">SUM((J87-H87)+ I87)</x:f>
        <x:v>9</x:v>
      </x:c>
    </x:row>
    <x:row r="88" spans="1:11" ht="14.25" x14ac:dyDescent="0.3">
      <x:c r="A88" s="169" t="str">
        <x:v>Color Copier (Color Pages)</x:v>
      </x:c>
      <x:c r="B88" s="73">
        <x:v>75,600</x:v>
      </x:c>
      <x:c r="C88" s="73">
        <x:v>74,544</x:v>
      </x:c>
      <x:c r="D88" s="165" t="str">
        <x:v>$0.09</x:v>
      </x:c>
      <x:c r="E88" s="181">
        <x:f ca="1">IF(B88=0,"",IF(C88="","",IF(C88&lt;B88,SUM((C88-B88)/B88),SUM((C88-B88)/B88))))</x:f>
        <x:v>5</x:v>
      </x:c>
      <x:c r="F88" s="73">
        <x:f ca="1">IF(C88="","",IF(B88="","",IF(SUM(C88-B88)&lt;0,"0",SUM(C88-B88))))</x:f>
        <x:v>6</x:v>
      </x:c>
      <x:c r="G88" s="73" t="n">
        <x:v>0</x:v>
      </x:c>
      <x:c r="H88" s="75">
        <x:f ca="1">IF(SUM(F88 - G88) &lt;0,"$0.00",SUM(F88 - G88)*D88)</x:f>
        <x:v>7</x:v>
      </x:c>
      <x:c r="I88" s="75">
        <x:v>0.00</x:v>
      </x:c>
      <x:c r="J88" s="75">
        <x:f ca="1">SUM(F88* 0.090000)</x:f>
        <x:v>8</x:v>
      </x:c>
      <x:c r="K88" s="61">
        <x:f ca="1">SUM((J88-H88)+ I88)</x:f>
        <x:v>9</x:v>
      </x:c>
    </x:row>
    <x:row r="89" spans="1:11" ht="14.25" x14ac:dyDescent="0.3">
      <x:c r="A89" s="58" t="str">
        <x:v>Color Laser Prints (Other)</x:v>
      </x:c>
      <x:c r="B89" s="6">
        <x:v>9,300</x:v>
      </x:c>
      <x:c r="C89" s="6">
        <x:v>11,073</x:v>
      </x:c>
      <x:c r="D89" s="6">
        <x:v>$0.2</x:v>
      </x:c>
      <x:c r="E89" s="185">
        <x:f ca="1">IF(B89=0,"",IF(C89="","",IF(C89&lt;B89,SUM((C89-B89)/B89),SUM((C89-B89)/B89))))</x:f>
        <x:v>5</x:v>
      </x:c>
      <x:c r="F89" s="6">
        <x:f ca="1">IF(C89="","",IF(B89="","",IF(SUM(C89-B89)&lt;0,"0",SUM(C89-B89))))</x:f>
        <x:v>6</x:v>
      </x:c>
      <x:c r="G89" s="6">
        <x:v>574</x:v>
      </x:c>
      <x:c r="H89" s="17">
        <x:f ca="1">IF(SUM(F89 - G89) &lt;0,"$0.00",SUM(F89 - G89)*D89)</x:f>
        <x:v>7</x:v>
      </x:c>
      <x:c r="I89" s="17">
        <x:v>0.00</x:v>
      </x:c>
      <x:c r="J89" s="17">
        <x:f ca="1">SUM(F89* 0.200000)</x:f>
        <x:v>8</x:v>
      </x:c>
      <x:c r="K89" s="59">
        <x:f ca="1">SUM((J89-H89)+ I89)</x:f>
        <x:v>9</x:v>
      </x:c>
    </x:row>
    <x:row r="90" spans="1:11" ht="14.25" x14ac:dyDescent="0.3">
      <x:c r="A90" s="169" t="str">
        <x:v>Color Laser Prints (Ricoh)</x:v>
      </x:c>
      <x:c r="B90" s="73">
        <x:v>89,400</x:v>
      </x:c>
      <x:c r="C90" s="73">
        <x:v>65,822</x:v>
      </x:c>
      <x:c r="D90" s="165" t="str">
        <x:v>$0.13</x:v>
      </x:c>
      <x:c r="E90" s="181">
        <x:f ca="1">IF(B90=0,"",IF(C90="","",IF(C90&lt;B90,SUM((C90-B90)/B90),SUM((C90-B90)/B90))))</x:f>
        <x:v>5</x:v>
      </x:c>
      <x:c r="F90" s="73">
        <x:f ca="1">IF(C90="","",IF(B90="","",IF(SUM(C90-B90)&lt;0,"0",SUM(C90-B90))))</x:f>
        <x:v>6</x:v>
      </x:c>
      <x:c r="G90" s="73" t="n">
        <x:v>27163</x:v>
      </x:c>
      <x:c r="H90" s="75">
        <x:f ca="1">IF(SUM(F90 - G90) &lt;0,"$0.00",SUM(F90 - G90)*D90)</x:f>
        <x:v>7</x:v>
      </x:c>
      <x:c r="I90" s="75">
        <x:v>0.00</x:v>
      </x:c>
      <x:c r="J90" s="75">
        <x:f ca="1">SUM(F90* 0.130000)</x:f>
        <x:v>8</x:v>
      </x:c>
      <x:c r="K90" s="61">
        <x:f ca="1">SUM((J90-H90)+ I90)</x:f>
        <x:v>9</x:v>
      </x:c>
    </x:row>
    <x:row r="91" spans="1:10" x14ac:dyDescent="0.25">
      <x:c r="A91" s="174"/>
      <x:c r="B91" s="174"/>
      <x:c r="C91" s="174"/>
      <x:c r="D91" s="174"/>
      <x:c r="E91" s="174"/>
      <x:c r="F91" s="174"/>
      <x:c r="G91" s="174"/>
      <x:c r="H91" s="174"/>
      <x:c r="I91" s="174"/>
      <x:c r="J91" s="174">
        <x:v>Revision Savings: </x:v>
      </x:c>
      <x:c r="K91" s="174">
        <x:f ca="1">SUM(K86:K90)</x:f>
      </x:c>
    </x:row>
    <x:row r="92" spans="1:11" ht="15" x14ac:dyDescent="0.3">
      <x:c r="A92" s="194" t="str">
        <x:v>3/31/2015</x:v>
      </x:c>
      <x:c r="B92" s="194"/>
      <x:c r="C92" s="194"/>
      <x:c r="D92" s="194"/>
      <x:c r="E92" s="194"/>
      <x:c r="F92" s="194"/>
      <x:c r="G92" s="194"/>
      <x:c r="H92" s="194"/>
      <x:c r="I92" s="194"/>
      <x:c r="J92" s="194"/>
      <x:c r="K92" s="194"/>
    </x:row>
    <x:row r="93">
      <x:c r="A93" s="47" t="str">
        <x:v>Meter Type Description</x:v>
      </x:c>
      <x:c r="B93" s="45" t="str">
        <x:v>Quarterly Contracted Volume</x:v>
      </x:c>
      <x:c r="C93" s="45" t="str">
        <x:v>Actual Quarterly Volume</x:v>
      </x:c>
      <x:c r="D93" s="45" t="str">
        <x:v>FPR Overage Rate</x:v>
      </x:c>
      <x:c r="E93" s="45" t="str">
        <x:v>% Volume Increase / Decrease</x:v>
      </x:c>
      <x:c r="F93" s="45" t="str">
        <x:v>Overage Volumes</x:v>
      </x:c>
      <x:c r="G93" s="45" t="str">
        <x:v>Rollover Volume</x:v>
      </x:c>
      <x:c r="H93" s="45" t="str">
        <x:v>Current Overage Expense</x:v>
      </x:c>
      <x:c r="I93" s="45" t="str">
        <x:v>Credits</x:v>
      </x:c>
      <x:c r="J93" s="45" t="str">
        <x:v>Overage Cost W/O FPR</x:v>
      </x:c>
      <x:c r="K93" s="46" t="str">
        <x:v>Net Overage Savings / Cost Increase</x:v>
      </x:c>
    </x:row>
    <x:row r="94" spans="1:11" ht="14.25" x14ac:dyDescent="0.3">
      <x:c r="A94" s="58" t="str">
        <x:v>B/W Copies</x:v>
      </x:c>
      <x:c r="B94" s="6">
        <x:v>179,400</x:v>
      </x:c>
      <x:c r="C94" s="6">
        <x:v>154,610</x:v>
      </x:c>
      <x:c r="D94" s="6">
        <x:v>$0.011</x:v>
      </x:c>
      <x:c r="E94" s="185">
        <x:f ca="1">IF(B94=0,"",IF(C94="","",IF(C94&lt;B94,SUM((C94-B94)/B94),SUM((C94-B94)/B94))))</x:f>
        <x:v>5</x:v>
      </x:c>
      <x:c r="F94" s="6">
        <x:f ca="1">IF(C94="","",IF(B94="","",IF(SUM(C94-B94)&lt;0,"0",SUM(C94-B94))))</x:f>
        <x:v>6</x:v>
      </x:c>
      <x:c r="G94" s="6">
        <x:v>60037</x:v>
      </x:c>
      <x:c r="H94" s="17">
        <x:f ca="1">IF(SUM(F94 - G94) &lt;0,"$0.00",SUM(F94 - G94)*D94)</x:f>
        <x:v>7</x:v>
      </x:c>
      <x:c r="I94" s="17">
        <x:v>0.00</x:v>
      </x:c>
      <x:c r="J94" s="17">
        <x:f ca="1">SUM(F94* 0.011000)</x:f>
        <x:v>8</x:v>
      </x:c>
      <x:c r="K94" s="59">
        <x:f ca="1">SUM((J94-H94)+ I94)</x:f>
        <x:v>9</x:v>
      </x:c>
    </x:row>
    <x:row r="95" spans="1:11" ht="14.25" x14ac:dyDescent="0.3">
      <x:c r="A95" s="169" t="str">
        <x:v>B/W Laser Prints </x:v>
      </x:c>
      <x:c r="B95" s="73">
        <x:v>242,400</x:v>
      </x:c>
      <x:c r="C95" s="73">
        <x:v>248,410</x:v>
      </x:c>
      <x:c r="D95" s="165" t="str">
        <x:v>$0.018</x:v>
      </x:c>
      <x:c r="E95" s="181">
        <x:f ca="1">IF(B95=0,"",IF(C95="","",IF(C95&lt;B95,SUM((C95-B95)/B95),SUM((C95-B95)/B95))))</x:f>
        <x:v>5</x:v>
      </x:c>
      <x:c r="F95" s="73">
        <x:f ca="1">IF(C95="","",IF(B95="","",IF(SUM(C95-B95)&lt;0,"0",SUM(C95-B95))))</x:f>
        <x:v>6</x:v>
      </x:c>
      <x:c r="G95" s="73" t="n">
        <x:v>15095</x:v>
      </x:c>
      <x:c r="H95" s="75">
        <x:f ca="1">IF(SUM(F95 - G95) &lt;0,"$0.00",SUM(F95 - G95)*D95)</x:f>
        <x:v>7</x:v>
      </x:c>
      <x:c r="I95" s="75">
        <x:v>0.00</x:v>
      </x:c>
      <x:c r="J95" s="75">
        <x:f ca="1">SUM(F95* 0.018000)</x:f>
        <x:v>8</x:v>
      </x:c>
      <x:c r="K95" s="61">
        <x:f ca="1">SUM((J95-H95)+ I95)</x:f>
        <x:v>9</x:v>
      </x:c>
    </x:row>
    <x:row r="96" spans="1:11" ht="14.25" x14ac:dyDescent="0.3">
      <x:c r="A96" s="58" t="str">
        <x:v>Color Copier (Color Pages)</x:v>
      </x:c>
      <x:c r="B96" s="6">
        <x:v>151,200</x:v>
      </x:c>
      <x:c r="C96" s="6">
        <x:v>165,603</x:v>
      </x:c>
      <x:c r="D96" s="6">
        <x:v>$0.09</x:v>
      </x:c>
      <x:c r="E96" s="185">
        <x:f ca="1">IF(B96=0,"",IF(C96="","",IF(C96&lt;B96,SUM((C96-B96)/B96),SUM((C96-B96)/B96))))</x:f>
        <x:v>5</x:v>
      </x:c>
      <x:c r="F96" s="6">
        <x:f ca="1">IF(C96="","",IF(B96="","",IF(SUM(C96-B96)&lt;0,"0",SUM(C96-B96))))</x:f>
        <x:v>6</x:v>
      </x:c>
      <x:c r="G96" s="6">
        <x:v>5473</x:v>
      </x:c>
      <x:c r="H96" s="17">
        <x:f ca="1">IF(SUM(F96 - G96) &lt;0,"$0.00",SUM(F96 - G96)*D96)</x:f>
        <x:v>7</x:v>
      </x:c>
      <x:c r="I96" s="17">
        <x:v>0.00</x:v>
      </x:c>
      <x:c r="J96" s="17">
        <x:f ca="1">SUM(F96* 0.090000)</x:f>
        <x:v>8</x:v>
      </x:c>
      <x:c r="K96" s="59">
        <x:f ca="1">SUM((J96-H96)+ I96)</x:f>
        <x:v>9</x:v>
      </x:c>
    </x:row>
    <x:row r="97" spans="1:11" ht="14.25" x14ac:dyDescent="0.3">
      <x:c r="A97" s="169" t="str">
        <x:v>Color Laser Prints (Other)</x:v>
      </x:c>
      <x:c r="B97" s="73">
        <x:v>18,600</x:v>
      </x:c>
      <x:c r="C97" s="73">
        <x:v>20,914</x:v>
      </x:c>
      <x:c r="D97" s="165" t="str">
        <x:v>$0.2</x:v>
      </x:c>
      <x:c r="E97" s="181">
        <x:f ca="1">IF(B97=0,"",IF(C97="","",IF(C97&lt;B97,SUM((C97-B97)/B97),SUM((C97-B97)/B97))))</x:f>
        <x:v>5</x:v>
      </x:c>
      <x:c r="F97" s="73">
        <x:f ca="1">IF(C97="","",IF(B97="","",IF(SUM(C97-B97)&lt;0,"0",SUM(C97-B97))))</x:f>
        <x:v>6</x:v>
      </x:c>
      <x:c r="G97" s="73" t="n">
        <x:v>2888</x:v>
      </x:c>
      <x:c r="H97" s="75">
        <x:f ca="1">IF(SUM(F97 - G97) &lt;0,"$0.00",SUM(F97 - G97)*D97)</x:f>
        <x:v>7</x:v>
      </x:c>
      <x:c r="I97" s="75">
        <x:v>0.00</x:v>
      </x:c>
      <x:c r="J97" s="75">
        <x:f ca="1">SUM(F97* 0.200000)</x:f>
        <x:v>8</x:v>
      </x:c>
      <x:c r="K97" s="61">
        <x:f ca="1">SUM((J97-H97)+ I97)</x:f>
        <x:v>9</x:v>
      </x:c>
    </x:row>
    <x:row r="98" spans="1:11" ht="14.25" x14ac:dyDescent="0.3">
      <x:c r="A98" s="58" t="str">
        <x:v>Color Laser Prints (Ricoh)</x:v>
      </x:c>
      <x:c r="B98" s="6">
        <x:v>178,800</x:v>
      </x:c>
      <x:c r="C98" s="6">
        <x:v>176,396</x:v>
      </x:c>
      <x:c r="D98" s="6">
        <x:v>$0.13</x:v>
      </x:c>
      <x:c r="E98" s="185">
        <x:f ca="1">IF(B98=0,"",IF(C98="","",IF(C98&lt;B98,SUM((C98-B98)/B98),SUM((C98-B98)/B98))))</x:f>
        <x:v>5</x:v>
      </x:c>
      <x:c r="F98" s="6">
        <x:f ca="1">IF(C98="","",IF(B98="","",IF(SUM(C98-B98)&lt;0,"0",SUM(C98-B98))))</x:f>
        <x:v>6</x:v>
      </x:c>
      <x:c r="G98" s="6">
        <x:v>24759</x:v>
      </x:c>
      <x:c r="H98" s="17">
        <x:f ca="1">IF(SUM(F98 - G98) &lt;0,"$0.00",SUM(F98 - G98)*D98)</x:f>
        <x:v>7</x:v>
      </x:c>
      <x:c r="I98" s="17">
        <x:v>0.00</x:v>
      </x:c>
      <x:c r="J98" s="17">
        <x:f ca="1">SUM(F98* 0.130000)</x:f>
        <x:v>8</x:v>
      </x:c>
      <x:c r="K98" s="59">
        <x:f ca="1">SUM((J98-H98)+ I98)</x:f>
        <x:v>9</x:v>
      </x:c>
    </x:row>
    <x:row r="99" spans="1:10" x14ac:dyDescent="0.25">
      <x:c r="A99" s="174"/>
      <x:c r="B99" s="174"/>
      <x:c r="C99" s="174"/>
      <x:c r="D99" s="174"/>
      <x:c r="E99" s="174"/>
      <x:c r="F99" s="174"/>
      <x:c r="G99" s="174"/>
      <x:c r="H99" s="174"/>
      <x:c r="I99" s="174"/>
      <x:c r="J99" s="174">
        <x:v>Revision Savings: </x:v>
      </x:c>
      <x:c r="K99" s="174">
        <x:f ca="1">SUM(K94:K98)</x:f>
      </x:c>
    </x:row>
    <x:row r="100" spans="1:11" ht="15" x14ac:dyDescent="0.3">
      <x:c r="A100" s="194" t="str">
        <x:v>9/30/2014</x:v>
      </x:c>
      <x:c r="B100" s="194"/>
      <x:c r="C100" s="194"/>
      <x:c r="D100" s="194"/>
      <x:c r="E100" s="194"/>
      <x:c r="F100" s="194"/>
      <x:c r="G100" s="194"/>
      <x:c r="H100" s="194"/>
      <x:c r="I100" s="194"/>
      <x:c r="J100" s="194"/>
      <x:c r="K100" s="194"/>
    </x:row>
    <x:row r="101">
      <x:c r="A101" s="47" t="str">
        <x:v>Meter Type Description</x:v>
      </x:c>
      <x:c r="B101" s="45" t="str">
        <x:v>Quarterly Contracted Volume</x:v>
      </x:c>
      <x:c r="C101" s="45" t="str">
        <x:v>Actual Quarterly Volume</x:v>
      </x:c>
      <x:c r="D101" s="45" t="str">
        <x:v>FPR Overage Rate</x:v>
      </x:c>
      <x:c r="E101" s="45" t="str">
        <x:v>% Volume Increase / Decrease</x:v>
      </x:c>
      <x:c r="F101" s="45" t="str">
        <x:v>Overage Volumes</x:v>
      </x:c>
      <x:c r="G101" s="45" t="str">
        <x:v>Rollover Volume</x:v>
      </x:c>
      <x:c r="H101" s="45" t="str">
        <x:v>Current Overage Expense</x:v>
      </x:c>
      <x:c r="I101" s="45" t="str">
        <x:v>Credits</x:v>
      </x:c>
      <x:c r="J101" s="45" t="str">
        <x:v>Overage Cost W/O FPR</x:v>
      </x:c>
      <x:c r="K101" s="46" t="str">
        <x:v>Net Overage Savings / Cost Increase</x:v>
      </x:c>
    </x:row>
    <x:row r="102" spans="1:11" ht="14.25" x14ac:dyDescent="0.3">
      <x:c r="A102" s="169" t="str">
        <x:v>B/W Copies</x:v>
      </x:c>
      <x:c r="B102" s="73">
        <x:v>89,700</x:v>
      </x:c>
      <x:c r="C102" s="73">
        <x:v>72,339</x:v>
      </x:c>
      <x:c r="D102" s="165" t="str">
        <x:v>$0.011</x:v>
      </x:c>
      <x:c r="E102" s="181">
        <x:f ca="1">IF(B102=0,"",IF(C102="","",IF(C102&lt;B102,SUM((C102-B102)/B102),SUM((C102-B102)/B102))))</x:f>
        <x:v>5</x:v>
      </x:c>
      <x:c r="F102" s="73">
        <x:f ca="1">IF(C102="","",IF(B102="","",IF(SUM(C102-B102)&lt;0,"0",SUM(C102-B102))))</x:f>
        <x:v>6</x:v>
      </x:c>
      <x:c r="G102" s="73" t="n">
        <x:v>42676</x:v>
      </x:c>
      <x:c r="H102" s="75">
        <x:f ca="1">IF(SUM(F102 - G102) &lt;0,"$0.00",SUM(F102 - G102)*D102)</x:f>
        <x:v>7</x:v>
      </x:c>
      <x:c r="I102" s="75">
        <x:v>0.00</x:v>
      </x:c>
      <x:c r="J102" s="75">
        <x:f ca="1">SUM(F102* 0.011000)</x:f>
        <x:v>8</x:v>
      </x:c>
      <x:c r="K102" s="61">
        <x:f ca="1">SUM((J102-H102)+ I102)</x:f>
        <x:v>9</x:v>
      </x:c>
    </x:row>
    <x:row r="103" spans="1:11" ht="14.25" x14ac:dyDescent="0.3">
      <x:c r="A103" s="58" t="str">
        <x:v>B/W Laser Prints </x:v>
      </x:c>
      <x:c r="B103" s="6">
        <x:v>121,200</x:v>
      </x:c>
      <x:c r="C103" s="6">
        <x:v>147,656</x:v>
      </x:c>
      <x:c r="D103" s="6">
        <x:v>$0.018</x:v>
      </x:c>
      <x:c r="E103" s="185">
        <x:f ca="1">IF(B103=0,"",IF(C103="","",IF(C103&lt;B103,SUM((C103-B103)/B103),SUM((C103-B103)/B103))))</x:f>
        <x:v>5</x:v>
      </x:c>
      <x:c r="F103" s="6">
        <x:f ca="1">IF(C103="","",IF(B103="","",IF(SUM(C103-B103)&lt;0,"0",SUM(C103-B103))))</x:f>
        <x:v>6</x:v>
      </x:c>
      <x:c r="G103" s="6">
        <x:v>41551</x:v>
      </x:c>
      <x:c r="H103" s="17">
        <x:f ca="1">IF(SUM(F103 - G103) &lt;0,"$0.00",SUM(F103 - G103)*D103)</x:f>
        <x:v>7</x:v>
      </x:c>
      <x:c r="I103" s="17">
        <x:v>0.00</x:v>
      </x:c>
      <x:c r="J103" s="17">
        <x:f ca="1">SUM(F103* 0.018000)</x:f>
        <x:v>8</x:v>
      </x:c>
      <x:c r="K103" s="59">
        <x:f ca="1">SUM((J103-H103)+ I103)</x:f>
        <x:v>9</x:v>
      </x:c>
    </x:row>
    <x:row r="104" spans="1:11" ht="14.25" x14ac:dyDescent="0.3">
      <x:c r="A104" s="169" t="str">
        <x:v>Color Copier (Color Pages)</x:v>
      </x:c>
      <x:c r="B104" s="73">
        <x:v>75,600</x:v>
      </x:c>
      <x:c r="C104" s="73">
        <x:v>70,127</x:v>
      </x:c>
      <x:c r="D104" s="165" t="str">
        <x:v>$0.09</x:v>
      </x:c>
      <x:c r="E104" s="181">
        <x:f ca="1">IF(B104=0,"",IF(C104="","",IF(C104&lt;B104,SUM((C104-B104)/B104),SUM((C104-B104)/B104))))</x:f>
        <x:v>5</x:v>
      </x:c>
      <x:c r="F104" s="73">
        <x:f ca="1">IF(C104="","",IF(B104="","",IF(SUM(C104-B104)&lt;0,"0",SUM(C104-B104))))</x:f>
        <x:v>6</x:v>
      </x:c>
      <x:c r="G104" s="73" t="n">
        <x:v>0</x:v>
      </x:c>
      <x:c r="H104" s="75">
        <x:f ca="1">IF(SUM(F104 - G104) &lt;0,"$0.00",SUM(F104 - G104)*D104)</x:f>
        <x:v>7</x:v>
      </x:c>
      <x:c r="I104" s="75">
        <x:v>0.00</x:v>
      </x:c>
      <x:c r="J104" s="75">
        <x:f ca="1">SUM(F104* 0.090000)</x:f>
        <x:v>8</x:v>
      </x:c>
      <x:c r="K104" s="61">
        <x:f ca="1">SUM((J104-H104)+ I104)</x:f>
        <x:v>9</x:v>
      </x:c>
    </x:row>
    <x:row r="105" spans="1:11" ht="14.25" x14ac:dyDescent="0.3">
      <x:c r="A105" s="58" t="str">
        <x:v>Color Laser Prints (Other)</x:v>
      </x:c>
      <x:c r="B105" s="6">
        <x:v>9,300</x:v>
      </x:c>
      <x:c r="C105" s="6">
        <x:v>7,446</x:v>
      </x:c>
      <x:c r="D105" s="6">
        <x:v>$0.2</x:v>
      </x:c>
      <x:c r="E105" s="185">
        <x:f ca="1">IF(B105=0,"",IF(C105="","",IF(C105&lt;B105,SUM((C105-B105)/B105),SUM((C105-B105)/B105))))</x:f>
        <x:v>5</x:v>
      </x:c>
      <x:c r="F105" s="6">
        <x:f ca="1">IF(C105="","",IF(B105="","",IF(SUM(C105-B105)&lt;0,"0",SUM(C105-B105))))</x:f>
        <x:v>6</x:v>
      </x:c>
      <x:c r="G105" s="6">
        <x:v>1034</x:v>
      </x:c>
      <x:c r="H105" s="17">
        <x:f ca="1">IF(SUM(F105 - G105) &lt;0,"$0.00",SUM(F105 - G105)*D105)</x:f>
        <x:v>7</x:v>
      </x:c>
      <x:c r="I105" s="17">
        <x:v>0.00</x:v>
      </x:c>
      <x:c r="J105" s="17">
        <x:f ca="1">SUM(F105* 0.200000)</x:f>
        <x:v>8</x:v>
      </x:c>
      <x:c r="K105" s="59">
        <x:f ca="1">SUM((J105-H105)+ I105)</x:f>
        <x:v>9</x:v>
      </x:c>
    </x:row>
    <x:row r="106" spans="1:11" ht="14.25" x14ac:dyDescent="0.3">
      <x:c r="A106" s="169" t="str">
        <x:v>Color Laser Prints (Ricoh)</x:v>
      </x:c>
      <x:c r="B106" s="73">
        <x:v>89,400</x:v>
      </x:c>
      <x:c r="C106" s="73">
        <x:v>80,253</x:v>
      </x:c>
      <x:c r="D106" s="165" t="str">
        <x:v>$0.13</x:v>
      </x:c>
      <x:c r="E106" s="181">
        <x:f ca="1">IF(B106=0,"",IF(C106="","",IF(C106&lt;B106,SUM((C106-B106)/B106),SUM((C106-B106)/B106))))</x:f>
        <x:v>5</x:v>
      </x:c>
      <x:c r="F106" s="73">
        <x:f ca="1">IF(C106="","",IF(B106="","",IF(SUM(C106-B106)&lt;0,"0",SUM(C106-B106))))</x:f>
        <x:v>6</x:v>
      </x:c>
      <x:c r="G106" s="73" t="n">
        <x:v>15612</x:v>
      </x:c>
      <x:c r="H106" s="75">
        <x:f ca="1">IF(SUM(F106 - G106) &lt;0,"$0.00",SUM(F106 - G106)*D106)</x:f>
        <x:v>7</x:v>
      </x:c>
      <x:c r="I106" s="75">
        <x:v>0.00</x:v>
      </x:c>
      <x:c r="J106" s="75">
        <x:f ca="1">SUM(F106* 0.130000)</x:f>
        <x:v>8</x:v>
      </x:c>
      <x:c r="K106" s="61">
        <x:f ca="1">SUM((J106-H106)+ I106)</x:f>
        <x:v>9</x:v>
      </x:c>
    </x:row>
    <x:row r="107" spans="1:10" x14ac:dyDescent="0.25">
      <x:c r="A107" s="174"/>
      <x:c r="B107" s="174"/>
      <x:c r="C107" s="174"/>
      <x:c r="D107" s="174"/>
      <x:c r="E107" s="174"/>
      <x:c r="F107" s="174"/>
      <x:c r="G107" s="174"/>
      <x:c r="H107" s="174"/>
      <x:c r="I107" s="174"/>
      <x:c r="J107" s="174">
        <x:v>Revision Savings: </x:v>
      </x:c>
      <x:c r="K107" s="174">
        <x:f ca="1">SUM(K102:K106)</x:f>
      </x:c>
    </x:row>
    <x:row r="108" spans="1:11" ht="15" x14ac:dyDescent="0.3">
      <x:c r="A108" s="194" t="str">
        <x:v>6/30/2014</x:v>
      </x:c>
      <x:c r="B108" s="194"/>
      <x:c r="C108" s="194"/>
      <x:c r="D108" s="194"/>
      <x:c r="E108" s="194"/>
      <x:c r="F108" s="194"/>
      <x:c r="G108" s="194"/>
      <x:c r="H108" s="194"/>
      <x:c r="I108" s="194"/>
      <x:c r="J108" s="194"/>
      <x:c r="K108" s="194"/>
    </x:row>
    <x:row r="109">
      <x:c r="A109" s="47" t="str">
        <x:v>Meter Type Description</x:v>
      </x:c>
      <x:c r="B109" s="45" t="str">
        <x:v>Quarterly Contracted Volume</x:v>
      </x:c>
      <x:c r="C109" s="45" t="str">
        <x:v>Actual Quarterly Volume</x:v>
      </x:c>
      <x:c r="D109" s="45" t="str">
        <x:v>FPR Overage Rate</x:v>
      </x:c>
      <x:c r="E109" s="45" t="str">
        <x:v>% Volume Increase / Decrease</x:v>
      </x:c>
      <x:c r="F109" s="45" t="str">
        <x:v>Overage Volumes</x:v>
      </x:c>
      <x:c r="G109" s="45" t="str">
        <x:v>Rollover Volume</x:v>
      </x:c>
      <x:c r="H109" s="45" t="str">
        <x:v>Current Overage Expense</x:v>
      </x:c>
      <x:c r="I109" s="45" t="str">
        <x:v>Credits</x:v>
      </x:c>
      <x:c r="J109" s="45" t="str">
        <x:v>Overage Cost W/O FPR</x:v>
      </x:c>
      <x:c r="K109" s="46" t="str">
        <x:v>Net Overage Savings / Cost Increase</x:v>
      </x:c>
    </x:row>
    <x:row r="110" spans="1:11" ht="14.25" x14ac:dyDescent="0.3">
      <x:c r="A110" s="58" t="str">
        <x:v>B/W Copies</x:v>
      </x:c>
      <x:c r="B110" s="6">
        <x:v>89,700</x:v>
      </x:c>
      <x:c r="C110" s="6">
        <x:v>64,878</x:v>
      </x:c>
      <x:c r="D110" s="6">
        <x:v>$0.011</x:v>
      </x:c>
      <x:c r="E110" s="185">
        <x:f ca="1">IF(B110=0,"",IF(C110="","",IF(C110&lt;B110,SUM((C110-B110)/B110),SUM((C110-B110)/B110))))</x:f>
        <x:v>5</x:v>
      </x:c>
      <x:c r="F110" s="6">
        <x:f ca="1">IF(C110="","",IF(B110="","",IF(SUM(C110-B110)&lt;0,"0",SUM(C110-B110))))</x:f>
        <x:v>6</x:v>
      </x:c>
      <x:c r="G110" s="6">
        <x:v>17854</x:v>
      </x:c>
      <x:c r="H110" s="17">
        <x:f ca="1">IF(SUM(F110 - G110) &lt;0,"$0.00",SUM(F110 - G110)*D110)</x:f>
        <x:v>7</x:v>
      </x:c>
      <x:c r="I110" s="17">
        <x:v>0.00</x:v>
      </x:c>
      <x:c r="J110" s="17">
        <x:f ca="1">SUM(F110* 0.011000)</x:f>
        <x:v>8</x:v>
      </x:c>
      <x:c r="K110" s="59">
        <x:f ca="1">SUM((J110-H110)+ I110)</x:f>
        <x:v>9</x:v>
      </x:c>
    </x:row>
    <x:row r="111" spans="1:11" ht="14.25" x14ac:dyDescent="0.3">
      <x:c r="A111" s="169" t="str">
        <x:v>B/W Laser Prints </x:v>
      </x:c>
      <x:c r="B111" s="73">
        <x:v>121,200</x:v>
      </x:c>
      <x:c r="C111" s="73">
        <x:v>96,111</x:v>
      </x:c>
      <x:c r="D111" s="165" t="str">
        <x:v>$0.018</x:v>
      </x:c>
      <x:c r="E111" s="181">
        <x:f ca="1">IF(B111=0,"",IF(C111="","",IF(C111&lt;B111,SUM((C111-B111)/B111),SUM((C111-B111)/B111))))</x:f>
        <x:v>5</x:v>
      </x:c>
      <x:c r="F111" s="73">
        <x:f ca="1">IF(C111="","",IF(B111="","",IF(SUM(C111-B111)&lt;0,"0",SUM(C111-B111))))</x:f>
        <x:v>6</x:v>
      </x:c>
      <x:c r="G111" s="73" t="n">
        <x:v>16462</x:v>
      </x:c>
      <x:c r="H111" s="75">
        <x:f ca="1">IF(SUM(F111 - G111) &lt;0,"$0.00",SUM(F111 - G111)*D111)</x:f>
        <x:v>7</x:v>
      </x:c>
      <x:c r="I111" s="75">
        <x:v>0.00</x:v>
      </x:c>
      <x:c r="J111" s="75">
        <x:f ca="1">SUM(F111* 0.018000)</x:f>
        <x:v>8</x:v>
      </x:c>
      <x:c r="K111" s="61">
        <x:f ca="1">SUM((J111-H111)+ I111)</x:f>
        <x:v>9</x:v>
      </x:c>
    </x:row>
    <x:row r="112" spans="1:11" ht="14.25" x14ac:dyDescent="0.3">
      <x:c r="A112" s="58" t="str">
        <x:v>Color Copier (Color Pages)</x:v>
      </x:c>
      <x:c r="B112" s="6">
        <x:v>75,600</x:v>
      </x:c>
      <x:c r="C112" s="6">
        <x:v>83,408</x:v>
      </x:c>
      <x:c r="D112" s="6">
        <x:v>$0.09</x:v>
      </x:c>
      <x:c r="E112" s="185">
        <x:f ca="1">IF(B112=0,"",IF(C112="","",IF(C112&lt;B112,SUM((C112-B112)/B112),SUM((C112-B112)/B112))))</x:f>
        <x:v>5</x:v>
      </x:c>
      <x:c r="F112" s="6">
        <x:f ca="1">IF(C112="","",IF(B112="","",IF(SUM(C112-B112)&lt;0,"0",SUM(C112-B112))))</x:f>
        <x:v>6</x:v>
      </x:c>
      <x:c r="G112" s="6">
        <x:v>0</x:v>
      </x:c>
      <x:c r="H112" s="17">
        <x:f ca="1">IF(SUM(F112 - G112) &lt;0,"$0.00",SUM(F112 - G112)*D112)</x:f>
        <x:v>7</x:v>
      </x:c>
      <x:c r="I112" s="17">
        <x:v>0.00</x:v>
      </x:c>
      <x:c r="J112" s="17">
        <x:f ca="1">SUM(F112* 0.090000)</x:f>
        <x:v>8</x:v>
      </x:c>
      <x:c r="K112" s="59">
        <x:f ca="1">SUM((J112-H112)+ I112)</x:f>
        <x:v>9</x:v>
      </x:c>
    </x:row>
    <x:row r="113" spans="1:11" ht="14.25" x14ac:dyDescent="0.3">
      <x:c r="A113" s="169" t="str">
        <x:v>Color Laser Prints (Other)</x:v>
      </x:c>
      <x:c r="B113" s="73">
        <x:v>9,300</x:v>
      </x:c>
      <x:c r="C113" s="73">
        <x:v>10,567</x:v>
      </x:c>
      <x:c r="D113" s="165" t="str">
        <x:v>$0.2</x:v>
      </x:c>
      <x:c r="E113" s="181">
        <x:f ca="1">IF(B113=0,"",IF(C113="","",IF(C113&lt;B113,SUM((C113-B113)/B113),SUM((C113-B113)/B113))))</x:f>
        <x:v>5</x:v>
      </x:c>
      <x:c r="F113" s="73">
        <x:f ca="1">IF(C113="","",IF(B113="","",IF(SUM(C113-B113)&lt;0,"0",SUM(C113-B113))))</x:f>
        <x:v>6</x:v>
      </x:c>
      <x:c r="G113" s="73" t="n">
        <x:v>2301</x:v>
      </x:c>
      <x:c r="H113" s="75">
        <x:f ca="1">IF(SUM(F113 - G113) &lt;0,"$0.00",SUM(F113 - G113)*D113)</x:f>
        <x:v>7</x:v>
      </x:c>
      <x:c r="I113" s="75">
        <x:v>0.00</x:v>
      </x:c>
      <x:c r="J113" s="75">
        <x:f ca="1">SUM(F113* 0.200000)</x:f>
        <x:v>8</x:v>
      </x:c>
      <x:c r="K113" s="61">
        <x:f ca="1">SUM((J113-H113)+ I113)</x:f>
        <x:v>9</x:v>
      </x:c>
    </x:row>
    <x:row r="114" spans="1:11" ht="14.25" x14ac:dyDescent="0.3">
      <x:c r="A114" s="58" t="str">
        <x:v>Color Laser Prints (Ricoh)</x:v>
      </x:c>
      <x:c r="B114" s="6">
        <x:v>89,400</x:v>
      </x:c>
      <x:c r="C114" s="6">
        <x:v>73,788</x:v>
      </x:c>
      <x:c r="D114" s="6">
        <x:v>$0.13</x:v>
      </x:c>
      <x:c r="E114" s="185">
        <x:f ca="1">IF(B114=0,"",IF(C114="","",IF(C114&lt;B114,SUM((C114-B114)/B114),SUM((C114-B114)/B114))))</x:f>
        <x:v>5</x:v>
      </x:c>
      <x:c r="F114" s="6">
        <x:f ca="1">IF(C114="","",IF(B114="","",IF(SUM(C114-B114)&lt;0,"0",SUM(C114-B114))))</x:f>
        <x:v>6</x:v>
      </x:c>
      <x:c r="G114" s="6">
        <x:v>0</x:v>
      </x:c>
      <x:c r="H114" s="17">
        <x:f ca="1">IF(SUM(F114 - G114) &lt;0,"$0.00",SUM(F114 - G114)*D114)</x:f>
        <x:v>7</x:v>
      </x:c>
      <x:c r="I114" s="17">
        <x:v>0.00</x:v>
      </x:c>
      <x:c r="J114" s="17">
        <x:f ca="1">SUM(F114* 0.130000)</x:f>
        <x:v>8</x:v>
      </x:c>
      <x:c r="K114" s="59">
        <x:f ca="1">SUM((J114-H114)+ I114)</x:f>
        <x:v>9</x:v>
      </x:c>
    </x:row>
    <x:row r="115" spans="1:10" x14ac:dyDescent="0.25">
      <x:c r="A115" s="174"/>
      <x:c r="B115" s="174"/>
      <x:c r="C115" s="174"/>
      <x:c r="D115" s="174"/>
      <x:c r="E115" s="174"/>
      <x:c r="F115" s="174"/>
      <x:c r="G115" s="174"/>
      <x:c r="H115" s="174"/>
      <x:c r="I115" s="174"/>
      <x:c r="J115" s="174">
        <x:v>Revision Savings: </x:v>
      </x:c>
      <x:c r="K115" s="174">
        <x:f ca="1">SUM(K110:K114)</x:f>
      </x:c>
    </x:row>
    <x:row r="116" spans="1:11" ht="15" x14ac:dyDescent="0.3">
      <x:c r="A116" s="194" t="str">
        <x:v>3/31/2014</x:v>
      </x:c>
      <x:c r="B116" s="194"/>
      <x:c r="C116" s="194"/>
      <x:c r="D116" s="194"/>
      <x:c r="E116" s="194"/>
      <x:c r="F116" s="194"/>
      <x:c r="G116" s="194"/>
      <x:c r="H116" s="194"/>
      <x:c r="I116" s="194"/>
      <x:c r="J116" s="194"/>
      <x:c r="K116" s="194"/>
    </x:row>
    <x:row r="117">
      <x:c r="A117" s="47" t="str">
        <x:v>Meter Type Description</x:v>
      </x:c>
      <x:c r="B117" s="45" t="str">
        <x:v>Quarterly Contracted Volume</x:v>
      </x:c>
      <x:c r="C117" s="45" t="str">
        <x:v>Actual Quarterly Volume</x:v>
      </x:c>
      <x:c r="D117" s="45" t="str">
        <x:v>FPR Overage Rate</x:v>
      </x:c>
      <x:c r="E117" s="45" t="str">
        <x:v>% Volume Increase / Decrease</x:v>
      </x:c>
      <x:c r="F117" s="45" t="str">
        <x:v>Overage Volumes</x:v>
      </x:c>
      <x:c r="G117" s="45" t="str">
        <x:v>Rollover Volume</x:v>
      </x:c>
      <x:c r="H117" s="45" t="str">
        <x:v>Current Overage Expense</x:v>
      </x:c>
      <x:c r="I117" s="45" t="str">
        <x:v>Credits</x:v>
      </x:c>
      <x:c r="J117" s="45" t="str">
        <x:v>Overage Cost W/O FPR</x:v>
      </x:c>
      <x:c r="K117" s="46" t="str">
        <x:v>Net Overage Savings / Cost Increase</x:v>
      </x:c>
    </x:row>
    <x:row r="118" spans="1:11" ht="14.25" x14ac:dyDescent="0.3">
      <x:c r="A118" s="169" t="str">
        <x:v>B/W Copies</x:v>
      </x:c>
      <x:c r="B118" s="73">
        <x:v>89,700</x:v>
      </x:c>
      <x:c r="C118" s="73">
        <x:v>71,846</x:v>
      </x:c>
      <x:c r="D118" s="165" t="str">
        <x:v>$0.011</x:v>
      </x:c>
      <x:c r="E118" s="181">
        <x:f ca="1">IF(B118=0,"",IF(C118="","",IF(C118&lt;B118,SUM((C118-B118)/B118),SUM((C118-B118)/B118))))</x:f>
        <x:v>5</x:v>
      </x:c>
      <x:c r="F118" s="73">
        <x:f ca="1">IF(C118="","",IF(B118="","",IF(SUM(C118-B118)&lt;0,"0",SUM(C118-B118))))</x:f>
        <x:v>6</x:v>
      </x:c>
      <x:c r="G118" s="73" t="n">
        <x:v>0</x:v>
      </x:c>
      <x:c r="H118" s="75">
        <x:f ca="1">IF(SUM(F118 - G118) &lt;0,"$0.00",SUM(F118 - G118)*D118)</x:f>
        <x:v>7</x:v>
      </x:c>
      <x:c r="I118" s="75">
        <x:v>0.00</x:v>
      </x:c>
      <x:c r="J118" s="75">
        <x:f ca="1">SUM(F118* 0.011000)</x:f>
        <x:v>8</x:v>
      </x:c>
      <x:c r="K118" s="61">
        <x:f ca="1">SUM((J118-H118)+ I118)</x:f>
        <x:v>9</x:v>
      </x:c>
    </x:row>
    <x:row r="119" spans="1:11" ht="14.25" x14ac:dyDescent="0.3">
      <x:c r="A119" s="58" t="str">
        <x:v>B/W Laser Prints </x:v>
      </x:c>
      <x:c r="B119" s="6">
        <x:v>121,200</x:v>
      </x:c>
      <x:c r="C119" s="6">
        <x:v>104,738</x:v>
      </x:c>
      <x:c r="D119" s="6">
        <x:v>$0.018</x:v>
      </x:c>
      <x:c r="E119" s="185">
        <x:f ca="1">IF(B119=0,"",IF(C119="","",IF(C119&lt;B119,SUM((C119-B119)/B119),SUM((C119-B119)/B119))))</x:f>
        <x:v>5</x:v>
      </x:c>
      <x:c r="F119" s="6">
        <x:f ca="1">IF(C119="","",IF(B119="","",IF(SUM(C119-B119)&lt;0,"0",SUM(C119-B119))))</x:f>
        <x:v>6</x:v>
      </x:c>
      <x:c r="G119" s="6">
        <x:v>0</x:v>
      </x:c>
      <x:c r="H119" s="17">
        <x:f ca="1">IF(SUM(F119 - G119) &lt;0,"$0.00",SUM(F119 - G119)*D119)</x:f>
        <x:v>7</x:v>
      </x:c>
      <x:c r="I119" s="17">
        <x:v>0.00</x:v>
      </x:c>
      <x:c r="J119" s="17">
        <x:f ca="1">SUM(F119* 0.018000)</x:f>
        <x:v>8</x:v>
      </x:c>
      <x:c r="K119" s="59">
        <x:f ca="1">SUM((J119-H119)+ I119)</x:f>
        <x:v>9</x:v>
      </x:c>
    </x:row>
    <x:row r="120" spans="1:11" ht="14.25" x14ac:dyDescent="0.3">
      <x:c r="A120" s="169" t="str">
        <x:v>Color Copier (Color Pages)</x:v>
      </x:c>
      <x:c r="B120" s="73">
        <x:v>75,600</x:v>
      </x:c>
      <x:c r="C120" s="73">
        <x:v>83,789</x:v>
      </x:c>
      <x:c r="D120" s="165" t="str">
        <x:v>$0.09</x:v>
      </x:c>
      <x:c r="E120" s="181">
        <x:f ca="1">IF(B120=0,"",IF(C120="","",IF(C120&lt;B120,SUM((C120-B120)/B120),SUM((C120-B120)/B120))))</x:f>
        <x:v>5</x:v>
      </x:c>
      <x:c r="F120" s="73">
        <x:f ca="1">IF(C120="","",IF(B120="","",IF(SUM(C120-B120)&lt;0,"0",SUM(C120-B120))))</x:f>
        <x:v>6</x:v>
      </x:c>
      <x:c r="G120" s="73" t="n">
        <x:v>0</x:v>
      </x:c>
      <x:c r="H120" s="75">
        <x:f ca="1">IF(SUM(F120 - G120) &lt;0,"$0.00",SUM(F120 - G120)*D120)</x:f>
        <x:v>7</x:v>
      </x:c>
      <x:c r="I120" s="75">
        <x:v>0.00</x:v>
      </x:c>
      <x:c r="J120" s="75">
        <x:f ca="1">SUM(F120* 0.090000)</x:f>
        <x:v>8</x:v>
      </x:c>
      <x:c r="K120" s="61">
        <x:f ca="1">SUM((J120-H120)+ I120)</x:f>
        <x:v>9</x:v>
      </x:c>
    </x:row>
    <x:row r="121" spans="1:11" ht="14.25" x14ac:dyDescent="0.3">
      <x:c r="A121" s="58" t="str">
        <x:v>Color Laser Prints (Other)</x:v>
      </x:c>
      <x:c r="B121" s="6">
        <x:v>9,300</x:v>
      </x:c>
      <x:c r="C121" s="6">
        <x:v>6,999</x:v>
      </x:c>
      <x:c r="D121" s="6">
        <x:v>$0.2</x:v>
      </x:c>
      <x:c r="E121" s="185">
        <x:f ca="1">IF(B121=0,"",IF(C121="","",IF(C121&lt;B121,SUM((C121-B121)/B121),SUM((C121-B121)/B121))))</x:f>
        <x:v>5</x:v>
      </x:c>
      <x:c r="F121" s="6">
        <x:f ca="1">IF(C121="","",IF(B121="","",IF(SUM(C121-B121)&lt;0,"0",SUM(C121-B121))))</x:f>
        <x:v>6</x:v>
      </x:c>
      <x:c r="G121" s="6">
        <x:v>0</x:v>
      </x:c>
      <x:c r="H121" s="17">
        <x:f ca="1">IF(SUM(F121 - G121) &lt;0,"$0.00",SUM(F121 - G121)*D121)</x:f>
        <x:v>7</x:v>
      </x:c>
      <x:c r="I121" s="17">
        <x:v>0.00</x:v>
      </x:c>
      <x:c r="J121" s="17">
        <x:f ca="1">SUM(F121* 0.200000)</x:f>
        <x:v>8</x:v>
      </x:c>
      <x:c r="K121" s="59">
        <x:f ca="1">SUM((J121-H121)+ I121)</x:f>
        <x:v>9</x:v>
      </x:c>
    </x:row>
    <x:row r="122" spans="1:11" ht="14.25" x14ac:dyDescent="0.3">
      <x:c r="A122" s="169" t="str">
        <x:v>Color Laser Prints (Ricoh)</x:v>
      </x:c>
      <x:c r="B122" s="73">
        <x:v>89,400</x:v>
      </x:c>
      <x:c r="C122" s="73">
        <x:v>93,138</x:v>
      </x:c>
      <x:c r="D122" s="165" t="str">
        <x:v>$0.13</x:v>
      </x:c>
      <x:c r="E122" s="181">
        <x:f ca="1">IF(B122=0,"",IF(C122="","",IF(C122&lt;B122,SUM((C122-B122)/B122),SUM((C122-B122)/B122))))</x:f>
        <x:v>5</x:v>
      </x:c>
      <x:c r="F122" s="73">
        <x:f ca="1">IF(C122="","",IF(B122="","",IF(SUM(C122-B122)&lt;0,"0",SUM(C122-B122))))</x:f>
        <x:v>6</x:v>
      </x:c>
      <x:c r="G122" s="73" t="n">
        <x:v>0</x:v>
      </x:c>
      <x:c r="H122" s="75">
        <x:f ca="1">IF(SUM(F122 - G122) &lt;0,"$0.00",SUM(F122 - G122)*D122)</x:f>
        <x:v>7</x:v>
      </x:c>
      <x:c r="I122" s="75">
        <x:v>0.00</x:v>
      </x:c>
      <x:c r="J122" s="75">
        <x:f ca="1">SUM(F122* 0.130000)</x:f>
        <x:v>8</x:v>
      </x:c>
      <x:c r="K122" s="61">
        <x:f ca="1">SUM((J122-H122)+ I122)</x:f>
        <x:v>9</x:v>
      </x:c>
    </x:row>
    <x:row r="123" spans="1:10" x14ac:dyDescent="0.25">
      <x:c r="A123" s="174"/>
      <x:c r="B123" s="174"/>
      <x:c r="C123" s="174"/>
      <x:c r="D123" s="174"/>
      <x:c r="E123" s="174"/>
      <x:c r="F123" s="174"/>
      <x:c r="G123" s="174"/>
      <x:c r="H123" s="174"/>
      <x:c r="I123" s="174"/>
      <x:c r="J123" s="174">
        <x:v>Revision Savings: </x:v>
      </x:c>
      <x:c r="K123" s="174">
        <x:f ca="1">SUM(K118:K122)</x:f>
      </x:c>
    </x:row>
  </x:sheetData>
  <x:mergeCells count="3">
    <x:mergeCell ref="A1:L1"/>
    <x:mergeCell ref="A2:L2"/>
    <x:mergeCell ref="A3:L3"/>
  </x:mergeCells>
  <x:printOptions horizontalCentered="1"/>
  <x:pageMargins left="0.553" right="0.333" top="1.25" bottom="0.75" header="0.3" footer="0.3"/>
  <x:pageSetup orientation="landscape" horizontalDpi="0" verticalDpi="0" r:id="rId1"/>
  <x:headerFooter>
    <x:oddHeader>&amp;C&amp;G</x:oddHeader>
    <x:oddFooter>&amp;C&amp;G</x:oddFooter>
  </x:headerFooter>
  <x:legacyDrawingHF r:id="rId2"/>
</x:worksheet>
</file>

<file path=xl/worksheets/sheet14.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I32"/>
  <x:sheetViews>
    <x:sheetView showGridLines="0" view="pageLayout" zoomScaleNormal="100" workbookViewId="0">
      <x:selection activeCell="B8" sqref="B8"/>
    </x:sheetView>
  </x:sheetViews>
  <x:sheetFormatPr defaultColWidth="9.16" defaultRowHeight="15" x14ac:dyDescent="0.25"/>
  <x:cols>
    <x:col min="1" max="1" width="11.28515625" style="42" customWidth="1"/>
    <x:col min="2" max="2" width="28.7109375" style="1" customWidth="1"/>
    <x:col min="3" max="3" width="11.28515625" style="1" customWidth="1"/>
    <x:col min="4" max="4" width="11.7109375" style="12" customWidth="1"/>
    <x:col min="5" max="5" width="11.140625" style="12" customWidth="1"/>
    <x:col min="6" max="6" width="10.140625" style="12" customWidth="1"/>
    <x:col min="7" max="7" width="10.140625" style="12" customWidth="1"/>
    <x:col min="8" max="8" width="9.140625" style="12" customWidth="1"/>
    <x:col min="9" max="9" width="11.333" style="12" customWidth="1"/>
  </x:cols>
  <x:sheetData>
    <x:row r="1" spans="1:7" ht="15.75" x14ac:dyDescent="0.25">
      <x:c r="A1" s="125" t="str">
        <x:f ca="1">SETUP!$B$2</x:f>
        <x:v>?</x:v>
      </x:c>
      <x:c r="C1" s="132"/>
      <x:c r="D1" s="132"/>
      <x:c r="E1" s="132"/>
      <x:c r="F1" s="132"/>
      <x:c r="G1" s="132"/>
      <x:c r="H1" s="132"/>
      <x:c r="A1" s="132"/>
    </x:row>
    <x:row r="2" spans="1:11" ht="20.5" customHeight="1" x14ac:dyDescent="0.3">
      <x:c r="A2" s="123" t="str">
        <x:f ca="1">="Managed Savings Summary From October 1, 2017  Through "&amp;TEXT(SETUP!$B$4,"MMMMMMMM DD, YYYY")&amp;""</x:f>
      </x:c>
      <x:c r="C2" s="131"/>
      <x:c r="D2" s="131"/>
      <x:c r="E2" s="131"/>
      <x:c r="F2" s="131"/>
      <x:c r="G2" s="131"/>
      <x:c r="H2" s="131"/>
      <x:c r="I2" s="131"/>
      <x:c r="A2" s="131"/>
    </x:row>
    <x:row r="3" spans="1:11" ht="38.5" customHeight="1" x14ac:dyDescent="0.3">
      <x:c r="A3" s="199">
        <x:f ca="1">=IF(SETUP!B4="?","","Freedom Profit Recovery (FPR) is your Managed Savings Provider in the area of document output.  This report details and summarizes the overall savings delivered by FPR over the past "&amp;ROUND(SUM((SETUP!B4-SETUP!B3)/30.42),1)&amp;" months.  The areas where FPR is able to effectively deliver and accurately detail cost savings are listed below.")</x:f>
        <x:v>=IF(SETUP!B4="?","","Freedom Profit Recovery (FPR) is your Managed Savings Provider in the area of document output.  This report details and summarizes the overall savings delivered by FPR over the past "&amp;ROUND(SUM((SETUP!B4-SETUP!B3)/30.42),1)&amp;" months.  The areas where FPR is able to effectively deliver and accurately detail cost savings are listed below.")</x:v>
      </x:c>
      <x:c r="C3" s="25"/>
      <x:c r="D3" s="26"/>
      <x:c r="E3" s="26"/>
      <x:c r="F3" s="26"/>
      <x:c r="G3" s="26"/>
      <x:c r="H3" s="26"/>
      <x:c r="I3" s="26"/>
      <x:c r="A3" s="26"/>
    </x:row>
    <x:row r="4" spans="1:11" x14ac:dyDescent="0.3">
      <x:c r="A4" s="127"/>
      <x:c r="B4" s="25"/>
      <x:c r="C4" s="26"/>
      <x:c r="D4" s="26"/>
      <x:c r="E4" s="26"/>
      <x:c r="F4" s="26"/>
      <x:c r="G4" s="26"/>
      <x:c r="H4" s="26"/>
      <x:c r="I4" s="26"/>
    </x:row>
    <x:row r="5" spans="1:11" x14ac:dyDescent="0.3">
      <x:c r="A5" s="127"/>
      <x:c r="B5" s="25"/>
      <x:c r="C5" s="26"/>
      <x:c r="D5" s="164">
        <x:v>Asset Replacement Savings</x:v>
      </x:c>
      <x:c r="E5" s="204">
        <x:f>='Replacements'!$G$33</x:f>
      </x:c>
      <x:c r="F5" s="26"/>
      <x:c r="G5" s="26"/>
      <x:c r="H5" s="26"/>
      <x:c r="I5" s="26"/>
    </x:row>
    <x:row r="6" spans="1:11" x14ac:dyDescent="0.3">
      <x:c r="A6" s="127"/>
      <x:c r="B6" s="25"/>
      <x:c r="C6" s="26"/>
      <x:c r="D6" s="164">
        <x:v>Cost Avoidance</x:v>
      </x:c>
      <x:c r="E6" s="204">
        <x:f>='Cost Avoidance'!$I$32</x:f>
      </x:c>
      <x:c r="F6" s="26"/>
      <x:c r="G6" s="26"/>
      <x:c r="H6" s="26"/>
      <x:c r="I6" s="26"/>
    </x:row>
    <x:row r="7" spans="1:11" x14ac:dyDescent="0.3">
      <x:c r="A7" s="127"/>
      <x:c r="B7" s="25"/>
      <x:c r="C7" s="26"/>
      <x:c r="D7" s="164">
        <x:v>Rollover Savings</x:v>
      </x:c>
      <x:c r="E7" s="204" t="n">
        <x:v>60017.32800000000</x:v>
      </x:c>
      <x:c r="F7" s="26"/>
      <x:c r="G7" s="26"/>
      <x:c r="H7" s="26"/>
      <x:c r="I7" s="26"/>
      <x:c r="J7" s="21"/>
    </x:row>
    <x:row r="8" spans="1:11" x14ac:dyDescent="0.3">
      <x:c r="A8" s="127"/>
      <x:c r="B8" s="25"/>
      <x:c r="C8" s="26"/>
      <x:c r="D8" s="164">
        <x:v>Revision Savings</x:v>
      </x:c>
      <x:c r="E8" s="204">
        <x:f ca="1">='Revision Summary'!$E$24</x:f>
      </x:c>
      <x:c r="F8" s="26"/>
      <x:c r="G8" s="26"/>
      <x:c r="H8" s="26"/>
      <x:c r="I8" s="26"/>
    </x:row>
    <x:row r="9" spans="1:11" x14ac:dyDescent="0.3">
      <x:c r="A9" s="127"/>
      <x:c r="B9" s="25"/>
      <x:c r="C9" s="26"/>
      <x:c r="D9" s="164">
        <x:v>Total Minimum Hard-Dollar Savings</x:v>
      </x:c>
      <x:c r="E9" s="204">
        <x:f ca="1">=SUM(E5:E8)</x:f>
      </x:c>
      <x:c r="F9" s="208">
        <x:f ca="1">=SUM(E9/'Revision Summary'!E22)</x:f>
      </x:c>
      <x:c r="G9" s="26"/>
      <x:c r="H9" s="26"/>
      <x:c r="I9" s="26"/>
    </x:row>
    <x:row r="12" spans="1:10" ht="25.5" customHeight="1" x14ac:dyDescent="0.25">
      <x:c r="A12" s="19"/>
      <x:c r="B12" s="19">
        <x:v>From Oct. 2017 to Dec. 2017</x:v>
      </x:c>
      <x:c r="C12" s="19"/>
      <x:c r="D12" s="19"/>
      <x:c r="E12" s="19"/>
      <x:c r="F12" s="19"/>
      <x:c r="G12" s="19"/>
      <x:c r="H12" s="19"/>
      <x:c r="I12" s="19"/>
      <x:c r="J12" s="19"/>
    </x:row>
    <x:row r="13" spans="1:10" ht="35.75" customHeight="1" x14ac:dyDescent="0.25">
      <x:c r="B13" s="47" t="str">
        <x:v>Meter Group</x:v>
      </x:c>
      <x:c r="C13" s="45" t="str">
        <x:v>Quarterly Contracted Volume</x:v>
      </x:c>
      <x:c r="D13" s="45" t="str">
        <x:v>Actual Volume For Period</x:v>
      </x:c>
      <x:c r="E13" s="45" t="str">
        <x:v>Overage/ (Underage) For Period</x:v>
      </x:c>
      <x:c r="F13" s="45" t="str">
        <x:v>Accrued Rollover Pages</x:v>
      </x:c>
      <x:c r="G13" s="45" t="str">
        <x:v>Net Overage (Underage)</x:v>
      </x:c>
      <x:c r="H13" s="45" t="str">
        <x:v>Excess CPP</x:v>
      </x:c>
      <x:c r="I13" s="45" t="str">
        <x:v>Credits</x:v>
      </x:c>
      <x:c r="J13" s="46" t="str">
        <x:v>Overage Expense</x:v>
      </x:c>
    </x:row>
    <x:row r="14" spans="1:10" x14ac:dyDescent="0.25">
      <x:c r="B14" s="60" t="str">
        <x:v>B/W Copies</x:v>
      </x:c>
      <x:c r="C14" s="73" t="str">
        <x:v>30,000</x:v>
      </x:c>
      <x:c r="D14" s="73" t="str">
        <x:v>86,112</x:v>
      </x:c>
      <x:c r="E14" s="177" t="n">
        <x:f ca="1">=SUM(D14 - C14)</x:f>
      </x:c>
      <x:c r="F14" s="177" t="n">
        <x:v>243267</x:v>
      </x:c>
      <x:c r="G14" s="177" t="n">
        <x:f ca="1">=SUM(E14-F14)</x:f>
      </x:c>
      <x:c r="H14" s="75" t="str">
        <x:v>$ 0.0110</x:v>
      </x:c>
      <x:c r="I14" s="218" t="n">
        <x:v>0</x:v>
      </x:c>
      <x:c r="J14" s="203" t="n">
        <x:f ca="1">=IF(I14&lt;&gt;0,SUM(-1*I14),IF(SUM(G14 * H14) &lt; 0, 0,SUM(G14 * H14)))</x:f>
      </x:c>
    </x:row>
    <x:row r="15" spans="1:10" x14ac:dyDescent="0.25">
      <x:c r="B15" s="60" t="str">
        <x:v>B/W Laser Prints </x:v>
      </x:c>
      <x:c r="C15" s="73" t="str">
        <x:v>150,000</x:v>
      </x:c>
      <x:c r="D15" s="73" t="str">
        <x:v>107,679</x:v>
      </x:c>
      <x:c r="E15" s="177" t="n">
        <x:f ca="1">=SUM(D15 - C15)</x:f>
      </x:c>
      <x:c r="F15" s="177" t="n">
        <x:v>0</x:v>
      </x:c>
      <x:c r="G15" s="177" t="n">
        <x:f ca="1">=SUM(E15-F15)</x:f>
      </x:c>
      <x:c r="H15" s="75" t="str">
        <x:v>$ 0.0180</x:v>
      </x:c>
      <x:c r="I15" s="218" t="n">
        <x:v>0</x:v>
      </x:c>
      <x:c r="J15" s="203" t="n">
        <x:f ca="1">=IF(I15&lt;&gt;0,SUM(-1*I15),IF(SUM(G15 * H15) &lt; 0, 0,SUM(G15 * H15)))</x:f>
      </x:c>
    </x:row>
    <x:row r="16" spans="1:10" x14ac:dyDescent="0.25">
      <x:c r="B16" s="58" t="str">
        <x:v>Color Copier (Color Pages)</x:v>
      </x:c>
      <x:c r="C16" s="6" t="str">
        <x:v>96,000</x:v>
      </x:c>
      <x:c r="D16" s="6" t="str">
        <x:v>113,681</x:v>
      </x:c>
      <x:c r="E16" s="176" t="n">
        <x:f ca="1">=SUM(D16 - C16)</x:f>
      </x:c>
      <x:c r="F16" s="176" t="n">
        <x:v>38612</x:v>
      </x:c>
      <x:c r="G16" s="176" t="n">
        <x:f ca="1">=SUM(E16 - F16)</x:f>
      </x:c>
      <x:c r="H16" s="17" t="str">
        <x:v>$ 0.0900</x:v>
      </x:c>
      <x:c r="I16" s="217" t="n">
        <x:v>0</x:v>
      </x:c>
      <x:c r="J16" s="202" t="n">
        <x:f ca="1">=IF(I16&lt;&gt;0,SUM(-1*I16),IF(SUM(G16 * H16) &lt; 0, 0,SUM(G16 * H16)))</x:f>
      </x:c>
    </x:row>
    <x:row r="17" spans="1:10" x14ac:dyDescent="0.25">
      <x:c r="B17" s="58" t="str">
        <x:v>Color Laser Prints (Other)</x:v>
      </x:c>
      <x:c r="C17" s="6" t="str">
        <x:v>9,300</x:v>
      </x:c>
      <x:c r="D17" s="6" t="str">
        <x:v>6,576</x:v>
      </x:c>
      <x:c r="E17" s="176" t="n">
        <x:f ca="1">=SUM(D17 - C17)</x:f>
      </x:c>
      <x:c r="F17" s="176" t="n">
        <x:v>6596</x:v>
      </x:c>
      <x:c r="G17" s="176" t="n">
        <x:f ca="1">=SUM(E17 - F17)</x:f>
      </x:c>
      <x:c r="H17" s="17" t="str">
        <x:v>$ 0.2000</x:v>
      </x:c>
      <x:c r="I17" s="217" t="n">
        <x:v>0</x:v>
      </x:c>
      <x:c r="J17" s="202" t="n">
        <x:f ca="1">=IF(I17&lt;&gt;0,SUM(-1*I17),IF(SUM(G17 * H17) &lt; 0, 0,SUM(G17 * H17)))</x:f>
      </x:c>
    </x:row>
    <x:row r="18" spans="1:10" x14ac:dyDescent="0.25">
      <x:c r="B18" s="60" t="str">
        <x:v>Color Laser Prints (Ricoh)</x:v>
      </x:c>
      <x:c r="C18" s="73" t="str">
        <x:v>3,000</x:v>
      </x:c>
      <x:c r="D18" s="73" t="str">
        <x:v>15,636</x:v>
      </x:c>
      <x:c r="E18" s="177" t="n">
        <x:f ca="1">=SUM(D18 - C18)</x:f>
      </x:c>
      <x:c r="F18" s="177" t="n">
        <x:v>318503</x:v>
      </x:c>
      <x:c r="G18" s="177" t="n">
        <x:f ca="1">=SUM(E18-F18)</x:f>
      </x:c>
      <x:c r="H18" s="75" t="str">
        <x:v>$ 0.1300</x:v>
      </x:c>
      <x:c r="I18" s="218" t="n">
        <x:v>0</x:v>
      </x:c>
      <x:c r="J18" s="203" t="n">
        <x:f ca="1">=IF(I18&lt;&gt;0,SUM(-1*I18),IF(SUM(G18 * H18) &lt; 0, 0,SUM(G18 * H18)))</x:f>
      </x:c>
    </x:row>
    <x:row r="19" spans="1:7" x14ac:dyDescent="0.25">
      <x:c r="B19" s="92"/>
      <x:c r="C19" s="120"/>
      <x:c r="D19" s="120"/>
      <x:c r="E19" s="120"/>
      <x:c r="F19" s="120"/>
      <x:c r="G19" s="120"/>
      <x:c r="H19" s="120"/>
      <x:c r="I19" s="120"/>
      <x:c r="J19" s="121"/>
    </x:row>
    <x:row r="20" spans="1:7" x14ac:dyDescent="0.25">
      <x:c r="B20" s="164"/>
      <x:c r="C20" s="164"/>
      <x:c r="D20" s="164"/>
      <x:c r="E20" s="164"/>
      <x:c r="F20" s="164"/>
      <x:c r="G20" s="164"/>
      <x:c r="H20" s="164">
        <x:v>Current Overage Expense:</x:v>
      </x:c>
      <x:c r="J20" s="204">
        <x:f ca="1">=Sum(J14:J18)</x:f>
      </x:c>
    </x:row>
  </x:sheetData>
  <x:mergeCells count="3">
    <x:mergeCell ref="A1:J1"/>
    <x:mergeCell ref="A2:J2"/>
    <x:mergeCell ref="A3:J3"/>
  </x:mergeCells>
  <x:printOptions horizontalCentered="1"/>
  <x:pageMargins left="0.333" right="0.333" top="1.25" bottom="0.75" header="0.3" footer="0.2"/>
  <x:pageSetup orientation="landscape" horizontalDpi="0" verticalDpi="0" r:id="rId1"/>
  <x:headerFooter>
    <x:oddHeader>&amp;C&amp;G</x:oddHeader>
    <x:oddFooter>&amp;C&amp;G</x:oddFooter>
  </x:headerFooter>
  <x:legacyDrawingHF r:id="rId2"/>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6</vt:i4>
      </vt:variant>
      <vt:variant>
        <vt:lpstr>Named Ranges</vt:lpstr>
      </vt:variant>
      <vt:variant>
        <vt:i4>3</vt:i4>
      </vt:variant>
    </vt:vector>
  </ap:HeadingPairs>
  <ap:TitlesOfParts>
    <vt:vector baseType="lpstr" size="9">
      <vt:lpstr>SETUP</vt:lpstr>
      <vt:lpstr>Replacements</vt:lpstr>
      <vt:lpstr>Cost Avoidance</vt:lpstr>
      <vt:lpstr>Easylink</vt:lpstr>
      <vt:lpstr>Surveys</vt:lpstr>
      <vt:lpstr>New Survey</vt:lpstr>
      <vt:lpstr>Easylink!Print_Area</vt:lpstr>
      <vt:lpstr>Easylink!Print_Titles</vt:lpstr>
      <vt:lpstr>Replacements!Print_Titles</vt:lpstr>
    </vt:vector>
  </ap:TitlesOfParts>
  <ap:Company>Hewlett-Packard Company</ap:Company>
  <ap:LinksUpToDate>false</ap:LinksUpToDate>
  <ap:SharedDoc>false</ap:SharedDoc>
  <ap:HyperlinksChanged>false</ap:HyperlinksChanged>
  <ap:AppVersion>14.0300</ap:AppVersion>
</ap:Properties>
</file>