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ae55f36c781a4808" /><Relationship Type="http://schemas.openxmlformats.org/package/2006/relationships/metadata/core-properties" Target="/package/services/metadata/core-properties/65f7ae70caf64bf7b382a703bf1c2ef7.psmdcp" Id="R1cb61fbc131a481c"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<x:sst xmlns:x="http://schemas.openxmlformats.org/spreadsheetml/2006/main" count="58" uniqueCount="47">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</x:sst>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FPR53832</x:v>
      </x:c>
      <x:c r="C6" s="191" t="str">
        <x:v>Ricoh MP 5054</x:v>
      </x:c>
      <x:c r="D6" s="191" t="str">
        <x:v>B/W Copies</x:v>
      </x:c>
      <x:c r="E6" s="191" t="str">
        <x:v>G185R620813</x:v>
      </x:c>
      <x:c r="F6" s="191" t="str">
        <x:v>Active</x:v>
      </x:c>
      <x:c r="G6" s="191" t="str">
        <x:v>Ft. Meyers, FL (Treeline Ave)</x:v>
      </x:c>
      <x:c r="H6" s="191" t="str">
        <x:v/>
      </x:c>
      <x:c r="I6" s="191" t="str">
        <x:v/>
      </x:c>
      <x:c r="J6" s="191" t="str">
        <x:v/>
      </x:c>
      <x:c r="K6" s="191" t="str">
        <x:v/>
      </x:c>
      <x:c r="L6" s="191" t="str">
        <x:v/>
      </x:c>
      <x:c r="M6" s="191" t="str">
        <x:v>7/31/2018</x:v>
      </x:c>
      <x:c r="N6" s="189" t="n">
        <x:v>190951.00</x:v>
      </x:c>
      <x:c r="O6" s="191" t="str">
        <x:v>10/31/2018</x:v>
      </x:c>
      <x:c r="P6" s="189" t="n">
        <x:v>204493.00</x:v>
      </x:c>
      <x:c r="Q6" s="206" t="n">
        <x:v>0.0733</x:v>
      </x:c>
      <x:c r="R6" s="206" t="n">
        <x:v>0.5383</x:v>
      </x:c>
      <x:c r="S6" s="189" t="n">
        <x:v>13310.00</x:v>
      </x:c>
      <x:c r="T6" s="187" t="n">
        <x:f ca="1">=IF(AND(U6=0,S6&gt;0),-100%,IF(OR(S6=0,S6="-"),"-",IF(AND(S6=0,U6=0),0%,IF(S6&lt;U6,SUM(U6-S6)/S6,IF(S6&gt;U6,SUM(-1*(S6-U6)/S6),"")))))</x:f>
        <x:v/>
      </x:c>
      <x:c r="U6" s="189" t="n">
        <x:v>13542.00</x:v>
      </x:c>
      <x:c r="V6" s="189" t="n">
        <x:f ca="1">=SUM(U6/ round((O6- M6)/30.42,0))</x:f>
        <x:v/>
      </x:c>
      <x:c r="W6" s="195">
        <x:f ca="1">=IF(T6="","",IF(T6="-","",IF(U6=0,"",IF(OR(T6&gt; AA4 ,T6&lt;-AA4),"*",""))))</x:f>
        <x:v/>
      </x:c>
      <x:c r="X6" s="91" t="str">
        <x:v/>
      </x:c>
    </x:row>
    <x:row r="7" spans="1:25" s="12" x14ac:dyDescent="0.25">
      <x:c r="A7" s="96" t="str">
        <x:v>2</x:v>
      </x:c>
      <x:c r="B7" s="192" t="str">
        <x:v>FPR53806</x:v>
      </x:c>
      <x:c r="C7" s="192" t="str">
        <x:v>Ricoh MP 5054</x:v>
      </x:c>
      <x:c r="D7" s="192" t="str">
        <x:v>B/W Copies</x:v>
      </x:c>
      <x:c r="E7" s="192" t="str">
        <x:v>G185R720008</x:v>
      </x:c>
      <x:c r="F7" s="192" t="str">
        <x:v>Active</x:v>
      </x:c>
      <x:c r="G7" s="192" t="str">
        <x:v>Fischers, IN</x:v>
      </x:c>
      <x:c r="H7" s="192" t="str">
        <x:v/>
      </x:c>
      <x:c r="I7" s="192" t="str">
        <x:v>Copy Area</x:v>
      </x:c>
      <x:c r="J7" s="192" t="str">
        <x:v>1</x:v>
      </x:c>
      <x:c r="K7" s="192" t="str">
        <x:v/>
      </x:c>
      <x:c r="L7" s="192" t="str">
        <x:v/>
      </x:c>
      <x:c r="M7" s="192" t="str">
        <x:v>7/31/2018</x:v>
      </x:c>
      <x:c r="N7" s="183" t="n">
        <x:v>155622.00</x:v>
      </x:c>
      <x:c r="O7" s="192" t="str">
        <x:v>10/31/2018</x:v>
      </x:c>
      <x:c r="P7" s="183" t="n">
        <x:v>167237.00</x:v>
      </x:c>
      <x:c r="Q7" s="207" t="n">
        <x:v>0.0629</x:v>
      </x:c>
      <x:c r="R7" s="207" t="n">
        <x:v>0.4617</x:v>
      </x:c>
      <x:c r="S7" s="183" t="n">
        <x:v>9752.00</x:v>
      </x:c>
      <x:c r="T7" s="182" t="n">
        <x:f ca="1">=IF(AND(U7=0,S7&gt;0),-100%,IF(OR(S7=0,S7="-"),"-",IF(AND(S7=0,U7=0),0%,IF(S7&lt;U7,SUM(U7-S7)/S7,IF(S7&gt;U7,SUM(-1*(S7-U7)/S7),"")))))</x:f>
        <x:v/>
      </x:c>
      <x:c r="U7" s="183" t="n">
        <x:v>11615.00</x:v>
      </x:c>
      <x:c r="V7" s="183" t="n">
        <x:f ca="1">=SUM(U7/ round((O7- M7)/30.42,0))</x:f>
        <x:v/>
      </x:c>
      <x:c r="W7" s="196">
        <x:f ca="1">=IF(T7="","",IF(T7="-","",IF(U7=0,"",IF(OR(T7&gt;AA4,T7&lt;-AA4),"*",""))))</x:f>
        <x:v/>
      </x:c>
      <x:c r="X7" s="98" t="str">
        <x:v/>
      </x:c>
    </x:row>
    <x:row r="8" spans="1:10" ht="15.5" customHeight="1" x14ac:dyDescent="0.25">
      <x:c r="A8" s="174"/>
      <x:c r="B8" s="174"/>
      <x:c r="C8" s="174"/>
      <x:c r="D8" s="174"/>
      <x:c r="E8" s="174"/>
      <x:c r="F8" s="174"/>
      <x:c r="G8" s="174"/>
      <x:c r="H8" s="174"/>
      <x:c r="I8" s="174"/>
      <x:c r="J8" s="174"/>
      <x:c r="K8" s="174"/>
      <x:c r="L8" s="174"/>
      <x:c r="M8" s="174"/>
      <x:c r="N8" s="174"/>
      <x:c r="O8" s="174"/>
      <x:c r="P8" s="174"/>
      <x:c r="Q8" s="174"/>
      <x:c r="R8" s="174"/>
      <x:c r="S8" s="205" t="n">
        <x:f ca="1">SUM(S6:S7)</x:f>
      </x:c>
      <x:c r="T8" s="174"/>
      <x:c r="U8" s="205" t="n">
        <x:f ca="1">SUM(U6:U7)</x:f>
      </x:c>
      <x:c r="V8" s="205" t="n">
        <x:f ca="1">SUM(V6:V7)</x:f>
      </x:c>
      <x:c r="W8" s="174"/>
      <x:c r="X8" s="174"/>
    </x:row>
    <x:row r="9" spans="1:25" ht="38.5" customHeight="1" x14ac:dyDescent="0.25">
      <x:c r="A9" s="194">
        <x:v>B/W Laser Prints</x:v>
      </x:c>
    </x:row>
    <x:row r="10" spans="1:25" s="12" customFormat="1" ht="37.35" customHeight="1" x14ac:dyDescent="0.25">
      <x:c r="A10" s="47" t="str">
        <x:v>Line #</x:v>
      </x:c>
      <x:c r="B10" s="45" t="str">
        <x:v>Device ID</x:v>
      </x:c>
      <x:c r="C10" s="45" t="str">
        <x:v>Model </x:v>
      </x:c>
      <x:c r="D10" s="45" t="str">
        <x:v>Meter Type</x:v>
      </x:c>
      <x:c r="E10" s="45" t="str">
        <x:v>Serial Number</x:v>
      </x:c>
      <x:c r="F10" s="45" t="str">
        <x:v>Device Status</x:v>
      </x:c>
      <x:c r="G10" s="45" t="str">
        <x:v>Location</x:v>
      </x:c>
      <x:c r="H10" s="45" t="str">
        <x:v>Bldg</x:v>
      </x:c>
      <x:c r="I10" s="45" t="str">
        <x:v>Dept.</x:v>
      </x:c>
      <x:c r="J10" s="45" t="str">
        <x:v>Floor</x:v>
      </x:c>
      <x:c r="K10" s="45" t="str">
        <x:v>User</x:v>
      </x:c>
      <x:c r="L10" s="45" t="str">
        <x:v>Cost Center</x:v>
      </x:c>
      <x:c r="M10" s="45" t="str">
        <x:v>Start Date</x:v>
      </x:c>
      <x:c r="N10" s="45" t="str">
        <x:v>Start Meter</x:v>
      </x:c>
      <x:c r="O10" s="45" t="str">
        <x:v>End Date</x:v>
      </x:c>
      <x:c r="P10" s="45" t="str">
        <x:v>End Meter</x:v>
      </x:c>
      <x:c r="Q10" s="45" t="str">
        <x:v>% of Total Usage</x:v>
      </x:c>
      <x:c r="R10" s="45" t="str">
        <x:v>% Usage By Meter Group</x:v>
      </x:c>
      <x:c r="S10" s="45" t="str">
        <x:v>Volume Last Period</x:v>
      </x:c>
      <x:c r="T10" s="45" t="str">
        <x:v>% Change</x:v>
      </x:c>
      <x:c r="U10" s="45" t="str">
        <x:v>Volume Current Period</x:v>
      </x:c>
      <x:c r="V10" s="45" t="str">
        <x:v>Avg. Monthly Vol.</x:v>
      </x:c>
      <x:c r="W10" s="45"/>
      <x:c r="X10" s="46" t="str">
        <x:v>Comments</x:v>
      </x:c>
    </x:row>
    <x:row r="11" spans="1:25" s="12" x14ac:dyDescent="0.25">
      <x:c r="A11" s="90" t="str">
        <x:v>3</x:v>
      </x:c>
      <x:c r="B11" s="191" t="str">
        <x:v>FPR53844</x:v>
      </x:c>
      <x:c r="C11" s="191" t="str">
        <x:v>Ricoh SP 5210SF</x:v>
      </x:c>
      <x:c r="D11" s="191" t="str">
        <x:v>B/W Laser Prints</x:v>
      </x:c>
      <x:c r="E11" s="191" t="str">
        <x:v>S9158900391</x:v>
      </x:c>
      <x:c r="F11" s="191" t="str">
        <x:v>Active</x:v>
      </x:c>
      <x:c r="G11" s="191" t="str">
        <x:v>Longs, SC</x:v>
      </x:c>
      <x:c r="H11" s="191" t="str">
        <x:v/>
      </x:c>
      <x:c r="I11" s="191" t="str">
        <x:v>Copy Area</x:v>
      </x:c>
      <x:c r="J11" s="191" t="str">
        <x:v/>
      </x:c>
      <x:c r="K11" s="191" t="str">
        <x:v/>
      </x:c>
      <x:c r="L11" s="191" t="str">
        <x:v/>
      </x:c>
      <x:c r="M11" s="191" t="str">
        <x:v>7/31/2018</x:v>
      </x:c>
      <x:c r="N11" s="189" t="n">
        <x:v>195003.00</x:v>
      </x:c>
      <x:c r="O11" s="191" t="str">
        <x:v>10/31/2018</x:v>
      </x:c>
      <x:c r="P11" s="189" t="n">
        <x:v>212640.00</x:v>
      </x:c>
      <x:c r="Q11" s="206" t="n">
        <x:v>0.0955</x:v>
      </x:c>
      <x:c r="R11" s="206" t="n">
        <x:v>0.119</x:v>
      </x:c>
      <x:c r="S11" s="189" t="n">
        <x:v>21444.00</x:v>
      </x:c>
      <x:c r="T11" s="187" t="n">
        <x:f ca="1">=IF(AND(U11=0,S11&gt;0),-100%,IF(OR(S11=0,S11="-"),"-",IF(AND(S11=0,U11=0),0%,IF(S11&lt;U11,SUM(U11-S11)/S11,IF(S11&gt;U11,SUM(-1*(S11-U11)/S11),"")))))</x:f>
        <x:v/>
      </x:c>
      <x:c r="U11" s="189" t="n">
        <x:v>17637.00</x:v>
      </x:c>
      <x:c r="V11" s="189" t="n">
        <x:f ca="1">=SUM(U11/ round((O11- M11)/30.42,0))</x:f>
        <x:v/>
      </x:c>
      <x:c r="W11" s="195">
        <x:f ca="1">=IF(T11="","",IF(T11="-","",IF(U11=0,"",IF(OR(T11&gt; AA4 ,T11&lt;-AA4),"*",""))))</x:f>
        <x:v/>
      </x:c>
      <x:c r="X11" s="91" t="str">
        <x:v/>
      </x:c>
    </x:row>
    <x:row r="12" spans="1:25" s="12" x14ac:dyDescent="0.25">
      <x:c r="A12" s="90" t="str">
        <x:v>4</x:v>
      </x:c>
      <x:c r="B12" s="191" t="str">
        <x:v>FPR53785</x:v>
      </x:c>
      <x:c r="C12" s="191" t="str">
        <x:v>HP LJ M401dn</x:v>
      </x:c>
      <x:c r="D12" s="191" t="str">
        <x:v>B/W Laser Prints</x:v>
      </x:c>
      <x:c r="E12" s="191" t="str">
        <x:v>JPGFH37985</x:v>
      </x:c>
      <x:c r="F12" s="191" t="str">
        <x:v>Active</x:v>
      </x:c>
      <x:c r="G12" s="191" t="str">
        <x:v>Fischers, IN</x:v>
      </x:c>
      <x:c r="H12" s="191" t="str">
        <x:v/>
      </x:c>
      <x:c r="I12" s="191" t="str">
        <x:v/>
      </x:c>
      <x:c r="J12" s="191" t="str">
        <x:v>2</x:v>
      </x:c>
      <x:c r="K12" s="191" t="str">
        <x:v>Shayna</x:v>
      </x:c>
      <x:c r="L12" s="191" t="str">
        <x:v/>
      </x:c>
      <x:c r="M12" s="191" t="str">
        <x:v>7/31/2018</x:v>
      </x:c>
      <x:c r="N12" s="189" t="n">
        <x:v>161033.00</x:v>
      </x:c>
      <x:c r="O12" s="191" t="str">
        <x:v>10/31/2018</x:v>
      </x:c>
      <x:c r="P12" s="189" t="n">
        <x:v>174806.00</x:v>
      </x:c>
      <x:c r="Q12" s="206" t="n">
        <x:v>0.0746</x:v>
      </x:c>
      <x:c r="R12" s="206" t="n">
        <x:v>0.093</x:v>
      </x:c>
      <x:c r="S12" s="189" t="n">
        <x:v>16354.00</x:v>
      </x:c>
      <x:c r="T12" s="187" t="n">
        <x:f ca="1">=IF(AND(U12=0,S12&gt;0),-100%,IF(OR(S12=0,S12="-"),"-",IF(AND(S12=0,U12=0),0%,IF(S12&lt;U12,SUM(U12-S12)/S12,IF(S12&gt;U12,SUM(-1*(S12-U12)/S12),"")))))</x:f>
        <x:v/>
      </x:c>
      <x:c r="U12" s="189" t="n">
        <x:v>13773.00</x:v>
      </x:c>
      <x:c r="V12" s="189" t="n">
        <x:f ca="1">=SUM(U12/ round((O12- M12)/30.42,0))</x:f>
        <x:v/>
      </x:c>
      <x:c r="W12" s="195">
        <x:f ca="1">=IF(T12="","",IF(T12="-","",IF(U12=0,"",IF(OR(T12&gt;AA4,T12&lt;-AA4),"*",""))))</x:f>
        <x:v/>
      </x:c>
      <x:c r="X12" s="91" t="str">
        <x:v/>
      </x:c>
    </x:row>
    <x:row r="13" spans="1:25" s="12" x14ac:dyDescent="0.25">
      <x:c r="A13" s="96" t="str">
        <x:v>5</x:v>
      </x:c>
      <x:c r="B13" s="192" t="str">
        <x:v>FPR53837</x:v>
      </x:c>
      <x:c r="C13" s="192" t="str">
        <x:v>Ricoh SP 5210SF</x:v>
      </x:c>
      <x:c r="D13" s="192" t="str">
        <x:v>B/W Laser Prints</x:v>
      </x:c>
      <x:c r="E13" s="192" t="str">
        <x:v>S9158900372</x:v>
      </x:c>
      <x:c r="F13" s="192" t="str">
        <x:v>Active</x:v>
      </x:c>
      <x:c r="G13" s="192" t="str">
        <x:v>Naples, FL</x:v>
      </x:c>
      <x:c r="H13" s="192" t="str">
        <x:v/>
      </x:c>
      <x:c r="I13" s="192" t="str">
        <x:v/>
      </x:c>
      <x:c r="J13" s="192" t="str">
        <x:v/>
      </x:c>
      <x:c r="K13" s="192" t="str">
        <x:v/>
      </x:c>
      <x:c r="L13" s="192" t="str">
        <x:v/>
      </x:c>
      <x:c r="M13" s="192" t="str">
        <x:v>7/31/2018</x:v>
      </x:c>
      <x:c r="N13" s="183" t="n">
        <x:v>122889.00</x:v>
      </x:c>
      <x:c r="O13" s="192" t="str">
        <x:v>10/31/2018</x:v>
      </x:c>
      <x:c r="P13" s="183" t="n">
        <x:v>134929.00</x:v>
      </x:c>
      <x:c r="Q13" s="207" t="n">
        <x:v>0.0652</x:v>
      </x:c>
      <x:c r="R13" s="207" t="n">
        <x:v>0.0813</x:v>
      </x:c>
      <x:c r="S13" s="183" t="n">
        <x:v>9333.00</x:v>
      </x:c>
      <x:c r="T13" s="182" t="n">
        <x:f ca="1">=IF(AND(U13=0,S13&gt;0),-100%,IF(OR(S13=0,S13="-"),"-",IF(AND(S13=0,U13=0),0%,IF(S13&lt;U13,SUM(U13-S13)/S13,IF(S13&gt;U13,SUM(-1*(S13-U13)/S13),"")))))</x:f>
        <x:v/>
      </x:c>
      <x:c r="U13" s="183" t="n">
        <x:v>12040.00</x:v>
      </x:c>
      <x:c r="V13" s="183" t="n">
        <x:f ca="1">=SUM(U13/ round((O13- M13)/30.42,0))</x:f>
        <x:v/>
      </x:c>
      <x:c r="W13" s="196">
        <x:f ca="1">=IF(T13="","",IF(T13="-","",IF(U13=0,"",IF(OR(T13&gt;AA4,T13&lt;-AA4),"*",""))))</x:f>
        <x:v/>
      </x:c>
      <x:c r="X13" s="98" t="str">
        <x:v/>
      </x:c>
    </x:row>
    <x:row r="14" spans="1:25" s="12" x14ac:dyDescent="0.25">
      <x:c r="A14" s="90" t="str">
        <x:v>6</x:v>
      </x:c>
      <x:c r="B14" s="191" t="str">
        <x:v>FPR53836</x:v>
      </x:c>
      <x:c r="C14" s="191" t="str">
        <x:v>Ricoh SP 5210SF</x:v>
      </x:c>
      <x:c r="D14" s="191" t="str">
        <x:v>B/W Laser Prints</x:v>
      </x:c>
      <x:c r="E14" s="191" t="str">
        <x:v>S9158900373</x:v>
      </x:c>
      <x:c r="F14" s="191" t="str">
        <x:v>Active</x:v>
      </x:c>
      <x:c r="G14" s="191" t="str">
        <x:v>Naples, FL</x:v>
      </x:c>
      <x:c r="H14" s="191" t="str">
        <x:v/>
      </x:c>
      <x:c r="I14" s="191" t="str">
        <x:v/>
      </x:c>
      <x:c r="J14" s="191" t="str">
        <x:v/>
      </x:c>
      <x:c r="K14" s="191" t="str">
        <x:v/>
      </x:c>
      <x:c r="L14" s="191" t="str">
        <x:v/>
      </x:c>
      <x:c r="M14" s="191" t="str">
        <x:v>7/31/2018</x:v>
      </x:c>
      <x:c r="N14" s="189" t="n">
        <x:v>125151.00</x:v>
      </x:c>
      <x:c r="O14" s="191" t="str">
        <x:v>10/31/2018</x:v>
      </x:c>
      <x:c r="P14" s="189" t="n">
        <x:v>135704.00</x:v>
      </x:c>
      <x:c r="Q14" s="206" t="n">
        <x:v>0.0571</x:v>
      </x:c>
      <x:c r="R14" s="206" t="n">
        <x:v>0.0712</x:v>
      </x:c>
      <x:c r="S14" s="189" t="n">
        <x:v>10618.00</x:v>
      </x:c>
      <x:c r="T14" s="187" t="n">
        <x:f ca="1">=IF(AND(U14=0,S14&gt;0),-100%,IF(OR(S14=0,S14="-"),"-",IF(AND(S14=0,U14=0),0%,IF(S14&lt;U14,SUM(U14-S14)/S14,IF(S14&gt;U14,SUM(-1*(S14-U14)/S14),"")))))</x:f>
        <x:v/>
      </x:c>
      <x:c r="U14" s="189" t="n">
        <x:v>10553.00</x:v>
      </x:c>
      <x:c r="V14" s="189" t="n">
        <x:f ca="1">=SUM(U14/ round((O14- M14)/30.42,0))</x:f>
        <x:v/>
      </x:c>
      <x:c r="W14" s="195">
        <x:f ca="1">=IF(T14="","",IF(T14="-","",IF(U14=0,"",IF(OR(T14&gt;AA4,T14&lt;-AA4),"*",""))))</x:f>
        <x:v/>
      </x:c>
      <x:c r="X14" s="91" t="str">
        <x:v/>
      </x:c>
    </x:row>
    <x:row r="15" spans="1:25" s="12" x14ac:dyDescent="0.25">
      <x:c r="A15" s="96" t="str">
        <x:v>7</x:v>
      </x:c>
      <x:c r="B15" s="192" t="str">
        <x:v>FPR53838</x:v>
      </x:c>
      <x:c r="C15" s="192" t="str">
        <x:v>Ricoh SP 5210SF</x:v>
      </x:c>
      <x:c r="D15" s="192" t="str">
        <x:v>B/W Laser Prints</x:v>
      </x:c>
      <x:c r="E15" s="192" t="str">
        <x:v>S9149400462</x:v>
      </x:c>
      <x:c r="F15" s="192" t="str">
        <x:v>Active</x:v>
      </x:c>
      <x:c r="G15" s="192" t="str">
        <x:v>Ft. Meyers, FL (Treeline Ave)</x:v>
      </x:c>
      <x:c r="H15" s="192" t="str">
        <x:v/>
      </x:c>
      <x:c r="I15" s="192" t="str">
        <x:v>Suite B</x:v>
      </x:c>
      <x:c r="J15" s="192" t="str">
        <x:v/>
      </x:c>
      <x:c r="K15" s="192" t="str">
        <x:v>Kris Greenburg</x:v>
      </x:c>
      <x:c r="L15" s="192" t="str">
        <x:v/>
      </x:c>
      <x:c r="M15" s="192" t="str">
        <x:v>7/31/2018</x:v>
      </x:c>
      <x:c r="N15" s="183" t="n">
        <x:v>121396.00</x:v>
      </x:c>
      <x:c r="O15" s="192" t="str">
        <x:v>10/31/2018</x:v>
      </x:c>
      <x:c r="P15" s="183" t="n">
        <x:v>128634.00</x:v>
      </x:c>
      <x:c r="Q15" s="207" t="n">
        <x:v>0.0392</x:v>
      </x:c>
      <x:c r="R15" s="207" t="n">
        <x:v>0.0488</x:v>
      </x:c>
      <x:c r="S15" s="183" t="n">
        <x:v>5393.00</x:v>
      </x:c>
      <x:c r="T15" s="182" t="n">
        <x:f ca="1">=IF(AND(U15=0,S15&gt;0),-100%,IF(OR(S15=0,S15="-"),"-",IF(AND(S15=0,U15=0),0%,IF(S15&lt;U15,SUM(U15-S15)/S15,IF(S15&gt;U15,SUM(-1*(S15-U15)/S15),"")))))</x:f>
        <x:v/>
      </x:c>
      <x:c r="U15" s="183" t="n">
        <x:v>7238.00</x:v>
      </x:c>
      <x:c r="V15" s="183" t="n">
        <x:f ca="1">=SUM(U15/ round((O15- M15)/30.42,0))</x:f>
        <x:v/>
      </x:c>
      <x:c r="W15" s="196">
        <x:f ca="1">=IF(T15="","",IF(T15="-","",IF(U15=0,"",IF(OR(T15&gt;AA4,T15&lt;-AA4),"*",""))))</x:f>
        <x:v/>
      </x:c>
      <x:c r="X15" s="98" t="str">
        <x:v/>
      </x:c>
    </x:row>
    <x:row r="16" spans="1:25" s="12" x14ac:dyDescent="0.25">
      <x:c r="A16" s="90" t="str">
        <x:v>8</x:v>
      </x:c>
      <x:c r="B16" s="191" t="str">
        <x:v>FPR53808</x:v>
      </x:c>
      <x:c r="C16" s="191" t="str">
        <x:v>Ricoh SP 5210SF</x:v>
      </x:c>
      <x:c r="D16" s="191" t="str">
        <x:v>B/W Laser Prints</x:v>
      </x:c>
      <x:c r="E16" s="191" t="str">
        <x:v>S9158900104</x:v>
      </x:c>
      <x:c r="F16" s="191" t="str">
        <x:v>Active</x:v>
      </x:c>
      <x:c r="G16" s="191" t="str">
        <x:v>Fischers, IN</x:v>
      </x:c>
      <x:c r="H16" s="191" t="str">
        <x:v/>
      </x:c>
      <x:c r="I16" s="191" t="str">
        <x:v>Accounting</x:v>
      </x:c>
      <x:c r="J16" s="191" t="str">
        <x:v>2</x:v>
      </x:c>
      <x:c r="K16" s="191" t="str">
        <x:v/>
      </x:c>
      <x:c r="L16" s="191" t="str">
        <x:v/>
      </x:c>
      <x:c r="M16" s="191" t="str">
        <x:v>7/31/2018</x:v>
      </x:c>
      <x:c r="N16" s="189" t="n">
        <x:v>92800.00</x:v>
      </x:c>
      <x:c r="O16" s="191" t="str">
        <x:v>10/31/2018</x:v>
      </x:c>
      <x:c r="P16" s="189" t="n">
        <x:v>99867.00</x:v>
      </x:c>
      <x:c r="Q16" s="206" t="n">
        <x:v>0.0383</x:v>
      </x:c>
      <x:c r="R16" s="206" t="n">
        <x:v>0.0477</x:v>
      </x:c>
      <x:c r="S16" s="189" t="n">
        <x:v>7572.00</x:v>
      </x:c>
      <x:c r="T16" s="187" t="n">
        <x:f ca="1">=IF(AND(U16=0,S16&gt;0),-100%,IF(OR(S16=0,S16="-"),"-",IF(AND(S16=0,U16=0),0%,IF(S16&lt;U16,SUM(U16-S16)/S16,IF(S16&gt;U16,SUM(-1*(S16-U16)/S16),"")))))</x:f>
        <x:v/>
      </x:c>
      <x:c r="U16" s="189" t="n">
        <x:v>7067.00</x:v>
      </x:c>
      <x:c r="V16" s="189" t="n">
        <x:f ca="1">=SUM(U16/ round((O16- M16)/30.42,0))</x:f>
        <x:v/>
      </x:c>
      <x:c r="W16" s="195">
        <x:f ca="1">=IF(T16="","",IF(T16="-","",IF(U16=0,"",IF(OR(T16&gt;AA4,T16&lt;-AA4),"*",""))))</x:f>
        <x:v/>
      </x:c>
      <x:c r="X16" s="91" t="str">
        <x:v/>
      </x:c>
    </x:row>
    <x:row r="17" spans="1:25" s="12" x14ac:dyDescent="0.25">
      <x:c r="A17" s="96" t="str">
        <x:v>9</x:v>
      </x:c>
      <x:c r="B17" s="192" t="str">
        <x:v>FPR53830</x:v>
      </x:c>
      <x:c r="C17" s="192" t="str">
        <x:v>Ricoh SP 5210SF</x:v>
      </x:c>
      <x:c r="D17" s="192" t="str">
        <x:v>B/W Laser Prints</x:v>
      </x:c>
      <x:c r="E17" s="192" t="str">
        <x:v>S9158900305</x:v>
      </x:c>
      <x:c r="F17" s="192" t="str">
        <x:v>Active</x:v>
      </x:c>
      <x:c r="G17" s="192" t="str">
        <x:v>Honolulu, HI</x:v>
      </x:c>
      <x:c r="H17" s="192" t="str">
        <x:v/>
      </x:c>
      <x:c r="I17" s="192" t="str">
        <x:v/>
      </x:c>
      <x:c r="J17" s="192" t="str">
        <x:v/>
      </x:c>
      <x:c r="K17" s="192" t="str">
        <x:v>Jacqueline Axtell</x:v>
      </x:c>
      <x:c r="L17" s="192" t="str">
        <x:v/>
      </x:c>
      <x:c r="M17" s="192" t="str">
        <x:v>7/26/2018</x:v>
      </x:c>
      <x:c r="N17" s="183" t="n">
        <x:v>95877.00</x:v>
      </x:c>
      <x:c r="O17" s="192" t="str">
        <x:v>11/1/2018</x:v>
      </x:c>
      <x:c r="P17" s="183" t="n">
        <x:v>102523.00</x:v>
      </x:c>
      <x:c r="Q17" s="207" t="n">
        <x:v>0.036</x:v>
      </x:c>
      <x:c r="R17" s="207" t="n">
        <x:v>0.0449</x:v>
      </x:c>
      <x:c r="S17" s="183" t="n">
        <x:v>7057.00</x:v>
      </x:c>
      <x:c r="T17" s="182" t="n">
        <x:f ca="1">=IF(AND(U17=0,S17&gt;0),-100%,IF(OR(S17=0,S17="-"),"-",IF(AND(S17=0,U17=0),0%,IF(S17&lt;U17,SUM(U17-S17)/S17,IF(S17&gt;U17,SUM(-1*(S17-U17)/S17),"")))))</x:f>
        <x:v/>
      </x:c>
      <x:c r="U17" s="183" t="n">
        <x:v>6646.00</x:v>
      </x:c>
      <x:c r="V17" s="183" t="n">
        <x:f ca="1">=SUM(U17/ round((O17- M17)/30.42,0))</x:f>
        <x:v/>
      </x:c>
      <x:c r="W17" s="196">
        <x:f ca="1">=IF(T17="","",IF(T17="-","",IF(U17=0,"",IF(OR(T17&gt;AA4,T17&lt;-AA4),"*",""))))</x:f>
        <x:v/>
      </x:c>
      <x:c r="X17" s="98" t="str">
        <x:v/>
      </x:c>
    </x:row>
    <x:row r="18" spans="1:25" s="12" x14ac:dyDescent="0.25">
      <x:c r="A18" s="90" t="str">
        <x:v>10</x:v>
      </x:c>
      <x:c r="B18" s="191" t="str">
        <x:v>FPR45677</x:v>
      </x:c>
      <x:c r="C18" s="191" t="str">
        <x:v>Ricoh SP 5210SF</x:v>
      </x:c>
      <x:c r="D18" s="191" t="str">
        <x:v>B/W Laser Prints</x:v>
      </x:c>
      <x:c r="E18" s="191" t="str">
        <x:v>S9138500304</x:v>
      </x:c>
      <x:c r="F18" s="191" t="str">
        <x:v>Active</x:v>
      </x:c>
      <x:c r="G18" s="191" t="str">
        <x:v>Riverview, FL</x:v>
      </x:c>
      <x:c r="H18" s="191" t="str">
        <x:v/>
      </x:c>
      <x:c r="I18" s="191" t="str">
        <x:v/>
      </x:c>
      <x:c r="J18" s="191" t="str">
        <x:v/>
      </x:c>
      <x:c r="K18" s="191" t="str">
        <x:v/>
      </x:c>
      <x:c r="L18" s="191" t="str">
        <x:v/>
      </x:c>
      <x:c r="M18" s="191" t="str">
        <x:v>7/31/2018</x:v>
      </x:c>
      <x:c r="N18" s="189" t="n">
        <x:v>176247.00</x:v>
      </x:c>
      <x:c r="O18" s="191" t="str">
        <x:v>10/31/2018</x:v>
      </x:c>
      <x:c r="P18" s="189" t="n">
        <x:v>182806.00</x:v>
      </x:c>
      <x:c r="Q18" s="206" t="n">
        <x:v>0.0355</x:v>
      </x:c>
      <x:c r="R18" s="206" t="n">
        <x:v>0.0443</x:v>
      </x:c>
      <x:c r="S18" s="189" t="n">
        <x:v>6891.00</x:v>
      </x:c>
      <x:c r="T18" s="187" t="n">
        <x:f ca="1">=IF(AND(U18=0,S18&gt;0),-100%,IF(OR(S18=0,S18="-"),"-",IF(AND(S18=0,U18=0),0%,IF(S18&lt;U18,SUM(U18-S18)/S18,IF(S18&gt;U18,SUM(-1*(S18-U18)/S18),"")))))</x:f>
        <x:v/>
      </x:c>
      <x:c r="U18" s="189" t="n">
        <x:v>6559.00</x:v>
      </x:c>
      <x:c r="V18" s="189" t="n">
        <x:f ca="1">=SUM(U18/ round((O18- M18)/30.42,0))</x:f>
        <x:v/>
      </x:c>
      <x:c r="W18" s="195">
        <x:f ca="1">=IF(T18="","",IF(T18="-","",IF(U18=0,"",IF(OR(T18&gt;AA4,T18&lt;-AA4),"*",""))))</x:f>
        <x:v/>
      </x:c>
      <x:c r="X18" s="91" t="str">
        <x:v/>
      </x:c>
    </x:row>
    <x:row r="19" spans="1:25" s="12" x14ac:dyDescent="0.25">
      <x:c r="A19" s="96" t="str">
        <x:v>11</x:v>
      </x:c>
      <x:c r="B19" s="192" t="str">
        <x:v>13149718</x:v>
      </x:c>
      <x:c r="C19" s="192" t="str">
        <x:v>Ricoh SP 5210SF</x:v>
      </x:c>
      <x:c r="D19" s="192" t="str">
        <x:v>B/W Laser Prints</x:v>
      </x:c>
      <x:c r="E19" s="192" t="str">
        <x:v>S9039500041</x:v>
      </x:c>
      <x:c r="F19" s="192" t="str">
        <x:v>Active</x:v>
      </x:c>
      <x:c r="G19" s="192" t="str">
        <x:v>Riverview, FL</x:v>
      </x:c>
      <x:c r="H19" s="192" t="str">
        <x:v/>
      </x:c>
      <x:c r="I19" s="192" t="str">
        <x:v/>
      </x:c>
      <x:c r="J19" s="192" t="str">
        <x:v/>
      </x:c>
      <x:c r="K19" s="192" t="str">
        <x:v>Bernice Rach</x:v>
      </x:c>
      <x:c r="L19" s="192" t="str">
        <x:v/>
      </x:c>
      <x:c r="M19" s="192" t="str">
        <x:v>7/31/2018</x:v>
      </x:c>
      <x:c r="N19" s="183" t="n">
        <x:v>220815.00</x:v>
      </x:c>
      <x:c r="O19" s="192" t="str">
        <x:v>10/31/2018</x:v>
      </x:c>
      <x:c r="P19" s="183" t="n">
        <x:v>226672.00</x:v>
      </x:c>
      <x:c r="Q19" s="207" t="n">
        <x:v>0.0317</x:v>
      </x:c>
      <x:c r="R19" s="207" t="n">
        <x:v>0.0395</x:v>
      </x:c>
      <x:c r="S19" s="183" t="n">
        <x:v>6298.00</x:v>
      </x:c>
      <x:c r="T19" s="182" t="n">
        <x:f ca="1">=IF(AND(U19=0,S19&gt;0),-100%,IF(OR(S19=0,S19="-"),"-",IF(AND(S19=0,U19=0),0%,IF(S19&lt;U19,SUM(U19-S19)/S19,IF(S19&gt;U19,SUM(-1*(S19-U19)/S19),"")))))</x:f>
        <x:v/>
      </x:c>
      <x:c r="U19" s="183" t="n">
        <x:v>5857.00</x:v>
      </x:c>
      <x:c r="V19" s="183" t="n">
        <x:f ca="1">=SUM(U19/ round((O19- M19)/30.42,0))</x:f>
        <x:v/>
      </x:c>
      <x:c r="W19" s="196">
        <x:f ca="1">=IF(T19="","",IF(T19="-","",IF(U19=0,"",IF(OR(T19&gt;AA4,T19&lt;-AA4),"*",""))))</x:f>
        <x:v/>
      </x:c>
      <x:c r="X19" s="98" t="str">
        <x:v/>
      </x:c>
    </x:row>
    <x:row r="20" spans="1:25" s="12" x14ac:dyDescent="0.25">
      <x:c r="A20" s="90" t="str">
        <x:v>12</x:v>
      </x:c>
      <x:c r="B20" s="191" t="str">
        <x:v>FPR45676</x:v>
      </x:c>
      <x:c r="C20" s="191" t="str">
        <x:v>Ricoh SP 5210SF</x:v>
      </x:c>
      <x:c r="D20" s="191" t="str">
        <x:v>B/W Laser Prints</x:v>
      </x:c>
      <x:c r="E20" s="191" t="str">
        <x:v>S9139200008</x:v>
      </x:c>
      <x:c r="F20" s="191" t="str">
        <x:v>Active</x:v>
      </x:c>
      <x:c r="G20" s="191" t="str">
        <x:v>Wilmington, NC</x:v>
      </x:c>
      <x:c r="H20" s="191" t="str">
        <x:v/>
      </x:c>
      <x:c r="I20" s="191" t="str">
        <x:v/>
      </x:c>
      <x:c r="J20" s="191" t="str">
        <x:v/>
      </x:c>
      <x:c r="K20" s="191" t="str">
        <x:v>Susan Mule</x:v>
      </x:c>
      <x:c r="L20" s="191" t="str">
        <x:v/>
      </x:c>
      <x:c r="M20" s="191" t="str">
        <x:v>7/31/2018</x:v>
      </x:c>
      <x:c r="N20" s="189" t="n">
        <x:v>109848.00</x:v>
      </x:c>
      <x:c r="O20" s="191" t="str">
        <x:v>10/31/2018</x:v>
      </x:c>
      <x:c r="P20" s="189" t="n">
        <x:v>114564.00</x:v>
      </x:c>
      <x:c r="Q20" s="206" t="n">
        <x:v>0.0255</x:v>
      </x:c>
      <x:c r="R20" s="206" t="n">
        <x:v>0.0318</x:v>
      </x:c>
      <x:c r="S20" s="189" t="n">
        <x:v>5049.00</x:v>
      </x:c>
      <x:c r="T20" s="187" t="n">
        <x:f ca="1">=IF(AND(U20=0,S20&gt;0),-100%,IF(OR(S20=0,S20="-"),"-",IF(AND(S20=0,U20=0),0%,IF(S20&lt;U20,SUM(U20-S20)/S20,IF(S20&gt;U20,SUM(-1*(S20-U20)/S20),"")))))</x:f>
        <x:v/>
      </x:c>
      <x:c r="U20" s="189" t="n">
        <x:v>4716.00</x:v>
      </x:c>
      <x:c r="V20" s="189" t="n">
        <x:f ca="1">=SUM(U20/ round((O20- M20)/30.42,0))</x:f>
        <x:v/>
      </x:c>
      <x:c r="W20" s="195">
        <x:f ca="1">=IF(T20="","",IF(T20="-","",IF(U20=0,"",IF(OR(T20&gt;AA4,T20&lt;-AA4),"*",""))))</x:f>
        <x:v/>
      </x:c>
      <x:c r="X20" s="91" t="str">
        <x:v/>
      </x:c>
    </x:row>
    <x:row r="21" spans="1:25" s="12" x14ac:dyDescent="0.25">
      <x:c r="A21" s="96" t="str">
        <x:v>13</x:v>
      </x:c>
      <x:c r="B21" s="192" t="str">
        <x:v>17153929</x:v>
      </x:c>
      <x:c r="C21" s="192" t="str">
        <x:v>Ricoh SP 5210SF</x:v>
      </x:c>
      <x:c r="D21" s="192" t="str">
        <x:v>B/W Laser Prints</x:v>
      </x:c>
      <x:c r="E21" s="192" t="str">
        <x:v>S9139300061</x:v>
      </x:c>
      <x:c r="F21" s="192" t="str">
        <x:v>Active</x:v>
      </x:c>
      <x:c r="G21" s="192" t="str">
        <x:v>Ft. Hood</x:v>
      </x:c>
      <x:c r="H21" s="192" t="str">
        <x:v/>
      </x:c>
      <x:c r="I21" s="192" t="str">
        <x:v/>
      </x:c>
      <x:c r="J21" s="192" t="str">
        <x:v/>
      </x:c>
      <x:c r="K21" s="192" t="str">
        <x:v>Wade Chapman</x:v>
      </x:c>
      <x:c r="L21" s="192" t="str">
        <x:v/>
      </x:c>
      <x:c r="M21" s="192" t="str">
        <x:v>7/31/2018</x:v>
      </x:c>
      <x:c r="N21" s="183" t="n">
        <x:v>51425.00</x:v>
      </x:c>
      <x:c r="O21" s="192" t="str">
        <x:v>10/31/2018</x:v>
      </x:c>
      <x:c r="P21" s="183" t="n">
        <x:v>56133.00</x:v>
      </x:c>
      <x:c r="Q21" s="207" t="n">
        <x:v>0.0255</x:v>
      </x:c>
      <x:c r="R21" s="207" t="n">
        <x:v>0.0318</x:v>
      </x:c>
      <x:c r="S21" s="183" t="n">
        <x:v>5451.00</x:v>
      </x:c>
      <x:c r="T21" s="182" t="n">
        <x:f ca="1">=IF(AND(U21=0,S21&gt;0),-100%,IF(OR(S21=0,S21="-"),"-",IF(AND(S21=0,U21=0),0%,IF(S21&lt;U21,SUM(U21-S21)/S21,IF(S21&gt;U21,SUM(-1*(S21-U21)/S21),"")))))</x:f>
        <x:v/>
      </x:c>
      <x:c r="U21" s="183" t="n">
        <x:v>4708.00</x:v>
      </x:c>
      <x:c r="V21" s="183" t="n">
        <x:f ca="1">=SUM(U21/ round((O21- M21)/30.42,0))</x:f>
        <x:v/>
      </x:c>
      <x:c r="W21" s="196">
        <x:f ca="1">=IF(T21="","",IF(T21="-","",IF(U21=0,"",IF(OR(T21&gt;AA4,T21&lt;-AA4),"*",""))))</x:f>
        <x:v/>
      </x:c>
      <x:c r="X21" s="98" t="str">
        <x:v/>
      </x:c>
    </x:row>
    <x:row r="22" spans="1:25" s="12" x14ac:dyDescent="0.25">
      <x:c r="A22" s="90" t="str">
        <x:v>14</x:v>
      </x:c>
      <x:c r="B22" s="191" t="str">
        <x:v>FPR53846</x:v>
      </x:c>
      <x:c r="C22" s="191" t="str">
        <x:v>Ricoh SP 5210SF</x:v>
      </x:c>
      <x:c r="D22" s="191" t="str">
        <x:v>B/W Laser Prints</x:v>
      </x:c>
      <x:c r="E22" s="191" t="str">
        <x:v>S9158900063</x:v>
      </x:c>
      <x:c r="F22" s="191" t="str">
        <x:v>Active</x:v>
      </x:c>
      <x:c r="G22" s="191" t="str">
        <x:v>North Port, FL</x:v>
      </x:c>
      <x:c r="H22" s="191" t="str">
        <x:v/>
      </x:c>
      <x:c r="I22" s="191" t="str">
        <x:v/>
      </x:c>
      <x:c r="J22" s="191" t="str">
        <x:v/>
      </x:c>
      <x:c r="K22" s="191" t="str">
        <x:v>Tim Smith</x:v>
      </x:c>
      <x:c r="L22" s="191" t="str">
        <x:v/>
      </x:c>
      <x:c r="M22" s="191" t="str">
        <x:v>7/31/2018</x:v>
      </x:c>
      <x:c r="N22" s="189" t="n">
        <x:v>32853.00</x:v>
      </x:c>
      <x:c r="O22" s="191" t="str">
        <x:v>10/31/2018</x:v>
      </x:c>
      <x:c r="P22" s="189" t="n">
        <x:v>37235.00</x:v>
      </x:c>
      <x:c r="Q22" s="206" t="n">
        <x:v>0.0237</x:v>
      </x:c>
      <x:c r="R22" s="206" t="n">
        <x:v>0.0296</x:v>
      </x:c>
      <x:c r="S22" s="189" t="n">
        <x:v>2055.00</x:v>
      </x:c>
      <x:c r="T22" s="187" t="n">
        <x:f ca="1">=IF(AND(U22=0,S22&gt;0),-100%,IF(OR(S22=0,S22="-"),"-",IF(AND(S22=0,U22=0),0%,IF(S22&lt;U22,SUM(U22-S22)/S22,IF(S22&gt;U22,SUM(-1*(S22-U22)/S22),"")))))</x:f>
        <x:v/>
      </x:c>
      <x:c r="U22" s="189" t="n">
        <x:v>4382.00</x:v>
      </x:c>
      <x:c r="V22" s="189" t="n">
        <x:f ca="1">=SUM(U22/ round((O22- M22)/30.42,0))</x:f>
        <x:v/>
      </x:c>
      <x:c r="W22" s="195">
        <x:f ca="1">=IF(T22="","",IF(T22="-","",IF(U22=0,"",IF(OR(T22&gt;AA4,T22&lt;-AA4),"*",""))))</x:f>
        <x:v/>
      </x:c>
      <x:c r="X22" s="91" t="str">
        <x:v/>
      </x:c>
    </x:row>
    <x:row r="23" spans="1:25" s="12" x14ac:dyDescent="0.25">
      <x:c r="A23" s="96" t="str">
        <x:v>15</x:v>
      </x:c>
      <x:c r="B23" s="192" t="str">
        <x:v>FPR60835</x:v>
      </x:c>
      <x:c r="C23" s="192" t="str">
        <x:v>Ricoh SP 4510DN</x:v>
      </x:c>
      <x:c r="D23" s="192" t="str">
        <x:v>B/W Laser Prints</x:v>
      </x:c>
      <x:c r="E23" s="192" t="str">
        <x:v>T597H501947</x:v>
      </x:c>
      <x:c r="F23" s="192" t="str">
        <x:v>Active</x:v>
      </x:c>
      <x:c r="G23" s="192" t="str">
        <x:v>Fort Bliss</x:v>
      </x:c>
      <x:c r="H23" s="192" t="str">
        <x:v/>
      </x:c>
      <x:c r="I23" s="192" t="str">
        <x:v/>
      </x:c>
      <x:c r="J23" s="192" t="str">
        <x:v/>
      </x:c>
      <x:c r="K23" s="192" t="str">
        <x:v>Doug Chapman</x:v>
      </x:c>
      <x:c r="L23" s="192" t="str">
        <x:v/>
      </x:c>
      <x:c r="M23" s="192" t="str">
        <x:v>8/20/2018</x:v>
      </x:c>
      <x:c r="N23" s="183" t="n">
        <x:v>0.00</x:v>
      </x:c>
      <x:c r="O23" s="192" t="str">
        <x:v>10/24/2018</x:v>
      </x:c>
      <x:c r="P23" s="183" t="n">
        <x:v>4367.00</x:v>
      </x:c>
      <x:c r="Q23" s="207" t="n">
        <x:v>0.0236</x:v>
      </x:c>
      <x:c r="R23" s="207" t="n">
        <x:v>0.0295</x:v>
      </x:c>
      <x:c r="S23" s="183" t="n">
        <x:v/>
      </x:c>
      <x:c r="T23" s="182" t="n">
        <x:f ca="1">=IF(AND(U23=0,S23&gt;0),-100%,IF(OR(S23=0,S23="-"),"-",IF(AND(S23=0,U23=0),0%,IF(S23&lt;U23,SUM(U23-S23)/S23,IF(S23&gt;U23,SUM(-1*(S23-U23)/S23),"")))))</x:f>
        <x:v/>
      </x:c>
      <x:c r="U23" s="183" t="n">
        <x:v>4367.00</x:v>
      </x:c>
      <x:c r="V23" s="183" t="n">
        <x:f ca="1">=SUM(U23/ round((O23- M23)/30.42,0))</x:f>
        <x:v/>
      </x:c>
      <x:c r="W23" s="196">
        <x:f ca="1">=IF(T23="","",IF(T23="-","",IF(U23=0,"",IF(OR(T23&gt;AA4,T23&lt;-AA4),"*",""))))</x:f>
        <x:v/>
      </x:c>
      <x:c r="X23" s="98" t="str">
        <x:v/>
      </x:c>
    </x:row>
    <x:row r="24" spans="1:25" s="12" x14ac:dyDescent="0.25">
      <x:c r="A24" s="90" t="str">
        <x:v>16</x:v>
      </x:c>
      <x:c r="B24" s="191" t="str">
        <x:v>FPR53835</x:v>
      </x:c>
      <x:c r="C24" s="191" t="str">
        <x:v>Ricoh SP 5210SF</x:v>
      </x:c>
      <x:c r="D24" s="191" t="str">
        <x:v>B/W Laser Prints</x:v>
      </x:c>
      <x:c r="E24" s="191" t="str">
        <x:v>S9158700346</x:v>
      </x:c>
      <x:c r="F24" s="191" t="str">
        <x:v>Active</x:v>
      </x:c>
      <x:c r="G24" s="191" t="str">
        <x:v>Indianapolis, IN</x:v>
      </x:c>
      <x:c r="H24" s="191" t="str">
        <x:v/>
      </x:c>
      <x:c r="I24" s="191" t="str">
        <x:v/>
      </x:c>
      <x:c r="J24" s="191" t="str">
        <x:v/>
      </x:c>
      <x:c r="K24" s="191" t="str">
        <x:v/>
      </x:c>
      <x:c r="L24" s="191" t="str">
        <x:v/>
      </x:c>
      <x:c r="M24" s="191" t="str">
        <x:v>7/31/2018</x:v>
      </x:c>
      <x:c r="N24" s="189" t="n">
        <x:v>57347.00</x:v>
      </x:c>
      <x:c r="O24" s="191" t="str">
        <x:v>10/31/2018</x:v>
      </x:c>
      <x:c r="P24" s="189" t="n">
        <x:v>61366.00</x:v>
      </x:c>
      <x:c r="Q24" s="206" t="n">
        <x:v>0.0218</x:v>
      </x:c>
      <x:c r="R24" s="206" t="n">
        <x:v>0.0271</x:v>
      </x:c>
      <x:c r="S24" s="189" t="n">
        <x:v>3785.00</x:v>
      </x:c>
      <x:c r="T24" s="187" t="n">
        <x:f ca="1">=IF(AND(U24=0,S24&gt;0),-100%,IF(OR(S24=0,S24="-"),"-",IF(AND(S24=0,U24=0),0%,IF(S24&lt;U24,SUM(U24-S24)/S24,IF(S24&gt;U24,SUM(-1*(S24-U24)/S24),"")))))</x:f>
        <x:v/>
      </x:c>
      <x:c r="U24" s="189" t="n">
        <x:v>4019.00</x:v>
      </x:c>
      <x:c r="V24" s="189" t="n">
        <x:f ca="1">=SUM(U24/ round((O24- M24)/30.42,0))</x:f>
        <x:v/>
      </x:c>
      <x:c r="W24" s="195">
        <x:f ca="1">=IF(T24="","",IF(T24="-","",IF(U24=0,"",IF(OR(T24&gt;AA4,T24&lt;-AA4),"*",""))))</x:f>
        <x:v/>
      </x:c>
      <x:c r="X24" s="91" t="str">
        <x:v/>
      </x:c>
    </x:row>
    <x:row r="25" spans="1:25" s="12" x14ac:dyDescent="0.25">
      <x:c r="A25" s="96" t="str">
        <x:v>17</x:v>
      </x:c>
      <x:c r="B25" s="192" t="str">
        <x:v>FPR53787</x:v>
      </x:c>
      <x:c r="C25" s="192" t="str">
        <x:v>HP LJ M401dn</x:v>
      </x:c>
      <x:c r="D25" s="192" t="str">
        <x:v>B/W Laser Prints</x:v>
      </x:c>
      <x:c r="E25" s="192" t="str">
        <x:v>JPGFH37990</x:v>
      </x:c>
      <x:c r="F25" s="192" t="str">
        <x:v>Active</x:v>
      </x:c>
      <x:c r="G25" s="192" t="str">
        <x:v>Fischers, IN</x:v>
      </x:c>
      <x:c r="H25" s="192" t="str">
        <x:v/>
      </x:c>
      <x:c r="I25" s="192" t="str">
        <x:v/>
      </x:c>
      <x:c r="J25" s="192" t="str">
        <x:v/>
      </x:c>
      <x:c r="K25" s="192" t="str">
        <x:v>Bessy</x:v>
      </x:c>
      <x:c r="L25" s="192" t="str">
        <x:v/>
      </x:c>
      <x:c r="M25" s="192" t="str">
        <x:v>7/31/2018</x:v>
      </x:c>
      <x:c r="N25" s="183" t="n">
        <x:v>38549.00</x:v>
      </x:c>
      <x:c r="O25" s="192" t="str">
        <x:v>10/31/2018</x:v>
      </x:c>
      <x:c r="P25" s="183" t="n">
        <x:v>41881.00</x:v>
      </x:c>
      <x:c r="Q25" s="207" t="n">
        <x:v>0.018</x:v>
      </x:c>
      <x:c r="R25" s="207" t="n">
        <x:v>0.0225</x:v>
      </x:c>
      <x:c r="S25" s="183" t="n">
        <x:v>3422.00</x:v>
      </x:c>
      <x:c r="T25" s="182" t="n">
        <x:f ca="1">=IF(AND(U25=0,S25&gt;0),-100%,IF(OR(S25=0,S25="-"),"-",IF(AND(S25=0,U25=0),0%,IF(S25&lt;U25,SUM(U25-S25)/S25,IF(S25&gt;U25,SUM(-1*(S25-U25)/S25),"")))))</x:f>
        <x:v/>
      </x:c>
      <x:c r="U25" s="183" t="n">
        <x:v>3332.00</x:v>
      </x:c>
      <x:c r="V25" s="183" t="n">
        <x:f ca="1">=SUM(U25/ round((O25- M25)/30.42,0))</x:f>
        <x:v/>
      </x:c>
      <x:c r="W25" s="196">
        <x:f ca="1">=IF(T25="","",IF(T25="-","",IF(U25=0,"",IF(OR(T25&gt;AA4,T25&lt;-AA4),"*",""))))</x:f>
        <x:v/>
      </x:c>
      <x:c r="X25" s="98" t="str">
        <x:v/>
      </x:c>
    </x:row>
    <x:row r="26" spans="1:25" s="12" x14ac:dyDescent="0.25">
      <x:c r="A26" s="90" t="str">
        <x:v>18</x:v>
      </x:c>
      <x:c r="B26" s="191" t="str">
        <x:v>FPR53783</x:v>
      </x:c>
      <x:c r="C26" s="191" t="str">
        <x:v>Ricoh SP 5210SF</x:v>
      </x:c>
      <x:c r="D26" s="191" t="str">
        <x:v>B/W Laser Prints</x:v>
      </x:c>
      <x:c r="E26" s="191" t="str">
        <x:v>S9158900041</x:v>
      </x:c>
      <x:c r="F26" s="191" t="str">
        <x:v>Active</x:v>
      </x:c>
      <x:c r="G26" s="191" t="str">
        <x:v>Fischers, IN</x:v>
      </x:c>
      <x:c r="H26" s="191" t="str">
        <x:v/>
      </x:c>
      <x:c r="I26" s="191" t="str">
        <x:v>Operations</x:v>
      </x:c>
      <x:c r="J26" s="191" t="str">
        <x:v/>
      </x:c>
      <x:c r="K26" s="191" t="str">
        <x:v/>
      </x:c>
      <x:c r="L26" s="191" t="str">
        <x:v/>
      </x:c>
      <x:c r="M26" s="191" t="str">
        <x:v>7/31/2018</x:v>
      </x:c>
      <x:c r="N26" s="189" t="n">
        <x:v>35884.00</x:v>
      </x:c>
      <x:c r="O26" s="191" t="str">
        <x:v>10/31/2018</x:v>
      </x:c>
      <x:c r="P26" s="189" t="n">
        <x:v>39152.00</x:v>
      </x:c>
      <x:c r="Q26" s="206" t="n">
        <x:v>0.0177</x:v>
      </x:c>
      <x:c r="R26" s="206" t="n">
        <x:v>0.0221</x:v>
      </x:c>
      <x:c r="S26" s="189" t="n">
        <x:v>2584.00</x:v>
      </x:c>
      <x:c r="T26" s="187" t="n">
        <x:f ca="1">=IF(AND(U26=0,S26&gt;0),-100%,IF(OR(S26=0,S26="-"),"-",IF(AND(S26=0,U26=0),0%,IF(S26&lt;U26,SUM(U26-S26)/S26,IF(S26&gt;U26,SUM(-1*(S26-U26)/S26),"")))))</x:f>
        <x:v/>
      </x:c>
      <x:c r="U26" s="189" t="n">
        <x:v>3268.00</x:v>
      </x:c>
      <x:c r="V26" s="189" t="n">
        <x:f ca="1">=SUM(U26/ round((O26- M26)/30.42,0))</x:f>
        <x:v/>
      </x:c>
      <x:c r="W26" s="195">
        <x:f ca="1">=IF(T26="","",IF(T26="-","",IF(U26=0,"",IF(OR(T26&gt;AA4,T26&lt;-AA4),"*",""))))</x:f>
        <x:v/>
      </x:c>
      <x:c r="X26" s="91" t="str">
        <x:v/>
      </x:c>
    </x:row>
    <x:row r="27" spans="1:25" s="12" x14ac:dyDescent="0.25">
      <x:c r="A27" s="96" t="str">
        <x:v>19</x:v>
      </x:c>
      <x:c r="B27" s="192" t="str">
        <x:v>FPR53847</x:v>
      </x:c>
      <x:c r="C27" s="192" t="str">
        <x:v>Ricoh SP 5210SF</x:v>
      </x:c>
      <x:c r="D27" s="192" t="str">
        <x:v>B/W Laser Prints</x:v>
      </x:c>
      <x:c r="E27" s="192" t="str">
        <x:v>S9159100030</x:v>
      </x:c>
      <x:c r="F27" s="192" t="str">
        <x:v>Active</x:v>
      </x:c>
      <x:c r="G27" s="192" t="str">
        <x:v>Midland, MI</x:v>
      </x:c>
      <x:c r="H27" s="192" t="str">
        <x:v/>
      </x:c>
      <x:c r="I27" s="192" t="str">
        <x:v/>
      </x:c>
      <x:c r="J27" s="192" t="str">
        <x:v/>
      </x:c>
      <x:c r="K27" s="192" t="str">
        <x:v/>
      </x:c>
      <x:c r="L27" s="192" t="str">
        <x:v/>
      </x:c>
      <x:c r="M27" s="192" t="str">
        <x:v>7/31/2018</x:v>
      </x:c>
      <x:c r="N27" s="183" t="n">
        <x:v>31778.00</x:v>
      </x:c>
      <x:c r="O27" s="192" t="str">
        <x:v>10/31/2018</x:v>
      </x:c>
      <x:c r="P27" s="183" t="n">
        <x:v>34993.00</x:v>
      </x:c>
      <x:c r="Q27" s="207" t="n">
        <x:v>0.0174</x:v>
      </x:c>
      <x:c r="R27" s="207" t="n">
        <x:v>0.0217</x:v>
      </x:c>
      <x:c r="S27" s="183" t="n">
        <x:v>2621.00</x:v>
      </x:c>
      <x:c r="T27" s="182" t="n">
        <x:f ca="1">=IF(AND(U27=0,S27&gt;0),-100%,IF(OR(S27=0,S27="-"),"-",IF(AND(S27=0,U27=0),0%,IF(S27&lt;U27,SUM(U27-S27)/S27,IF(S27&gt;U27,SUM(-1*(S27-U27)/S27),"")))))</x:f>
        <x:v/>
      </x:c>
      <x:c r="U27" s="183" t="n">
        <x:v>3215.00</x:v>
      </x:c>
      <x:c r="V27" s="183" t="n">
        <x:f ca="1">=SUM(U27/ round((O27- M27)/30.42,0))</x:f>
        <x:v/>
      </x:c>
      <x:c r="W27" s="196">
        <x:f ca="1">=IF(T27="","",IF(T27="-","",IF(U27=0,"",IF(OR(T27&gt;AA4,T27&lt;-AA4),"*",""))))</x:f>
        <x:v/>
      </x:c>
      <x:c r="X27" s="98" t="str">
        <x:v/>
      </x:c>
    </x:row>
    <x:row r="28" spans="1:25" s="12" x14ac:dyDescent="0.25">
      <x:c r="A28" s="90" t="str">
        <x:v>20</x:v>
      </x:c>
      <x:c r="B28" s="191" t="str">
        <x:v>FPR53805</x:v>
      </x:c>
      <x:c r="C28" s="191" t="str">
        <x:v>Ricoh SP 5210SF</x:v>
      </x:c>
      <x:c r="D28" s="191" t="str">
        <x:v>B/W Laser Prints</x:v>
      </x:c>
      <x:c r="E28" s="191" t="str">
        <x:v>S9158800124</x:v>
      </x:c>
      <x:c r="F28" s="191" t="str">
        <x:v>Active</x:v>
      </x:c>
      <x:c r="G28" s="191" t="str">
        <x:v>Fischers, IN</x:v>
      </x:c>
      <x:c r="H28" s="191" t="str">
        <x:v/>
      </x:c>
      <x:c r="I28" s="191" t="str">
        <x:v/>
      </x:c>
      <x:c r="J28" s="191" t="str">
        <x:v>1</x:v>
      </x:c>
      <x:c r="K28" s="191" t="str">
        <x:v>Mark</x:v>
      </x:c>
      <x:c r="L28" s="191" t="str">
        <x:v/>
      </x:c>
      <x:c r="M28" s="191" t="str">
        <x:v>7/31/2018</x:v>
      </x:c>
      <x:c r="N28" s="189" t="n">
        <x:v>16030.00</x:v>
      </x:c>
      <x:c r="O28" s="191" t="str">
        <x:v>10/31/2018</x:v>
      </x:c>
      <x:c r="P28" s="189" t="n">
        <x:v>19004.00</x:v>
      </x:c>
      <x:c r="Q28" s="206" t="n">
        <x:v>0.0161</x:v>
      </x:c>
      <x:c r="R28" s="206" t="n">
        <x:v>0.0201</x:v>
      </x:c>
      <x:c r="S28" s="189" t="n">
        <x:v>1208.00</x:v>
      </x:c>
      <x:c r="T28" s="187" t="n">
        <x:f ca="1">=IF(AND(U28=0,S28&gt;0),-100%,IF(OR(S28=0,S28="-"),"-",IF(AND(S28=0,U28=0),0%,IF(S28&lt;U28,SUM(U28-S28)/S28,IF(S28&gt;U28,SUM(-1*(S28-U28)/S28),"")))))</x:f>
        <x:v/>
      </x:c>
      <x:c r="U28" s="189" t="n">
        <x:v>2974.00</x:v>
      </x:c>
      <x:c r="V28" s="189" t="n">
        <x:f ca="1">=SUM(U28/ round((O28- M28)/30.42,0))</x:f>
        <x:v/>
      </x:c>
      <x:c r="W28" s="195">
        <x:f ca="1">=IF(T28="","",IF(T28="-","",IF(U28=0,"",IF(OR(T28&gt;AA4,T28&lt;-AA4),"*",""))))</x:f>
        <x:v/>
      </x:c>
      <x:c r="X28" s="91" t="str">
        <x:v/>
      </x:c>
    </x:row>
    <x:row r="29" spans="1:25" s="12" x14ac:dyDescent="0.25">
      <x:c r="A29" s="96" t="str">
        <x:v>21</x:v>
      </x:c>
      <x:c r="B29" s="192" t="str">
        <x:v>FPR53834</x:v>
      </x:c>
      <x:c r="C29" s="192" t="str">
        <x:v>Ricoh SP 5210SF</x:v>
      </x:c>
      <x:c r="D29" s="192" t="str">
        <x:v>B/W Laser Prints</x:v>
      </x:c>
      <x:c r="E29" s="192" t="str">
        <x:v>S9158800100</x:v>
      </x:c>
      <x:c r="F29" s="192" t="str">
        <x:v>Active</x:v>
      </x:c>
      <x:c r="G29" s="192" t="str">
        <x:v>Jacksonville, NC</x:v>
      </x:c>
      <x:c r="H29" s="192" t="str">
        <x:v/>
      </x:c>
      <x:c r="I29" s="192" t="str">
        <x:v>Copy Area</x:v>
      </x:c>
      <x:c r="J29" s="192" t="str">
        <x:v/>
      </x:c>
      <x:c r="K29" s="192" t="str">
        <x:v/>
      </x:c>
      <x:c r="L29" s="192" t="str">
        <x:v/>
      </x:c>
      <x:c r="M29" s="192" t="str">
        <x:v>7/31/2018</x:v>
      </x:c>
      <x:c r="N29" s="183" t="n">
        <x:v>42480.00</x:v>
      </x:c>
      <x:c r="O29" s="192" t="str">
        <x:v>10/31/2018</x:v>
      </x:c>
      <x:c r="P29" s="183" t="n">
        <x:v>45071.00</x:v>
      </x:c>
      <x:c r="Q29" s="207" t="n">
        <x:v>0.014</x:v>
      </x:c>
      <x:c r="R29" s="207" t="n">
        <x:v>0.0175</x:v>
      </x:c>
      <x:c r="S29" s="183" t="n">
        <x:v>2973.00</x:v>
      </x:c>
      <x:c r="T29" s="182" t="n">
        <x:f ca="1">=IF(AND(U29=0,S29&gt;0),-100%,IF(OR(S29=0,S29="-"),"-",IF(AND(S29=0,U29=0),0%,IF(S29&lt;U29,SUM(U29-S29)/S29,IF(S29&gt;U29,SUM(-1*(S29-U29)/S29),"")))))</x:f>
        <x:v/>
      </x:c>
      <x:c r="U29" s="183" t="n">
        <x:v>2591.00</x:v>
      </x:c>
      <x:c r="V29" s="183" t="n">
        <x:f ca="1">=SUM(U29/ round((O29- M29)/30.42,0))</x:f>
        <x:v/>
      </x:c>
      <x:c r="W29" s="196">
        <x:f ca="1">=IF(T29="","",IF(T29="-","",IF(U29=0,"",IF(OR(T29&gt;AA4,T29&lt;-AA4),"*",""))))</x:f>
        <x:v/>
      </x:c>
      <x:c r="X29" s="98" t="str">
        <x:v/>
      </x:c>
    </x:row>
    <x:row r="30" spans="1:25" s="12" x14ac:dyDescent="0.25">
      <x:c r="A30" s="90" t="str">
        <x:v>22</x:v>
      </x:c>
      <x:c r="B30" s="191" t="str">
        <x:v>FPR53788</x:v>
      </x:c>
      <x:c r="C30" s="191" t="str">
        <x:v>Ricoh SP 5210SF</x:v>
      </x:c>
      <x:c r="D30" s="191" t="str">
        <x:v>B/W Laser Prints</x:v>
      </x:c>
      <x:c r="E30" s="191" t="str">
        <x:v>S9158700330</x:v>
      </x:c>
      <x:c r="F30" s="191" t="str">
        <x:v>Active</x:v>
      </x:c>
      <x:c r="G30" s="191" t="str">
        <x:v>Fischers, IN</x:v>
      </x:c>
      <x:c r="H30" s="191" t="str">
        <x:v/>
      </x:c>
      <x:c r="I30" s="191" t="str">
        <x:v>HR</x:v>
      </x:c>
      <x:c r="J30" s="191" t="str">
        <x:v>2</x:v>
      </x:c>
      <x:c r="K30" s="191" t="str">
        <x:v>Tina</x:v>
      </x:c>
      <x:c r="L30" s="191" t="str">
        <x:v/>
      </x:c>
      <x:c r="M30" s="191" t="str">
        <x:v>7/31/2018</x:v>
      </x:c>
      <x:c r="N30" s="189" t="n">
        <x:v>33166.00</x:v>
      </x:c>
      <x:c r="O30" s="191" t="str">
        <x:v>10/31/2018</x:v>
      </x:c>
      <x:c r="P30" s="189" t="n">
        <x:v>35695.00</x:v>
      </x:c>
      <x:c r="Q30" s="206" t="n">
        <x:v>0.0137</x:v>
      </x:c>
      <x:c r="R30" s="206" t="n">
        <x:v>0.0171</x:v>
      </x:c>
      <x:c r="S30" s="189" t="n">
        <x:v>2133.00</x:v>
      </x:c>
      <x:c r="T30" s="187" t="n">
        <x:f ca="1">=IF(AND(U30=0,S30&gt;0),-100%,IF(OR(S30=0,S30="-"),"-",IF(AND(S30=0,U30=0),0%,IF(S30&lt;U30,SUM(U30-S30)/S30,IF(S30&gt;U30,SUM(-1*(S30-U30)/S30),"")))))</x:f>
        <x:v/>
      </x:c>
      <x:c r="U30" s="189" t="n">
        <x:v>2529.00</x:v>
      </x:c>
      <x:c r="V30" s="189" t="n">
        <x:f ca="1">=SUM(U30/ round((O30- M30)/30.42,0))</x:f>
        <x:v/>
      </x:c>
      <x:c r="W30" s="195">
        <x:f ca="1">=IF(T30="","",IF(T30="-","",IF(U30=0,"",IF(OR(T30&gt;AA4,T30&lt;-AA4),"*",""))))</x:f>
        <x:v/>
      </x:c>
      <x:c r="X30" s="91" t="str">
        <x:v/>
      </x:c>
    </x:row>
    <x:row r="31" spans="1:25" s="12" x14ac:dyDescent="0.25">
      <x:c r="A31" s="96" t="str">
        <x:v>23</x:v>
      </x:c>
      <x:c r="B31" s="192" t="str">
        <x:v>FPR53831</x:v>
      </x:c>
      <x:c r="C31" s="192" t="str">
        <x:v>Ricoh SP 5210SF</x:v>
      </x:c>
      <x:c r="D31" s="192" t="str">
        <x:v>B/W Laser Prints</x:v>
      </x:c>
      <x:c r="E31" s="192" t="str">
        <x:v>S9158900307</x:v>
      </x:c>
      <x:c r="F31" s="192" t="str">
        <x:v>Active</x:v>
      </x:c>
      <x:c r="G31" s="192" t="str">
        <x:v>Wahiawa, HI</x:v>
      </x:c>
      <x:c r="H31" s="192" t="str">
        <x:v/>
      </x:c>
      <x:c r="I31" s="192" t="str">
        <x:v/>
      </x:c>
      <x:c r="J31" s="192" t="str">
        <x:v/>
      </x:c>
      <x:c r="K31" s="192" t="str">
        <x:v/>
      </x:c>
      <x:c r="L31" s="192" t="str">
        <x:v/>
      </x:c>
      <x:c r="M31" s="192" t="str">
        <x:v>7/31/2018</x:v>
      </x:c>
      <x:c r="N31" s="183" t="n">
        <x:v>21838.00</x:v>
      </x:c>
      <x:c r="O31" s="192" t="str">
        <x:v>10/31/2018</x:v>
      </x:c>
      <x:c r="P31" s="183" t="n">
        <x:v>24308.00</x:v>
      </x:c>
      <x:c r="Q31" s="207" t="n">
        <x:v>0.0134</x:v>
      </x:c>
      <x:c r="R31" s="207" t="n">
        <x:v>0.0167</x:v>
      </x:c>
      <x:c r="S31" s="183" t="n">
        <x:v>2469.00</x:v>
      </x:c>
      <x:c r="T31" s="182" t="n">
        <x:f ca="1">=IF(AND(U31=0,S31&gt;0),-100%,IF(OR(S31=0,S31="-"),"-",IF(AND(S31=0,U31=0),0%,IF(S31&lt;U31,SUM(U31-S31)/S31,IF(S31&gt;U31,SUM(-1*(S31-U31)/S31),"")))))</x:f>
        <x:v/>
      </x:c>
      <x:c r="U31" s="183" t="n">
        <x:v>2470.00</x:v>
      </x:c>
      <x:c r="V31" s="183" t="n">
        <x:f ca="1">=SUM(U31/ round((O31- M31)/30.42,0))</x:f>
        <x:v/>
      </x:c>
      <x:c r="W31" s="196">
        <x:f ca="1">=IF(T31="","",IF(T31="-","",IF(U31=0,"",IF(OR(T31&gt;AA4,T31&lt;-AA4),"*",""))))</x:f>
        <x:v/>
      </x:c>
      <x:c r="X31" s="98" t="str">
        <x:v/>
      </x:c>
    </x:row>
    <x:row r="32" spans="1:25" s="12" x14ac:dyDescent="0.25">
      <x:c r="A32" s="90" t="str">
        <x:v>24</x:v>
      </x:c>
      <x:c r="B32" s="191" t="str">
        <x:v>FPR57732</x:v>
      </x:c>
      <x:c r="C32" s="191" t="str">
        <x:v>Ricoh MP 501spf</x:v>
      </x:c>
      <x:c r="D32" s="191" t="str">
        <x:v>B/W Laser Prints</x:v>
      </x:c>
      <x:c r="E32" s="191" t="str">
        <x:v>G986X607437</x:v>
      </x:c>
      <x:c r="F32" s="191" t="str">
        <x:v>Active</x:v>
      </x:c>
      <x:c r="G32" s="191" t="str">
        <x:v>Clarksville, TN</x:v>
      </x:c>
      <x:c r="H32" s="191" t="str">
        <x:v/>
      </x:c>
      <x:c r="I32" s="191" t="str">
        <x:v/>
      </x:c>
      <x:c r="J32" s="191" t="str">
        <x:v/>
      </x:c>
      <x:c r="K32" s="191" t="str">
        <x:v>Chris Buckle</x:v>
      </x:c>
      <x:c r="L32" s="191" t="str">
        <x:v/>
      </x:c>
      <x:c r="M32" s="191" t="str">
        <x:v>7/26/2018</x:v>
      </x:c>
      <x:c r="N32" s="189" t="n">
        <x:v>10736.00</x:v>
      </x:c>
      <x:c r="O32" s="191" t="str">
        <x:v>10/24/2018</x:v>
      </x:c>
      <x:c r="P32" s="189" t="n">
        <x:v>12895.00</x:v>
      </x:c>
      <x:c r="Q32" s="206" t="n">
        <x:v>0.0117</x:v>
      </x:c>
      <x:c r="R32" s="206" t="n">
        <x:v>0.0146</x:v>
      </x:c>
      <x:c r="S32" s="189" t="n">
        <x:v>2583.00</x:v>
      </x:c>
      <x:c r="T32" s="187" t="n">
        <x:f ca="1">=IF(AND(U32=0,S32&gt;0),-100%,IF(OR(S32=0,S32="-"),"-",IF(AND(S32=0,U32=0),0%,IF(S32&lt;U32,SUM(U32-S32)/S32,IF(S32&gt;U32,SUM(-1*(S32-U32)/S32),"")))))</x:f>
        <x:v/>
      </x:c>
      <x:c r="U32" s="189" t="n">
        <x:v>2159.00</x:v>
      </x:c>
      <x:c r="V32" s="189" t="n">
        <x:f ca="1">=SUM(U32/ round((O32- M32)/30.42,0))</x:f>
        <x:v/>
      </x:c>
      <x:c r="W32" s="195">
        <x:f ca="1">=IF(T32="","",IF(T32="-","",IF(U32=0,"",IF(OR(T32&gt;AA4,T32&lt;-AA4),"*",""))))</x:f>
        <x:v/>
      </x:c>
      <x:c r="X32" s="91" t="str">
        <x:v/>
      </x:c>
    </x:row>
    <x:row r="33" spans="1:25" s="12" x14ac:dyDescent="0.25">
      <x:c r="A33" s="96" t="str">
        <x:v>25</x:v>
      </x:c>
      <x:c r="B33" s="192" t="str">
        <x:v>FPR53849</x:v>
      </x:c>
      <x:c r="C33" s="192" t="str">
        <x:v>Ricoh SP 5210SF</x:v>
      </x:c>
      <x:c r="D33" s="192" t="str">
        <x:v>B/W Laser Prints</x:v>
      </x:c>
      <x:c r="E33" s="192" t="str">
        <x:v>S9159000151</x:v>
      </x:c>
      <x:c r="F33" s="192" t="str">
        <x:v>Active</x:v>
      </x:c>
      <x:c r="G33" s="192" t="str">
        <x:v>38th St-Indianapolis, IN</x:v>
      </x:c>
      <x:c r="H33" s="192" t="str">
        <x:v/>
      </x:c>
      <x:c r="I33" s="192" t="str">
        <x:v/>
      </x:c>
      <x:c r="J33" s="192" t="str">
        <x:v/>
      </x:c>
      <x:c r="K33" s="192" t="str">
        <x:v>Weat</x:v>
      </x:c>
      <x:c r="L33" s="192" t="str">
        <x:v/>
      </x:c>
      <x:c r="M33" s="192" t="str">
        <x:v>7/31/2018</x:v>
      </x:c>
      <x:c r="N33" s="183" t="n">
        <x:v>59225.00</x:v>
      </x:c>
      <x:c r="O33" s="192" t="str">
        <x:v>10/31/2018</x:v>
      </x:c>
      <x:c r="P33" s="183" t="n">
        <x:v>61179.00</x:v>
      </x:c>
      <x:c r="Q33" s="207" t="n">
        <x:v>0.0106</x:v>
      </x:c>
      <x:c r="R33" s="207" t="n">
        <x:v>0.0132</x:v>
      </x:c>
      <x:c r="S33" s="183" t="n">
        <x:v>2367.00</x:v>
      </x:c>
      <x:c r="T33" s="182" t="n">
        <x:f ca="1">=IF(AND(U33=0,S33&gt;0),-100%,IF(OR(S33=0,S33="-"),"-",IF(AND(S33=0,U33=0),0%,IF(S33&lt;U33,SUM(U33-S33)/S33,IF(S33&gt;U33,SUM(-1*(S33-U33)/S33),"")))))</x:f>
        <x:v/>
      </x:c>
      <x:c r="U33" s="183" t="n">
        <x:v>1954.00</x:v>
      </x:c>
      <x:c r="V33" s="183" t="n">
        <x:f ca="1">=SUM(U33/ round((O33- M33)/30.42,0))</x:f>
        <x:v/>
      </x:c>
      <x:c r="W33" s="196">
        <x:f ca="1">=IF(T33="","",IF(T33="-","",IF(U33=0,"",IF(OR(T33&gt;AA4,T33&lt;-AA4),"*",""))))</x:f>
        <x:v/>
      </x:c>
      <x:c r="X33" s="98" t="str">
        <x:v/>
      </x:c>
    </x:row>
    <x:row r="34" spans="1:25" s="12" x14ac:dyDescent="0.25">
      <x:c r="A34" s="90" t="str">
        <x:v>26</x:v>
      </x:c>
      <x:c r="B34" s="191" t="str">
        <x:v>FPR53833</x:v>
      </x:c>
      <x:c r="C34" s="191" t="str">
        <x:v>Ricoh SP 5210SF</x:v>
      </x:c>
      <x:c r="D34" s="191" t="str">
        <x:v>B/W Laser Prints</x:v>
      </x:c>
      <x:c r="E34" s="191" t="str">
        <x:v>S9158900109</x:v>
      </x:c>
      <x:c r="F34" s="191" t="str">
        <x:v>Active</x:v>
      </x:c>
      <x:c r="G34" s="191" t="str">
        <x:v>Columbus, GA</x:v>
      </x:c>
      <x:c r="H34" s="191" t="str">
        <x:v/>
      </x:c>
      <x:c r="I34" s="191" t="str">
        <x:v/>
      </x:c>
      <x:c r="J34" s="191" t="str">
        <x:v/>
      </x:c>
      <x:c r="K34" s="191" t="str">
        <x:v/>
      </x:c>
      <x:c r="L34" s="191" t="str">
        <x:v/>
      </x:c>
      <x:c r="M34" s="191" t="str">
        <x:v>7/26/2018</x:v>
      </x:c>
      <x:c r="N34" s="189" t="n">
        <x:v>24449.00</x:v>
      </x:c>
      <x:c r="O34" s="191" t="str">
        <x:v>10/24/2018</x:v>
      </x:c>
      <x:c r="P34" s="189" t="n">
        <x:v>26296.00</x:v>
      </x:c>
      <x:c r="Q34" s="206" t="n">
        <x:v>0.01</x:v>
      </x:c>
      <x:c r="R34" s="206" t="n">
        <x:v>0.0125</x:v>
      </x:c>
      <x:c r="S34" s="189" t="n">
        <x:v>2456.00</x:v>
      </x:c>
      <x:c r="T34" s="187" t="n">
        <x:f ca="1">=IF(AND(U34=0,S34&gt;0),-100%,IF(OR(S34=0,S34="-"),"-",IF(AND(S34=0,U34=0),0%,IF(S34&lt;U34,SUM(U34-S34)/S34,IF(S34&gt;U34,SUM(-1*(S34-U34)/S34),"")))))</x:f>
        <x:v/>
      </x:c>
      <x:c r="U34" s="189" t="n">
        <x:v>1847.00</x:v>
      </x:c>
      <x:c r="V34" s="189" t="n">
        <x:f ca="1">=SUM(U34/ round((O34- M34)/30.42,0))</x:f>
        <x:v/>
      </x:c>
      <x:c r="W34" s="195">
        <x:f ca="1">=IF(T34="","",IF(T34="-","",IF(U34=0,"",IF(OR(T34&gt;AA4,T34&lt;-AA4),"*",""))))</x:f>
        <x:v/>
      </x:c>
      <x:c r="X34" s="91" t="str">
        <x:v/>
      </x:c>
    </x:row>
    <x:row r="35" spans="1:25" s="12" x14ac:dyDescent="0.25">
      <x:c r="A35" s="96" t="str">
        <x:v>27</x:v>
      </x:c>
      <x:c r="B35" s="192" t="str">
        <x:v>FPR53852</x:v>
      </x:c>
      <x:c r="C35" s="192" t="str">
        <x:v>Ricoh SP 5210SF</x:v>
      </x:c>
      <x:c r="D35" s="192" t="str">
        <x:v>B/W Laser Prints</x:v>
      </x:c>
      <x:c r="E35" s="192" t="str">
        <x:v>S9148800395</x:v>
      </x:c>
      <x:c r="F35" s="192" t="str">
        <x:v>Active</x:v>
      </x:c>
      <x:c r="G35" s="192" t="str">
        <x:v>Fort Drum, NY</x:v>
      </x:c>
      <x:c r="H35" s="192" t="str">
        <x:v/>
      </x:c>
      <x:c r="I35" s="192" t="str">
        <x:v>Copy Area</x:v>
      </x:c>
      <x:c r="J35" s="192" t="str">
        <x:v/>
      </x:c>
      <x:c r="K35" s="192" t="str">
        <x:v/>
      </x:c>
      <x:c r="L35" s="192" t="str">
        <x:v/>
      </x:c>
      <x:c r="M35" s="192" t="str">
        <x:v>7/31/2018</x:v>
      </x:c>
      <x:c r="N35" s="183" t="n">
        <x:v>21084.00</x:v>
      </x:c>
      <x:c r="O35" s="192" t="str">
        <x:v>10/31/2018</x:v>
      </x:c>
      <x:c r="P35" s="183" t="n">
        <x:v>22892.00</x:v>
      </x:c>
      <x:c r="Q35" s="207" t="n">
        <x:v>0.0098</x:v>
      </x:c>
      <x:c r="R35" s="207" t="n">
        <x:v>0.0122</x:v>
      </x:c>
      <x:c r="S35" s="183" t="n">
        <x:v>1554.00</x:v>
      </x:c>
      <x:c r="T35" s="182" t="n">
        <x:f ca="1">=IF(AND(U35=0,S35&gt;0),-100%,IF(OR(S35=0,S35="-"),"-",IF(AND(S35=0,U35=0),0%,IF(S35&lt;U35,SUM(U35-S35)/S35,IF(S35&gt;U35,SUM(-1*(S35-U35)/S35),"")))))</x:f>
        <x:v/>
      </x:c>
      <x:c r="U35" s="183" t="n">
        <x:v>1808.00</x:v>
      </x:c>
      <x:c r="V35" s="183" t="n">
        <x:f ca="1">=SUM(U35/ round((O35- M35)/30.42,0))</x:f>
        <x:v/>
      </x:c>
      <x:c r="W35" s="196">
        <x:f ca="1">=IF(T35="","",IF(T35="-","",IF(U35=0,"",IF(OR(T35&gt;AA4,T35&lt;-AA4),"*",""))))</x:f>
        <x:v/>
      </x:c>
      <x:c r="X35" s="98" t="str">
        <x:v/>
      </x:c>
    </x:row>
    <x:row r="36" spans="1:25" s="12" x14ac:dyDescent="0.25">
      <x:c r="A36" s="90" t="str">
        <x:v>28</x:v>
      </x:c>
      <x:c r="B36" s="191" t="str">
        <x:v>20336371</x:v>
      </x:c>
      <x:c r="C36" s="191" t="str">
        <x:v>Ricoh SP 5210SF</x:v>
      </x:c>
      <x:c r="D36" s="191" t="str">
        <x:v>B/W Laser Prints</x:v>
      </x:c>
      <x:c r="E36" s="191" t="str">
        <x:v>S9158800102</x:v>
      </x:c>
      <x:c r="F36" s="191" t="str">
        <x:v>Active</x:v>
      </x:c>
      <x:c r="G36" s="191" t="str">
        <x:v>Ft. Meyers, FL (Treeline Ave)</x:v>
      </x:c>
      <x:c r="H36" s="191" t="str">
        <x:v/>
      </x:c>
      <x:c r="I36" s="191" t="str">
        <x:v/>
      </x:c>
      <x:c r="J36" s="191" t="str">
        <x:v/>
      </x:c>
      <x:c r="K36" s="191" t="str">
        <x:v/>
      </x:c>
      <x:c r="L36" s="191" t="str">
        <x:v/>
      </x:c>
      <x:c r="M36" s="191" t="str">
        <x:v>7/31/2018</x:v>
      </x:c>
      <x:c r="N36" s="189" t="n">
        <x:v>17451.00</x:v>
      </x:c>
      <x:c r="O36" s="191" t="str">
        <x:v>10/31/2018</x:v>
      </x:c>
      <x:c r="P36" s="189" t="n">
        <x:v>19156.00</x:v>
      </x:c>
      <x:c r="Q36" s="206" t="n">
        <x:v>0.0092</x:v>
      </x:c>
      <x:c r="R36" s="206" t="n">
        <x:v>0.0115</x:v>
      </x:c>
      <x:c r="S36" s="189" t="n">
        <x:v>1416.00</x:v>
      </x:c>
      <x:c r="T36" s="187" t="n">
        <x:f ca="1">=IF(AND(U36=0,S36&gt;0),-100%,IF(OR(S36=0,S36="-"),"-",IF(AND(S36=0,U36=0),0%,IF(S36&lt;U36,SUM(U36-S36)/S36,IF(S36&gt;U36,SUM(-1*(S36-U36)/S36),"")))))</x:f>
        <x:v/>
      </x:c>
      <x:c r="U36" s="189" t="n">
        <x:v>1705.00</x:v>
      </x:c>
      <x:c r="V36" s="189" t="n">
        <x:f ca="1">=SUM(U36/ round((O36- M36)/30.42,0))</x:f>
        <x:v/>
      </x:c>
      <x:c r="W36" s="195">
        <x:f ca="1">=IF(T36="","",IF(T36="-","",IF(U36=0,"",IF(OR(T36&gt;AA4,T36&lt;-AA4),"*",""))))</x:f>
        <x:v/>
      </x:c>
      <x:c r="X36" s="91" t="str">
        <x:v/>
      </x:c>
    </x:row>
    <x:row r="37" spans="1:25" s="12" x14ac:dyDescent="0.25">
      <x:c r="A37" s="96" t="str">
        <x:v>29</x:v>
      </x:c>
      <x:c r="B37" s="192" t="str">
        <x:v>FPR53850</x:v>
      </x:c>
      <x:c r="C37" s="192" t="str">
        <x:v>Ricoh SP 5210SF</x:v>
      </x:c>
      <x:c r="D37" s="192" t="str">
        <x:v>B/W Laser Prints</x:v>
      </x:c>
      <x:c r="E37" s="192" t="str">
        <x:v>S9158900219</x:v>
      </x:c>
      <x:c r="F37" s="192" t="str">
        <x:v>Active</x:v>
      </x:c>
      <x:c r="G37" s="192" t="str">
        <x:v>Fairbanks, AK</x:v>
      </x:c>
      <x:c r="H37" s="192" t="str">
        <x:v/>
      </x:c>
      <x:c r="I37" s="192" t="str">
        <x:v/>
      </x:c>
      <x:c r="J37" s="192" t="str">
        <x:v/>
      </x:c>
      <x:c r="K37" s="192" t="str">
        <x:v/>
      </x:c>
      <x:c r="L37" s="192" t="str">
        <x:v/>
      </x:c>
      <x:c r="M37" s="192" t="str">
        <x:v>7/31/2018</x:v>
      </x:c>
      <x:c r="N37" s="183" t="n">
        <x:v>21498.00</x:v>
      </x:c>
      <x:c r="O37" s="192" t="str">
        <x:v>10/31/2018</x:v>
      </x:c>
      <x:c r="P37" s="183" t="n">
        <x:v>23019.00</x:v>
      </x:c>
      <x:c r="Q37" s="207" t="n">
        <x:v>0.0082</x:v>
      </x:c>
      <x:c r="R37" s="207" t="n">
        <x:v>0.0103</x:v>
      </x:c>
      <x:c r="S37" s="183" t="n">
        <x:v>1909.00</x:v>
      </x:c>
      <x:c r="T37" s="182" t="n">
        <x:f ca="1">=IF(AND(U37=0,S37&gt;0),-100%,IF(OR(S37=0,S37="-"),"-",IF(AND(S37=0,U37=0),0%,IF(S37&lt;U37,SUM(U37-S37)/S37,IF(S37&gt;U37,SUM(-1*(S37-U37)/S37),"")))))</x:f>
        <x:v/>
      </x:c>
      <x:c r="U37" s="183" t="n">
        <x:v>1521.00</x:v>
      </x:c>
      <x:c r="V37" s="183" t="n">
        <x:f ca="1">=SUM(U37/ round((O37- M37)/30.42,0))</x:f>
        <x:v/>
      </x:c>
      <x:c r="W37" s="196">
        <x:f ca="1">=IF(T37="","",IF(T37="-","",IF(U37=0,"",IF(OR(T37&gt;AA4,T37&lt;-AA4),"*",""))))</x:f>
        <x:v/>
      </x:c>
      <x:c r="X37" s="98" t="str">
        <x:v/>
      </x:c>
    </x:row>
    <x:row r="38" spans="1:25" s="12" x14ac:dyDescent="0.25">
      <x:c r="A38" s="90" t="str">
        <x:v>30</x:v>
      </x:c>
      <x:c r="B38" s="191" t="str">
        <x:v>FPR53781</x:v>
      </x:c>
      <x:c r="C38" s="191" t="str">
        <x:v>HP LJ M401dn</x:v>
      </x:c>
      <x:c r="D38" s="191" t="str">
        <x:v>B/W Laser Prints</x:v>
      </x:c>
      <x:c r="E38" s="191" t="str">
        <x:v>JPGFH37995</x:v>
      </x:c>
      <x:c r="F38" s="191" t="str">
        <x:v>Active</x:v>
      </x:c>
      <x:c r="G38" s="191" t="str">
        <x:v>Fischers, IN</x:v>
      </x:c>
      <x:c r="H38" s="191" t="str">
        <x:v/>
      </x:c>
      <x:c r="I38" s="191" t="str">
        <x:v/>
      </x:c>
      <x:c r="J38" s="191" t="str">
        <x:v>2</x:v>
      </x:c>
      <x:c r="K38" s="191" t="str">
        <x:v>Jill</x:v>
      </x:c>
      <x:c r="L38" s="191" t="str">
        <x:v/>
      </x:c>
      <x:c r="M38" s="191" t="str">
        <x:v>7/31/2018</x:v>
      </x:c>
      <x:c r="N38" s="189" t="n">
        <x:v>22143.00</x:v>
      </x:c>
      <x:c r="O38" s="191" t="str">
        <x:v>10/31/2018</x:v>
      </x:c>
      <x:c r="P38" s="189" t="n">
        <x:v>23426.00</x:v>
      </x:c>
      <x:c r="Q38" s="206" t="n">
        <x:v>0.0069</x:v>
      </x:c>
      <x:c r="R38" s="206" t="n">
        <x:v>0.0087</x:v>
      </x:c>
      <x:c r="S38" s="189" t="n">
        <x:v>1178.00</x:v>
      </x:c>
      <x:c r="T38" s="187" t="n">
        <x:f ca="1">=IF(AND(U38=0,S38&gt;0),-100%,IF(OR(S38=0,S38="-"),"-",IF(AND(S38=0,U38=0),0%,IF(S38&lt;U38,SUM(U38-S38)/S38,IF(S38&gt;U38,SUM(-1*(S38-U38)/S38),"")))))</x:f>
        <x:v/>
      </x:c>
      <x:c r="U38" s="189" t="n">
        <x:v>1283.00</x:v>
      </x:c>
      <x:c r="V38" s="189" t="n">
        <x:f ca="1">=SUM(U38/ round((O38- M38)/30.42,0))</x:f>
        <x:v/>
      </x:c>
      <x:c r="W38" s="195">
        <x:f ca="1">=IF(T38="","",IF(T38="-","",IF(U38=0,"",IF(OR(T38&gt;AA4,T38&lt;-AA4),"*",""))))</x:f>
        <x:v/>
      </x:c>
      <x:c r="X38" s="91" t="str">
        <x:v/>
      </x:c>
    </x:row>
    <x:row r="39" spans="1:25" s="12" x14ac:dyDescent="0.25">
      <x:c r="A39" s="96" t="str">
        <x:v>31</x:v>
      </x:c>
      <x:c r="B39" s="192" t="str">
        <x:v>FPR53848</x:v>
      </x:c>
      <x:c r="C39" s="192" t="str">
        <x:v>Ricoh SP 5210SF</x:v>
      </x:c>
      <x:c r="D39" s="192" t="str">
        <x:v>B/W Laser Prints</x:v>
      </x:c>
      <x:c r="E39" s="192" t="str">
        <x:v>S9158900053</x:v>
      </x:c>
      <x:c r="F39" s="192" t="str">
        <x:v>Active</x:v>
      </x:c>
      <x:c r="G39" s="192" t="str">
        <x:v>Saint George, UT</x:v>
      </x:c>
      <x:c r="H39" s="192" t="str">
        <x:v/>
      </x:c>
      <x:c r="I39" s="192" t="str">
        <x:v/>
      </x:c>
      <x:c r="J39" s="192" t="str">
        <x:v/>
      </x:c>
      <x:c r="K39" s="192" t="str">
        <x:v/>
      </x:c>
      <x:c r="L39" s="192" t="str">
        <x:v/>
      </x:c>
      <x:c r="M39" s="192" t="str">
        <x:v>7/31/2018</x:v>
      </x:c>
      <x:c r="N39" s="183" t="n">
        <x:v>25446.00</x:v>
      </x:c>
      <x:c r="O39" s="192" t="str">
        <x:v>10/31/2018</x:v>
      </x:c>
      <x:c r="P39" s="183" t="n">
        <x:v>26566.00</x:v>
      </x:c>
      <x:c r="Q39" s="207" t="n">
        <x:v>0.0061</x:v>
      </x:c>
      <x:c r="R39" s="207" t="n">
        <x:v>0.0076</x:v>
      </x:c>
      <x:c r="S39" s="183" t="n">
        <x:v>1579.00</x:v>
      </x:c>
      <x:c r="T39" s="182" t="n">
        <x:f ca="1">=IF(AND(U39=0,S39&gt;0),-100%,IF(OR(S39=0,S39="-"),"-",IF(AND(S39=0,U39=0),0%,IF(S39&lt;U39,SUM(U39-S39)/S39,IF(S39&gt;U39,SUM(-1*(S39-U39)/S39),"")))))</x:f>
        <x:v/>
      </x:c>
      <x:c r="U39" s="183" t="n">
        <x:v>1120.00</x:v>
      </x:c>
      <x:c r="V39" s="183" t="n">
        <x:f ca="1">=SUM(U39/ round((O39- M39)/30.42,0))</x:f>
        <x:v/>
      </x:c>
      <x:c r="W39" s="196">
        <x:f ca="1">=IF(T39="","",IF(T39="-","",IF(U39=0,"",IF(OR(T39&gt;AA4,T39&lt;-AA4),"*",""))))</x:f>
        <x:v/>
      </x:c>
      <x:c r="X39" s="98" t="str">
        <x:v/>
      </x:c>
    </x:row>
    <x:row r="40" spans="1:25" s="12" x14ac:dyDescent="0.25">
      <x:c r="A40" s="90" t="str">
        <x:v>32</x:v>
      </x:c>
      <x:c r="B40" s="191" t="str">
        <x:v>FPR58375</x:v>
      </x:c>
      <x:c r="C40" s="191" t="str">
        <x:v>Ricoh MP 501spf</x:v>
      </x:c>
      <x:c r="D40" s="191" t="str">
        <x:v>B/W Laser Prints</x:v>
      </x:c>
      <x:c r="E40" s="191" t="str">
        <x:v>G988X265105</x:v>
      </x:c>
      <x:c r="F40" s="191" t="str">
        <x:v>Active</x:v>
      </x:c>
      <x:c r="G40" s="191" t="str">
        <x:v>Beaufort, SC</x:v>
      </x:c>
      <x:c r="H40" s="191" t="str">
        <x:v/>
      </x:c>
      <x:c r="I40" s="191" t="str">
        <x:v/>
      </x:c>
      <x:c r="J40" s="191" t="str">
        <x:v/>
      </x:c>
      <x:c r="K40" s="191" t="str">
        <x:v>Jason Ussery</x:v>
      </x:c>
      <x:c r="L40" s="191" t="str">
        <x:v/>
      </x:c>
      <x:c r="M40" s="191" t="str">
        <x:v>7/31/2018</x:v>
      </x:c>
      <x:c r="N40" s="189" t="n">
        <x:v>1210.00</x:v>
      </x:c>
      <x:c r="O40" s="191" t="str">
        <x:v>10/22/2018</x:v>
      </x:c>
      <x:c r="P40" s="189" t="n">
        <x:v>1919.00</x:v>
      </x:c>
      <x:c r="Q40" s="206" t="n">
        <x:v>0.0038</x:v>
      </x:c>
      <x:c r="R40" s="206" t="n">
        <x:v>0.0048</x:v>
      </x:c>
      <x:c r="S40" s="189" t="n">
        <x:v>1185.00</x:v>
      </x:c>
      <x:c r="T40" s="187" t="n">
        <x:f ca="1">=IF(AND(U40=0,S40&gt;0),-100%,IF(OR(S40=0,S40="-"),"-",IF(AND(S40=0,U40=0),0%,IF(S40&lt;U40,SUM(U40-S40)/S40,IF(S40&gt;U40,SUM(-1*(S40-U40)/S40),"")))))</x:f>
        <x:v/>
      </x:c>
      <x:c r="U40" s="189" t="n">
        <x:v>709.00</x:v>
      </x:c>
      <x:c r="V40" s="189" t="n">
        <x:f ca="1">=SUM(U40/ round((O40- M40)/30.42,0))</x:f>
        <x:v/>
      </x:c>
      <x:c r="W40" s="195">
        <x:f ca="1">=IF(T40="","",IF(T40="-","",IF(U40=0,"",IF(OR(T40&gt;AA4,T40&lt;-AA4),"*",""))))</x:f>
        <x:v/>
      </x:c>
      <x:c r="X40" s="91" t="str">
        <x:v/>
      </x:c>
    </x:row>
    <x:row r="41" spans="1:25" s="12" x14ac:dyDescent="0.25">
      <x:c r="A41" s="96" t="str">
        <x:v>33</x:v>
      </x:c>
      <x:c r="B41" s="192" t="str">
        <x:v>FPR53789</x:v>
      </x:c>
      <x:c r="C41" s="192" t="str">
        <x:v>HP LJ M401dn</x:v>
      </x:c>
      <x:c r="D41" s="192" t="str">
        <x:v>B/W Laser Prints</x:v>
      </x:c>
      <x:c r="E41" s="192" t="str">
        <x:v>JPGFH37998</x:v>
      </x:c>
      <x:c r="F41" s="192" t="str">
        <x:v>Active</x:v>
      </x:c>
      <x:c r="G41" s="192" t="str">
        <x:v>Fischers, IN</x:v>
      </x:c>
      <x:c r="H41" s="192" t="str">
        <x:v/>
      </x:c>
      <x:c r="I41" s="192" t="str">
        <x:v>Kiosk</x:v>
      </x:c>
      <x:c r="J41" s="192" t="str">
        <x:v>1</x:v>
      </x:c>
      <x:c r="K41" s="192" t="str">
        <x:v/>
      </x:c>
      <x:c r="L41" s="192" t="str">
        <x:v/>
      </x:c>
      <x:c r="M41" s="192" t="str">
        <x:v>7/31/2018</x:v>
      </x:c>
      <x:c r="N41" s="183" t="n">
        <x:v>48.00</x:v>
      </x:c>
      <x:c r="O41" s="192" t="str">
        <x:v>10/31/2018</x:v>
      </x:c>
      <x:c r="P41" s="183" t="n">
        <x:v>686.00</x:v>
      </x:c>
      <x:c r="Q41" s="207" t="n">
        <x:v>0.0035</x:v>
      </x:c>
      <x:c r="R41" s="207" t="n">
        <x:v>0.0043</x:v>
      </x:c>
      <x:c r="S41" s="183" t="n">
        <x:v>0.00</x:v>
      </x:c>
      <x:c r="T41" s="182" t="n">
        <x:f ca="1">=IF(AND(U41=0,S41&gt;0),-100%,IF(OR(S41=0,S41="-"),"-",IF(AND(S41=0,U41=0),0%,IF(S41&lt;U41,SUM(U41-S41)/S41,IF(S41&gt;U41,SUM(-1*(S41-U41)/S41),"")))))</x:f>
        <x:v/>
      </x:c>
      <x:c r="U41" s="183" t="n">
        <x:v>638.00</x:v>
      </x:c>
      <x:c r="V41" s="183" t="n">
        <x:f ca="1">=SUM(U41/ round((O41- M41)/30.42,0))</x:f>
        <x:v/>
      </x:c>
      <x:c r="W41" s="196">
        <x:f ca="1">=IF(T41="","",IF(T41="-","",IF(U41=0,"",IF(OR(T41&gt;AA4,T41&lt;-AA4),"*",""))))</x:f>
        <x:v/>
      </x:c>
      <x:c r="X41" s="98" t="str">
        <x:v/>
      </x:c>
    </x:row>
    <x:row r="42" spans="1:25" s="12" x14ac:dyDescent="0.25">
      <x:c r="A42" s="90" t="str">
        <x:v>34</x:v>
      </x:c>
      <x:c r="B42" s="191" t="str">
        <x:v>FPR45674</x:v>
      </x:c>
      <x:c r="C42" s="191" t="str">
        <x:v>Ricoh SP C830dn</x:v>
      </x:c>
      <x:c r="D42" s="191" t="str">
        <x:v>B/W Laser Prints</x:v>
      </x:c>
      <x:c r="E42" s="191" t="str">
        <x:v>T363M500081</x:v>
      </x:c>
      <x:c r="F42" s="191" t="str">
        <x:v>Active</x:v>
      </x:c>
      <x:c r="G42" s="191" t="str">
        <x:v>Riverview, FL</x:v>
      </x:c>
      <x:c r="H42" s="191" t="str">
        <x:v/>
      </x:c>
      <x:c r="I42" s="191" t="str">
        <x:v/>
      </x:c>
      <x:c r="J42" s="191" t="str">
        <x:v/>
      </x:c>
      <x:c r="K42" s="191" t="str">
        <x:v>Justin Reviczky</x:v>
      </x:c>
      <x:c r="L42" s="191" t="str">
        <x:v/>
      </x:c>
      <x:c r="M42" s="191" t="str">
        <x:v>7/26/2018</x:v>
      </x:c>
      <x:c r="N42" s="189" t="n">
        <x:v>10462.00</x:v>
      </x:c>
      <x:c r="O42" s="191" t="str">
        <x:v>10/24/2018</x:v>
      </x:c>
      <x:c r="P42" s="189" t="n">
        <x:v>11019.00</x:v>
      </x:c>
      <x:c r="Q42" s="206" t="n">
        <x:v>0.003</x:v>
      </x:c>
      <x:c r="R42" s="206" t="n">
        <x:v>0.0038</x:v>
      </x:c>
      <x:c r="S42" s="189" t="n">
        <x:v>357.00</x:v>
      </x:c>
      <x:c r="T42" s="187" t="n">
        <x:f ca="1">=IF(AND(U42=0,S42&gt;0),-100%,IF(OR(S42=0,S42="-"),"-",IF(AND(S42=0,U42=0),0%,IF(S42&lt;U42,SUM(U42-S42)/S42,IF(S42&gt;U42,SUM(-1*(S42-U42)/S42),"")))))</x:f>
        <x:v/>
      </x:c>
      <x:c r="U42" s="189" t="n">
        <x:v>557.00</x:v>
      </x:c>
      <x:c r="V42" s="189" t="n">
        <x:f ca="1">=SUM(U42/ round((O42- M42)/30.42,0))</x:f>
        <x:v/>
      </x:c>
      <x:c r="W42" s="195">
        <x:f ca="1">=IF(T42="","",IF(T42="-","",IF(U42=0,"",IF(OR(T42&gt;AA4,T42&lt;-AA4),"*",""))))</x:f>
        <x:v/>
      </x:c>
      <x:c r="X42" s="91" t="str">
        <x:v/>
      </x:c>
    </x:row>
    <x:row r="43" spans="1:25" s="12" x14ac:dyDescent="0.25">
      <x:c r="A43" s="96" t="str">
        <x:v>35</x:v>
      </x:c>
      <x:c r="B43" s="192" t="str">
        <x:v>FPR58106</x:v>
      </x:c>
      <x:c r="C43" s="192" t="str">
        <x:v>Ricoh SP C440dn</x:v>
      </x:c>
      <x:c r="D43" s="192" t="str">
        <x:v>B/W Laser Prints</x:v>
      </x:c>
      <x:c r="E43" s="192" t="str">
        <x:v>X688P200264</x:v>
      </x:c>
      <x:c r="F43" s="192" t="str">
        <x:v>Active</x:v>
      </x:c>
      <x:c r="G43" s="192" t="str">
        <x:v>Longs, SC</x:v>
      </x:c>
      <x:c r="H43" s="192" t="str">
        <x:v/>
      </x:c>
      <x:c r="I43" s="192" t="str">
        <x:v/>
      </x:c>
      <x:c r="J43" s="192" t="str">
        <x:v/>
      </x:c>
      <x:c r="K43" s="192" t="str">
        <x:v>Julia Valentine</x:v>
      </x:c>
      <x:c r="L43" s="192" t="str">
        <x:v/>
      </x:c>
      <x:c r="M43" s="192" t="str">
        <x:v>7/26/2018</x:v>
      </x:c>
      <x:c r="N43" s="183" t="n">
        <x:v>158.00</x:v>
      </x:c>
      <x:c r="O43" s="192" t="str">
        <x:v>10/31/2018</x:v>
      </x:c>
      <x:c r="P43" s="183" t="n">
        <x:v>706.00</x:v>
      </x:c>
      <x:c r="Q43" s="207" t="n">
        <x:v>0.003</x:v>
      </x:c>
      <x:c r="R43" s="207" t="n">
        <x:v>0.0037</x:v>
      </x:c>
      <x:c r="S43" s="183" t="n">
        <x:v>79.00</x:v>
      </x:c>
      <x:c r="T43" s="182" t="n">
        <x:f ca="1">=IF(AND(U43=0,S43&gt;0),-100%,IF(OR(S43=0,S43="-"),"-",IF(AND(S43=0,U43=0),0%,IF(S43&lt;U43,SUM(U43-S43)/S43,IF(S43&gt;U43,SUM(-1*(S43-U43)/S43),"")))))</x:f>
        <x:v/>
      </x:c>
      <x:c r="U43" s="183" t="n">
        <x:v>548.00</x:v>
      </x:c>
      <x:c r="V43" s="183" t="n">
        <x:f ca="1">=SUM(U43/ round((O43- M43)/30.42,0))</x:f>
        <x:v/>
      </x:c>
      <x:c r="W43" s="196">
        <x:f ca="1">=IF(T43="","",IF(T43="-","",IF(U43=0,"",IF(OR(T43&gt;AA4,T43&lt;-AA4),"*",""))))</x:f>
        <x:v/>
      </x:c>
      <x:c r="X43" s="98" t="str">
        <x:v/>
      </x:c>
    </x:row>
    <x:row r="44" spans="1:25" s="12" x14ac:dyDescent="0.25">
      <x:c r="A44" s="90" t="str">
        <x:v>36</x:v>
      </x:c>
      <x:c r="B44" s="191" t="str">
        <x:v>FPR53855</x:v>
      </x:c>
      <x:c r="C44" s="191" t="str">
        <x:v>Ricoh SP 5210SF</x:v>
      </x:c>
      <x:c r="D44" s="191" t="str">
        <x:v>B/W Laser Prints</x:v>
      </x:c>
      <x:c r="E44" s="191" t="str">
        <x:v>S9159200153</x:v>
      </x:c>
      <x:c r="F44" s="191" t="str">
        <x:v>Active</x:v>
      </x:c>
      <x:c r="G44" s="191" t="str">
        <x:v>Fort Leonard Wood, MO</x:v>
      </x:c>
      <x:c r="H44" s="191" t="str">
        <x:v/>
      </x:c>
      <x:c r="I44" s="191" t="str">
        <x:v/>
      </x:c>
      <x:c r="J44" s="191" t="str">
        <x:v/>
      </x:c>
      <x:c r="K44" s="191" t="str">
        <x:v/>
      </x:c>
      <x:c r="L44" s="191" t="str">
        <x:v/>
      </x:c>
      <x:c r="M44" s="191" t="str">
        <x:v>7/26/2018</x:v>
      </x:c>
      <x:c r="N44" s="189" t="n">
        <x:v>4608.00</x:v>
      </x:c>
      <x:c r="O44" s="191" t="str">
        <x:v>10/24/2018</x:v>
      </x:c>
      <x:c r="P44" s="189" t="n">
        <x:v>5078.00</x:v>
      </x:c>
      <x:c r="Q44" s="206" t="n">
        <x:v>0.0025</x:v>
      </x:c>
      <x:c r="R44" s="206" t="n">
        <x:v>0.0032</x:v>
      </x:c>
      <x:c r="S44" s="189" t="n">
        <x:v>457.00</x:v>
      </x:c>
      <x:c r="T44" s="187" t="n">
        <x:f ca="1">=IF(AND(U44=0,S44&gt;0),-100%,IF(OR(S44=0,S44="-"),"-",IF(AND(S44=0,U44=0),0%,IF(S44&lt;U44,SUM(U44-S44)/S44,IF(S44&gt;U44,SUM(-1*(S44-U44)/S44),"")))))</x:f>
        <x:v/>
      </x:c>
      <x:c r="U44" s="189" t="n">
        <x:v>470.00</x:v>
      </x:c>
      <x:c r="V44" s="189" t="n">
        <x:f ca="1">=SUM(U44/ round((O44- M44)/30.42,0))</x:f>
        <x:v/>
      </x:c>
      <x:c r="W44" s="195">
        <x:f ca="1">=IF(T44="","",IF(T44="-","",IF(U44=0,"",IF(OR(T44&gt;AA4,T44&lt;-AA4),"*",""))))</x:f>
        <x:v/>
      </x:c>
      <x:c r="X44" s="91" t="str">
        <x:v/>
      </x:c>
    </x:row>
    <x:row r="45" spans="1:25" s="12" x14ac:dyDescent="0.25">
      <x:c r="A45" s="96" t="str">
        <x:v>37</x:v>
      </x:c>
      <x:c r="B45" s="192" t="str">
        <x:v>FPR49195</x:v>
      </x:c>
      <x:c r="C45" s="192" t="str">
        <x:v>Ricoh MP301SP</x:v>
      </x:c>
      <x:c r="D45" s="192" t="str">
        <x:v>B/W Laser Prints</x:v>
      </x:c>
      <x:c r="E45" s="192" t="str">
        <x:v>W914P600412</x:v>
      </x:c>
      <x:c r="F45" s="192" t="str">
        <x:v>Active</x:v>
      </x:c>
      <x:c r="G45" s="192" t="str">
        <x:v>Longs, SC</x:v>
      </x:c>
      <x:c r="H45" s="192" t="str">
        <x:v/>
      </x:c>
      <x:c r="I45" s="192" t="str">
        <x:v/>
      </x:c>
      <x:c r="J45" s="192" t="str">
        <x:v/>
      </x:c>
      <x:c r="K45" s="192" t="str">
        <x:v>Julia Turek</x:v>
      </x:c>
      <x:c r="L45" s="192" t="str">
        <x:v/>
      </x:c>
      <x:c r="M45" s="192" t="str">
        <x:v>7/31/2018</x:v>
      </x:c>
      <x:c r="N45" s="183" t="n">
        <x:v>5992.00</x:v>
      </x:c>
      <x:c r="O45" s="192" t="str">
        <x:v>10/31/2018</x:v>
      </x:c>
      <x:c r="P45" s="183" t="n">
        <x:v>6444.00</x:v>
      </x:c>
      <x:c r="Q45" s="207" t="n">
        <x:v>0.0024</x:v>
      </x:c>
      <x:c r="R45" s="207" t="n">
        <x:v>0.0031</x:v>
      </x:c>
      <x:c r="S45" s="183" t="n">
        <x:v>288.00</x:v>
      </x:c>
      <x:c r="T45" s="182" t="n">
        <x:f ca="1">=IF(AND(U45=0,S45&gt;0),-100%,IF(OR(S45=0,S45="-"),"-",IF(AND(S45=0,U45=0),0%,IF(S45&lt;U45,SUM(U45-S45)/S45,IF(S45&gt;U45,SUM(-1*(S45-U45)/S45),"")))))</x:f>
        <x:v/>
      </x:c>
      <x:c r="U45" s="183" t="n">
        <x:v>452.00</x:v>
      </x:c>
      <x:c r="V45" s="183" t="n">
        <x:f ca="1">=SUM(U45/ round((O45- M45)/30.42,0))</x:f>
        <x:v/>
      </x:c>
      <x:c r="W45" s="196">
        <x:f ca="1">=IF(T45="","",IF(T45="-","",IF(U45=0,"",IF(OR(T45&gt;AA4,T45&lt;-AA4),"*",""))))</x:f>
        <x:v/>
      </x:c>
      <x:c r="X45" s="98" t="str">
        <x:v/>
      </x:c>
    </x:row>
    <x:row r="46" spans="1:25" s="12" x14ac:dyDescent="0.25">
      <x:c r="A46" s="90" t="str">
        <x:v>38</x:v>
      </x:c>
      <x:c r="B46" s="191" t="str">
        <x:v>FPR42116</x:v>
      </x:c>
      <x:c r="C46" s="191" t="str">
        <x:v>Ricoh SP 5210SF</x:v>
      </x:c>
      <x:c r="D46" s="191" t="str">
        <x:v>B/W Laser Prints</x:v>
      </x:c>
      <x:c r="E46" s="191" t="str">
        <x:v>S9158800099</x:v>
      </x:c>
      <x:c r="F46" s="191" t="str">
        <x:v>Active</x:v>
      </x:c>
      <x:c r="G46" s="191" t="str">
        <x:v>Riverview, FL</x:v>
      </x:c>
      <x:c r="H46" s="191" t="str">
        <x:v/>
      </x:c>
      <x:c r="I46" s="191" t="str">
        <x:v/>
      </x:c>
      <x:c r="J46" s="191" t="str">
        <x:v/>
      </x:c>
      <x:c r="K46" s="191" t="str">
        <x:v/>
      </x:c>
      <x:c r="L46" s="191" t="str">
        <x:v/>
      </x:c>
      <x:c r="M46" s="191" t="str">
        <x:v>7/26/2018</x:v>
      </x:c>
      <x:c r="N46" s="189" t="n">
        <x:v>7434.00</x:v>
      </x:c>
      <x:c r="O46" s="191" t="str">
        <x:v>10/24/2018</x:v>
      </x:c>
      <x:c r="P46" s="189" t="n">
        <x:v>7750.00</x:v>
      </x:c>
      <x:c r="Q46" s="206" t="n">
        <x:v>0.0017</x:v>
      </x:c>
      <x:c r="R46" s="206" t="n">
        <x:v>0.0021</x:v>
      </x:c>
      <x:c r="S46" s="189" t="n">
        <x:v>191.00</x:v>
      </x:c>
      <x:c r="T46" s="187" t="n">
        <x:f ca="1">=IF(AND(U46=0,S46&gt;0),-100%,IF(OR(S46=0,S46="-"),"-",IF(AND(S46=0,U46=0),0%,IF(S46&lt;U46,SUM(U46-S46)/S46,IF(S46&gt;U46,SUM(-1*(S46-U46)/S46),"")))))</x:f>
        <x:v/>
      </x:c>
      <x:c r="U46" s="189" t="n">
        <x:v>316.00</x:v>
      </x:c>
      <x:c r="V46" s="189" t="n">
        <x:f ca="1">=SUM(U46/ round((O46- M46)/30.42,0))</x:f>
        <x:v/>
      </x:c>
      <x:c r="W46" s="195">
        <x:f ca="1">=IF(T46="","",IF(T46="-","",IF(U46=0,"",IF(OR(T46&gt;AA4,T46&lt;-AA4),"*",""))))</x:f>
        <x:v/>
      </x:c>
      <x:c r="X46" s="91" t="str">
        <x:v/>
      </x:c>
    </x:row>
    <x:row r="47" spans="1:25" s="12" x14ac:dyDescent="0.25">
      <x:c r="A47" s="96" t="str">
        <x:v>39</x:v>
      </x:c>
      <x:c r="B47" s="192" t="str">
        <x:v>FPR53790</x:v>
      </x:c>
      <x:c r="C47" s="192" t="str">
        <x:v>HP LJ M401dn</x:v>
      </x:c>
      <x:c r="D47" s="192" t="str">
        <x:v>B/W Laser Prints</x:v>
      </x:c>
      <x:c r="E47" s="192" t="str">
        <x:v>JPGFH37988</x:v>
      </x:c>
      <x:c r="F47" s="192" t="str">
        <x:v>Active</x:v>
      </x:c>
      <x:c r="G47" s="192" t="str">
        <x:v>Fischers, IN</x:v>
      </x:c>
      <x:c r="H47" s="192" t="str">
        <x:v/>
      </x:c>
      <x:c r="I47" s="192" t="str">
        <x:v/>
      </x:c>
      <x:c r="J47" s="192" t="str">
        <x:v>2</x:v>
      </x:c>
      <x:c r="K47" s="192" t="str">
        <x:v>Nick</x:v>
      </x:c>
      <x:c r="L47" s="192" t="str">
        <x:v/>
      </x:c>
      <x:c r="M47" s="192" t="str">
        <x:v>8/10/2018</x:v>
      </x:c>
      <x:c r="N47" s="183" t="n">
        <x:v>5469.00</x:v>
      </x:c>
      <x:c r="O47" s="192" t="str">
        <x:v>11/1/2018</x:v>
      </x:c>
      <x:c r="P47" s="183" t="n">
        <x:v>5716.00</x:v>
      </x:c>
      <x:c r="Q47" s="207" t="n">
        <x:v>0.0013</x:v>
      </x:c>
      <x:c r="R47" s="207" t="n">
        <x:v>0.0017</x:v>
      </x:c>
      <x:c r="S47" s="183" t="n">
        <x:v>119.00</x:v>
      </x:c>
      <x:c r="T47" s="182" t="n">
        <x:f ca="1">=IF(AND(U47=0,S47&gt;0),-100%,IF(OR(S47=0,S47="-"),"-",IF(AND(S47=0,U47=0),0%,IF(S47&lt;U47,SUM(U47-S47)/S47,IF(S47&gt;U47,SUM(-1*(S47-U47)/S47),"")))))</x:f>
        <x:v/>
      </x:c>
      <x:c r="U47" s="183" t="n">
        <x:v>247.00</x:v>
      </x:c>
      <x:c r="V47" s="183" t="n">
        <x:f ca="1">=SUM(U47/ round((O47- M47)/30.42,0))</x:f>
        <x:v/>
      </x:c>
      <x:c r="W47" s="196">
        <x:f ca="1">=IF(T47="","",IF(T47="-","",IF(U47=0,"",IF(OR(T47&gt;AA4,T47&lt;-AA4),"*",""))))</x:f>
        <x:v/>
      </x:c>
      <x:c r="X47" s="98" t="str">
        <x:v/>
      </x:c>
    </x:row>
    <x:row r="48" spans="1:25" s="12" x14ac:dyDescent="0.25">
      <x:c r="A48" s="90" t="str">
        <x:v>40</x:v>
      </x:c>
      <x:c r="B48" s="191" t="str">
        <x:v>FPR53786</x:v>
      </x:c>
      <x:c r="C48" s="191" t="str">
        <x:v>HP LJ M401dn</x:v>
      </x:c>
      <x:c r="D48" s="191" t="str">
        <x:v>B/W Laser Prints</x:v>
      </x:c>
      <x:c r="E48" s="191" t="str">
        <x:v>JPGFH37994</x:v>
      </x:c>
      <x:c r="F48" s="191" t="str">
        <x:v>Active</x:v>
      </x:c>
      <x:c r="G48" s="191" t="str">
        <x:v>Fischers, IN</x:v>
      </x:c>
      <x:c r="H48" s="191" t="str">
        <x:v/>
      </x:c>
      <x:c r="I48" s="191" t="str">
        <x:v/>
      </x:c>
      <x:c r="J48" s="191" t="str">
        <x:v>2</x:v>
      </x:c>
      <x:c r="K48" s="191" t="str">
        <x:v>Jennifer</x:v>
      </x:c>
      <x:c r="L48" s="191" t="str">
        <x:v/>
      </x:c>
      <x:c r="M48" s="191" t="str">
        <x:v>7/31/2018</x:v>
      </x:c>
      <x:c r="N48" s="189" t="n">
        <x:v>40157.00</x:v>
      </x:c>
      <x:c r="O48" s="191" t="str">
        <x:v>10/31/2018</x:v>
      </x:c>
      <x:c r="P48" s="189" t="n">
        <x:v>40392.00</x:v>
      </x:c>
      <x:c r="Q48" s="206" t="n">
        <x:v>0.0013</x:v>
      </x:c>
      <x:c r="R48" s="206" t="n">
        <x:v>0.0016</x:v>
      </x:c>
      <x:c r="S48" s="189" t="n">
        <x:v>0.00</x:v>
      </x:c>
      <x:c r="T48" s="187" t="n">
        <x:f ca="1">=IF(AND(U48=0,S48&gt;0),-100%,IF(OR(S48=0,S48="-"),"-",IF(AND(S48=0,U48=0),0%,IF(S48&lt;U48,SUM(U48-S48)/S48,IF(S48&gt;U48,SUM(-1*(S48-U48)/S48),"")))))</x:f>
        <x:v/>
      </x:c>
      <x:c r="U48" s="189" t="n">
        <x:v>235.00</x:v>
      </x:c>
      <x:c r="V48" s="189" t="n">
        <x:f ca="1">=SUM(U48/ round((O48- M48)/30.42,0))</x:f>
        <x:v/>
      </x:c>
      <x:c r="W48" s="195">
        <x:f ca="1">=IF(T48="","",IF(T48="-","",IF(U48=0,"",IF(OR(T48&gt;AA4,T48&lt;-AA4),"*",""))))</x:f>
        <x:v/>
      </x:c>
      <x:c r="X48" s="91" t="str">
        <x:v/>
      </x:c>
    </x:row>
    <x:row r="49" spans="1:25" s="12" x14ac:dyDescent="0.25">
      <x:c r="A49" s="96" t="str">
        <x:v>41</x:v>
      </x:c>
      <x:c r="B49" s="192" t="str">
        <x:v>FPR53843</x:v>
      </x:c>
      <x:c r="C49" s="192" t="str">
        <x:v>Ricoh SP C431DN</x:v>
      </x:c>
      <x:c r="D49" s="192" t="str">
        <x:v>B/W Laser Prints</x:v>
      </x:c>
      <x:c r="E49" s="192" t="str">
        <x:v>S9449500211</x:v>
      </x:c>
      <x:c r="F49" s="192" t="str">
        <x:v>Active</x:v>
      </x:c>
      <x:c r="G49" s="192" t="str">
        <x:v>Naples, FL</x:v>
      </x:c>
      <x:c r="H49" s="192" t="str">
        <x:v/>
      </x:c>
      <x:c r="I49" s="192" t="str">
        <x:v/>
      </x:c>
      <x:c r="J49" s="192" t="str">
        <x:v/>
      </x:c>
      <x:c r="K49" s="192" t="str">
        <x:v/>
      </x:c>
      <x:c r="L49" s="192" t="str">
        <x:v/>
      </x:c>
      <x:c r="M49" s="192" t="str">
        <x:v>8/10/2018</x:v>
      </x:c>
      <x:c r="N49" s="183" t="n">
        <x:v>1820.00</x:v>
      </x:c>
      <x:c r="O49" s="192" t="str">
        <x:v>10/25/2018</x:v>
      </x:c>
      <x:c r="P49" s="183" t="n">
        <x:v>2038.00</x:v>
      </x:c>
      <x:c r="Q49" s="207" t="n">
        <x:v>0.0012</x:v>
      </x:c>
      <x:c r="R49" s="207" t="n">
        <x:v>0.0015</x:v>
      </x:c>
      <x:c r="S49" s="183" t="n">
        <x:v>351.00</x:v>
      </x:c>
      <x:c r="T49" s="182" t="n">
        <x:f ca="1">=IF(AND(U49=0,S49&gt;0),-100%,IF(OR(S49=0,S49="-"),"-",IF(AND(S49=0,U49=0),0%,IF(S49&lt;U49,SUM(U49-S49)/S49,IF(S49&gt;U49,SUM(-1*(S49-U49)/S49),"")))))</x:f>
        <x:v/>
      </x:c>
      <x:c r="U49" s="183" t="n">
        <x:v>218.00</x:v>
      </x:c>
      <x:c r="V49" s="183" t="n">
        <x:f ca="1">=SUM(U49/ round((O49- M49)/30.42,0))</x:f>
        <x:v/>
      </x:c>
      <x:c r="W49" s="196">
        <x:f ca="1">=IF(T49="","",IF(T49="-","",IF(U49=0,"",IF(OR(T49&gt;AA4,T49&lt;-AA4),"*",""))))</x:f>
        <x:v/>
      </x:c>
      <x:c r="X49" s="98" t="str">
        <x:v/>
      </x:c>
    </x:row>
    <x:row r="50" spans="1:25" s="12" x14ac:dyDescent="0.25">
      <x:c r="A50" s="90" t="str">
        <x:v>42</x:v>
      </x:c>
      <x:c r="B50" s="191" t="str">
        <x:v>FPR53780</x:v>
      </x:c>
      <x:c r="C50" s="191" t="str">
        <x:v>HP LJ M401dn</x:v>
      </x:c>
      <x:c r="D50" s="191" t="str">
        <x:v>B/W Laser Prints</x:v>
      </x:c>
      <x:c r="E50" s="191" t="str">
        <x:v>JPGFH37993</x:v>
      </x:c>
      <x:c r="F50" s="191" t="str">
        <x:v>Active</x:v>
      </x:c>
      <x:c r="G50" s="191" t="str">
        <x:v>Fischers, IN</x:v>
      </x:c>
      <x:c r="H50" s="191" t="str">
        <x:v/>
      </x:c>
      <x:c r="I50" s="191" t="str">
        <x:v/>
      </x:c>
      <x:c r="J50" s="191" t="str">
        <x:v>2</x:v>
      </x:c>
      <x:c r="K50" s="191" t="str">
        <x:v>Dan</x:v>
      </x:c>
      <x:c r="L50" s="191" t="str">
        <x:v/>
      </x:c>
      <x:c r="M50" s="191" t="str">
        <x:v>7/31/2018</x:v>
      </x:c>
      <x:c r="N50" s="189" t="n">
        <x:v>3642.00</x:v>
      </x:c>
      <x:c r="O50" s="191" t="str">
        <x:v>10/31/2018</x:v>
      </x:c>
      <x:c r="P50" s="189" t="n">
        <x:v>3844.00</x:v>
      </x:c>
      <x:c r="Q50" s="206" t="n">
        <x:v>0.0011</x:v>
      </x:c>
      <x:c r="R50" s="206" t="n">
        <x:v>0.0014</x:v>
      </x:c>
      <x:c r="S50" s="189" t="n">
        <x:v>432.00</x:v>
      </x:c>
      <x:c r="T50" s="187" t="n">
        <x:f ca="1">=IF(AND(U50=0,S50&gt;0),-100%,IF(OR(S50=0,S50="-"),"-",IF(AND(S50=0,U50=0),0%,IF(S50&lt;U50,SUM(U50-S50)/S50,IF(S50&gt;U50,SUM(-1*(S50-U50)/S50),"")))))</x:f>
        <x:v/>
      </x:c>
      <x:c r="U50" s="189" t="n">
        <x:v>202.00</x:v>
      </x:c>
      <x:c r="V50" s="189" t="n">
        <x:f ca="1">=SUM(U50/ round((O50- M50)/30.42,0))</x:f>
        <x:v/>
      </x:c>
      <x:c r="W50" s="195">
        <x:f ca="1">=IF(T50="","",IF(T50="-","",IF(U50=0,"",IF(OR(T50&gt;AA4,T50&lt;-AA4),"*",""))))</x:f>
        <x:v/>
      </x:c>
      <x:c r="X50" s="91" t="str">
        <x:v/>
      </x:c>
    </x:row>
    <x:row r="51" spans="1:25" s="12" x14ac:dyDescent="0.25">
      <x:c r="A51" s="96" t="str">
        <x:v>43</x:v>
      </x:c>
      <x:c r="B51" s="192" t="str">
        <x:v>10101693</x:v>
      </x:c>
      <x:c r="C51" s="192" t="str">
        <x:v>Ricoh Aficio SP C430DN</x:v>
      </x:c>
      <x:c r="D51" s="192" t="str">
        <x:v>B/W Laser Prints</x:v>
      </x:c>
      <x:c r="E51" s="192" t="str">
        <x:v>S9309300264</x:v>
      </x:c>
      <x:c r="F51" s="192" t="str">
        <x:v>Active</x:v>
      </x:c>
      <x:c r="G51" s="192" t="str">
        <x:v>Ft. Meyers, FL (Treeline Ave)</x:v>
      </x:c>
      <x:c r="H51" s="192" t="str">
        <x:v/>
      </x:c>
      <x:c r="I51" s="192" t="str">
        <x:v/>
      </x:c>
      <x:c r="J51" s="192" t="str">
        <x:v/>
      </x:c>
      <x:c r="K51" s="192" t="str">
        <x:v/>
      </x:c>
      <x:c r="L51" s="192" t="str">
        <x:v/>
      </x:c>
      <x:c r="M51" s="192" t="str">
        <x:v>7/31/2018</x:v>
      </x:c>
      <x:c r="N51" s="183" t="n">
        <x:v>2190.00</x:v>
      </x:c>
      <x:c r="O51" s="192" t="str">
        <x:v>10/31/2018</x:v>
      </x:c>
      <x:c r="P51" s="183" t="n">
        <x:v>2341.00</x:v>
      </x:c>
      <x:c r="Q51" s="207" t="n">
        <x:v>0.0008</x:v>
      </x:c>
      <x:c r="R51" s="207" t="n">
        <x:v>0.001</x:v>
      </x:c>
      <x:c r="S51" s="183" t="n">
        <x:v>61.00</x:v>
      </x:c>
      <x:c r="T51" s="182" t="n">
        <x:f ca="1">=IF(AND(U51=0,S51&gt;0),-100%,IF(OR(S51=0,S51="-"),"-",IF(AND(S51=0,U51=0),0%,IF(S51&lt;U51,SUM(U51-S51)/S51,IF(S51&gt;U51,SUM(-1*(S51-U51)/S51),"")))))</x:f>
        <x:v/>
      </x:c>
      <x:c r="U51" s="183" t="n">
        <x:v>151.00</x:v>
      </x:c>
      <x:c r="V51" s="183" t="n">
        <x:f ca="1">=SUM(U51/ round((O51- M51)/30.42,0))</x:f>
        <x:v/>
      </x:c>
      <x:c r="W51" s="196">
        <x:f ca="1">=IF(T51="","",IF(T51="-","",IF(U51=0,"",IF(OR(T51&gt;AA4,T51&lt;-AA4),"*",""))))</x:f>
        <x:v/>
      </x:c>
      <x:c r="X51" s="98" t="str">
        <x:v/>
      </x:c>
    </x:row>
    <x:row r="52" spans="1:25" s="12" x14ac:dyDescent="0.25">
      <x:c r="A52" s="90" t="str">
        <x:v>44</x:v>
      </x:c>
      <x:c r="B52" s="191" t="str">
        <x:v>FPR53807</x:v>
      </x:c>
      <x:c r="C52" s="191" t="str">
        <x:v>Ricoh SP C431DN</x:v>
      </x:c>
      <x:c r="D52" s="191" t="str">
        <x:v>B/W Laser Prints</x:v>
      </x:c>
      <x:c r="E52" s="191" t="str">
        <x:v>S9449500182</x:v>
      </x:c>
      <x:c r="F52" s="191" t="str">
        <x:v>Active</x:v>
      </x:c>
      <x:c r="G52" s="191" t="str">
        <x:v>Fischers, IN</x:v>
      </x:c>
      <x:c r="H52" s="191" t="str">
        <x:v/>
      </x:c>
      <x:c r="I52" s="191" t="str">
        <x:v/>
      </x:c>
      <x:c r="J52" s="191" t="str">
        <x:v>2</x:v>
      </x:c>
      <x:c r="K52" s="191" t="str">
        <x:v/>
      </x:c>
      <x:c r="L52" s="191" t="str">
        <x:v/>
      </x:c>
      <x:c r="M52" s="191" t="str">
        <x:v>7/31/2018</x:v>
      </x:c>
      <x:c r="N52" s="189" t="n">
        <x:v>1361.00</x:v>
      </x:c>
      <x:c r="O52" s="191" t="str">
        <x:v>10/31/2018</x:v>
      </x:c>
      <x:c r="P52" s="189" t="n">
        <x:v>1446.00</x:v>
      </x:c>
      <x:c r="Q52" s="206" t="n">
        <x:v>0.0005</x:v>
      </x:c>
      <x:c r="R52" s="206" t="n">
        <x:v>0.0006</x:v>
      </x:c>
      <x:c r="S52" s="189" t="n">
        <x:v>64.00</x:v>
      </x:c>
      <x:c r="T52" s="187" t="n">
        <x:f ca="1">=IF(AND(U52=0,S52&gt;0),-100%,IF(OR(S52=0,S52="-"),"-",IF(AND(S52=0,U52=0),0%,IF(S52&lt;U52,SUM(U52-S52)/S52,IF(S52&gt;U52,SUM(-1*(S52-U52)/S52),"")))))</x:f>
        <x:v/>
      </x:c>
      <x:c r="U52" s="189" t="n">
        <x:v>85.00</x:v>
      </x:c>
      <x:c r="V52" s="189" t="n">
        <x:f ca="1">=SUM(U52/ round((O52- M52)/30.42,0))</x:f>
        <x:v/>
      </x:c>
      <x:c r="W52" s="195">
        <x:f ca="1">=IF(T52="","",IF(T52="-","",IF(U52=0,"",IF(OR(T52&gt;AA4,T52&lt;-AA4),"*",""))))</x:f>
        <x:v/>
      </x:c>
      <x:c r="X52" s="91" t="str">
        <x:v/>
      </x:c>
    </x:row>
    <x:row r="53" spans="1:25" s="12" x14ac:dyDescent="0.25">
      <x:c r="A53" s="96" t="str">
        <x:v>45</x:v>
      </x:c>
      <x:c r="B53" s="192" t="str">
        <x:v>FPR41944</x:v>
      </x:c>
      <x:c r="C53" s="192" t="str">
        <x:v>HP CLJ 2025N</x:v>
      </x:c>
      <x:c r="D53" s="192" t="str">
        <x:v>B/W Laser Prints</x:v>
      </x:c>
      <x:c r="E53" s="192" t="str">
        <x:v>CNGS480718</x:v>
      </x:c>
      <x:c r="F53" s="192" t="str">
        <x:v>Active</x:v>
      </x:c>
      <x:c r="G53" s="192" t="str">
        <x:v>Wilmington, NC</x:v>
      </x:c>
      <x:c r="H53" s="192" t="str">
        <x:v/>
      </x:c>
      <x:c r="I53" s="192" t="str">
        <x:v/>
      </x:c>
      <x:c r="J53" s="192" t="str">
        <x:v/>
      </x:c>
      <x:c r="K53" s="192" t="str">
        <x:v>Susan Mule</x:v>
      </x:c>
      <x:c r="L53" s="192" t="str">
        <x:v/>
      </x:c>
      <x:c r="M53" s="192" t="str">
        <x:v>7/31/2018</x:v>
      </x:c>
      <x:c r="N53" s="183" t="n">
        <x:v>733.00</x:v>
      </x:c>
      <x:c r="O53" s="192" t="str">
        <x:v>10/31/2018</x:v>
      </x:c>
      <x:c r="P53" s="183" t="n">
        <x:v>740.00</x:v>
      </x:c>
      <x:c r="Q53" s="207" t="n">
        <x:v>0.00</x:v>
      </x:c>
      <x:c r="R53" s="207" t="n">
        <x:v>0.00</x:v>
      </x:c>
      <x:c r="S53" s="183" t="n">
        <x:v>0.00</x:v>
      </x:c>
      <x:c r="T53" s="182" t="n">
        <x:f ca="1">=IF(AND(U53=0,S53&gt;0),-100%,IF(OR(S53=0,S53="-"),"-",IF(AND(S53=0,U53=0),0%,IF(S53&lt;U53,SUM(U53-S53)/S53,IF(S53&gt;U53,SUM(-1*(S53-U53)/S53),"")))))</x:f>
        <x:v/>
      </x:c>
      <x:c r="U53" s="183" t="n">
        <x:v>7.00</x:v>
      </x:c>
      <x:c r="V53" s="183" t="n">
        <x:f ca="1">=SUM(U53/ round((O53- M53)/30.42,0))</x:f>
        <x:v/>
      </x:c>
      <x:c r="W53" s="196">
        <x:f ca="1">=IF(T53="","",IF(T53="-","",IF(U53=0,"",IF(OR(T53&gt;AA4,T53&lt;-AA4),"*",""))))</x:f>
        <x:v/>
      </x:c>
      <x:c r="X53" s="98" t="str">
        <x:v/>
      </x:c>
    </x:row>
    <x:row r="54" spans="1:25" s="12" x14ac:dyDescent="0.25">
      <x:c r="A54" s="90" t="str">
        <x:v>46</x:v>
      </x:c>
      <x:c r="B54" s="191" t="str">
        <x:v>A20123845</x:v>
      </x:c>
      <x:c r="C54" s="191" t="str">
        <x:v>Ricoh SP 5210SF</x:v>
      </x:c>
      <x:c r="D54" s="191" t="str">
        <x:v>B/W Laser Prints</x:v>
      </x:c>
      <x:c r="E54" s="191" t="str">
        <x:v>S9138700771</x:v>
      </x:c>
      <x:c r="F54" s="191" t="str">
        <x:v>Inactive</x:v>
      </x:c>
      <x:c r="G54" s="191" t="str">
        <x:v>Fischers, IN</x:v>
      </x:c>
      <x:c r="H54" s="191" t="str">
        <x:v/>
      </x:c>
      <x:c r="I54" s="191" t="str">
        <x:v>Storage</x:v>
      </x:c>
      <x:c r="J54" s="191" t="str">
        <x:v/>
      </x:c>
      <x:c r="K54" s="191" t="str">
        <x:v/>
      </x:c>
      <x:c r="L54" s="191" t="str">
        <x:v/>
      </x:c>
      <x:c r="M54" s="191" t="str">
        <x:v>7/26/2018</x:v>
      </x:c>
      <x:c r="N54" s="189" t="n">
        <x:v>192666.00</x:v>
      </x:c>
      <x:c r="O54" s="191" t="str">
        <x:v>10/30/2018</x:v>
      </x:c>
      <x:c r="P54" s="189" t="n">
        <x:v>192666.00</x:v>
      </x:c>
      <x:c r="Q54" s="206" t="n">
        <x:v>0.00</x:v>
      </x:c>
      <x:c r="R54" s="206" t="n">
        <x:v>0.00</x:v>
      </x:c>
      <x:c r="S54" s="189" t="n">
        <x:v>0.00</x:v>
      </x:c>
      <x:c r="T54" s="187" t="n">
        <x:f ca="1">=IF(AND(U54=0,S54&gt;0),-100%,IF(OR(S54=0,S54="-"),"-",IF(AND(S54=0,U54=0),0%,IF(S54&lt;U54,SUM(U54-S54)/S54,IF(S54&gt;U54,SUM(-1*(S54-U54)/S54),"")))))</x:f>
        <x:v/>
      </x:c>
      <x:c r="U54" s="189" t="n">
        <x:v>0.00</x:v>
      </x:c>
      <x:c r="V54" s="189" t="n">
        <x:f ca="1">=SUM(U54/ round((O54- M54)/30.42,0))</x:f>
        <x:v/>
      </x:c>
      <x:c r="W54" s="195">
        <x:f ca="1">=IF(T54="","",IF(T54="-","",IF(U54=0,"",IF(OR(T54&gt;AA4,T54&lt;-AA4),"*",""))))</x:f>
        <x:v/>
      </x:c>
      <x:c r="X54" s="91" t="str">
        <x:v/>
      </x:c>
    </x:row>
    <x:row r="55" spans="1:25" s="12" x14ac:dyDescent="0.25">
      <x:c r="A55" s="96" t="str">
        <x:v>47</x:v>
      </x:c>
      <x:c r="B55" s="192" t="str">
        <x:v>FPR53784</x:v>
      </x:c>
      <x:c r="C55" s="192" t="str">
        <x:v>HP LJ M401dn</x:v>
      </x:c>
      <x:c r="D55" s="192" t="str">
        <x:v>B/W Laser Prints</x:v>
      </x:c>
      <x:c r="E55" s="192" t="str">
        <x:v>JPGFH37986</x:v>
      </x:c>
      <x:c r="F55" s="192" t="str">
        <x:v>Active</x:v>
      </x:c>
      <x:c r="G55" s="192" t="str">
        <x:v>Fischers, IN</x:v>
      </x:c>
      <x:c r="H55" s="192" t="str">
        <x:v/>
      </x:c>
      <x:c r="I55" s="192" t="str">
        <x:v/>
      </x:c>
      <x:c r="J55" s="192" t="str">
        <x:v>1</x:v>
      </x:c>
      <x:c r="K55" s="192" t="str">
        <x:v>Dave</x:v>
      </x:c>
      <x:c r="L55" s="192" t="str">
        <x:v/>
      </x:c>
      <x:c r="M55" s="192" t="str">
        <x:v>7/31/2018</x:v>
      </x:c>
      <x:c r="N55" s="183" t="n">
        <x:v>5855.00</x:v>
      </x:c>
      <x:c r="O55" s="192" t="str">
        <x:v>10/31/2018</x:v>
      </x:c>
      <x:c r="P55" s="183" t="n">
        <x:v>5855.00</x:v>
      </x:c>
      <x:c r="Q55" s="207" t="n">
        <x:v>0.00</x:v>
      </x:c>
      <x:c r="R55" s="207" t="n">
        <x:v>0.00</x:v>
      </x:c>
      <x:c r="S55" s="183" t="n">
        <x:v>0.00</x:v>
      </x:c>
      <x:c r="T55" s="182" t="n">
        <x:f ca="1">=IF(AND(U55=0,S55&gt;0),-100%,IF(OR(S55=0,S55="-"),"-",IF(AND(S55=0,U55=0),0%,IF(S55&lt;U55,SUM(U55-S55)/S55,IF(S55&gt;U55,SUM(-1*(S55-U55)/S55),"")))))</x:f>
        <x:v/>
      </x:c>
      <x:c r="U55" s="183" t="n">
        <x:v>0.00</x:v>
      </x:c>
      <x:c r="V55" s="183" t="n">
        <x:f ca="1">=SUM(U55/ round((O55- M55)/30.42,0))</x:f>
        <x:v/>
      </x:c>
      <x:c r="W55" s="196">
        <x:f ca="1">=IF(T55="","",IF(T55="-","",IF(U55=0,"",IF(OR(T55&gt;AA4,T55&lt;-AA4),"*",""))))</x:f>
        <x:v/>
      </x:c>
      <x:c r="X55" s="98" t="str">
        <x:v/>
      </x:c>
    </x:row>
    <x:row r="56" spans="1:25" s="12" x14ac:dyDescent="0.25">
      <x:c r="A56" s="90" t="str">
        <x:v>48</x:v>
      </x:c>
      <x:c r="B56" s="191" t="str">
        <x:v>FPR55737</x:v>
      </x:c>
      <x:c r="C56" s="191" t="str">
        <x:v>Ricoh SP C440dn</x:v>
      </x:c>
      <x:c r="D56" s="191" t="str">
        <x:v>B/W Laser Prints</x:v>
      </x:c>
      <x:c r="E56" s="191" t="str">
        <x:v>X685PA00179</x:v>
      </x:c>
      <x:c r="F56" s="191" t="str">
        <x:v>Active</x:v>
      </x:c>
      <x:c r="G56" s="191" t="str">
        <x:v>Fischers, IN</x:v>
      </x:c>
      <x:c r="H56" s="191" t="str">
        <x:v/>
      </x:c>
      <x:c r="I56" s="191" t="str">
        <x:v>Invoices</x:v>
      </x:c>
      <x:c r="J56" s="191" t="str">
        <x:v/>
      </x:c>
      <x:c r="K56" s="191" t="str">
        <x:v>Nick Starnes</x:v>
      </x:c>
      <x:c r="L56" s="191" t="str">
        <x:v/>
      </x:c>
      <x:c r="M56" s="191" t="str">
        <x:v>7/31/2018</x:v>
      </x:c>
      <x:c r="N56" s="189" t="n">
        <x:v>300.00</x:v>
      </x:c>
      <x:c r="O56" s="191" t="str">
        <x:v>10/31/2018</x:v>
      </x:c>
      <x:c r="P56" s="189" t="n">
        <x:v>300.00</x:v>
      </x:c>
      <x:c r="Q56" s="206" t="n">
        <x:v>0.00</x:v>
      </x:c>
      <x:c r="R56" s="206" t="n">
        <x:v>0.00</x:v>
      </x:c>
      <x:c r="S56" s="189" t="n">
        <x:v>0.00</x:v>
      </x:c>
      <x:c r="T56" s="187" t="n">
        <x:f ca="1">=IF(AND(U56=0,S56&gt;0),-100%,IF(OR(S56=0,S56="-"),"-",IF(AND(S56=0,U56=0),0%,IF(S56&lt;U56,SUM(U56-S56)/S56,IF(S56&gt;U56,SUM(-1*(S56-U56)/S56),"")))))</x:f>
        <x:v/>
      </x:c>
      <x:c r="U56" s="189" t="n">
        <x:v>0.00</x:v>
      </x:c>
      <x:c r="V56" s="189" t="n">
        <x:f ca="1">=SUM(U56/ round((O56- M56)/30.42,0))</x:f>
        <x:v/>
      </x:c>
      <x:c r="W56" s="195">
        <x:f ca="1">=IF(T56="","",IF(T56="-","",IF(U56=0,"",IF(OR(T56&gt;AA4,T56&lt;-AA4),"*",""))))</x:f>
        <x:v/>
      </x:c>
      <x:c r="X56" s="91" t="str">
        <x:v/>
      </x:c>
    </x:row>
    <x:row r="57" spans="1:10" ht="15.5" customHeight="1" x14ac:dyDescent="0.25">
      <x:c r="A57" s="174"/>
      <x:c r="B57" s="174"/>
      <x:c r="C57" s="174"/>
      <x:c r="D57" s="174"/>
      <x:c r="E57" s="174"/>
      <x:c r="F57" s="174"/>
      <x:c r="G57" s="174"/>
      <x:c r="H57" s="174"/>
      <x:c r="I57" s="174"/>
      <x:c r="J57" s="174"/>
      <x:c r="K57" s="174"/>
      <x:c r="L57" s="174"/>
      <x:c r="M57" s="174"/>
      <x:c r="N57" s="174"/>
      <x:c r="O57" s="174"/>
      <x:c r="P57" s="174"/>
      <x:c r="Q57" s="174"/>
      <x:c r="R57" s="174"/>
      <x:c r="S57" s="205" t="n">
        <x:f ca="1">SUM(S11:S56)</x:f>
      </x:c>
      <x:c r="T57" s="174"/>
      <x:c r="U57" s="205" t="n">
        <x:f ca="1">SUM(U11:U56)</x:f>
      </x:c>
      <x:c r="V57" s="205" t="n">
        <x:f ca="1">SUM(V11:V56)</x:f>
      </x:c>
      <x:c r="W57" s="174"/>
      <x:c r="X57" s="174"/>
    </x:row>
    <x:row r="58" spans="1:25" ht="38.5" customHeight="1" x14ac:dyDescent="0.25">
      <x:c r="A58" s="194">
        <x:v>Color Laser Prints</x:v>
      </x:c>
    </x:row>
    <x:row r="59" spans="1:25" s="12" customFormat="1" ht="37.35" customHeight="1" x14ac:dyDescent="0.25">
      <x:c r="A59" s="47" t="str">
        <x:v>Line #</x:v>
      </x:c>
      <x:c r="B59" s="45" t="str">
        <x:v>Device ID</x:v>
      </x:c>
      <x:c r="C59" s="45" t="str">
        <x:v>Model </x:v>
      </x:c>
      <x:c r="D59" s="45" t="str">
        <x:v>Meter Type</x:v>
      </x:c>
      <x:c r="E59" s="45" t="str">
        <x:v>Serial Number</x:v>
      </x:c>
      <x:c r="F59" s="45" t="str">
        <x:v>Device Status</x:v>
      </x:c>
      <x:c r="G59" s="45" t="str">
        <x:v>Location</x:v>
      </x:c>
      <x:c r="H59" s="45" t="str">
        <x:v>Bldg</x:v>
      </x:c>
      <x:c r="I59" s="45" t="str">
        <x:v>Dept.</x:v>
      </x:c>
      <x:c r="J59" s="45" t="str">
        <x:v>Floor</x:v>
      </x:c>
      <x:c r="K59" s="45" t="str">
        <x:v>User</x:v>
      </x:c>
      <x:c r="L59" s="45" t="str">
        <x:v>Cost Center</x:v>
      </x:c>
      <x:c r="M59" s="45" t="str">
        <x:v>Start Date</x:v>
      </x:c>
      <x:c r="N59" s="45" t="str">
        <x:v>Start Meter</x:v>
      </x:c>
      <x:c r="O59" s="45" t="str">
        <x:v>End Date</x:v>
      </x:c>
      <x:c r="P59" s="45" t="str">
        <x:v>End Meter</x:v>
      </x:c>
      <x:c r="Q59" s="45" t="str">
        <x:v>% of Total Usage</x:v>
      </x:c>
      <x:c r="R59" s="45" t="str">
        <x:v>% Usage By Meter Group</x:v>
      </x:c>
      <x:c r="S59" s="45" t="str">
        <x:v>Volume Last Period</x:v>
      </x:c>
      <x:c r="T59" s="45" t="str">
        <x:v>% Change</x:v>
      </x:c>
      <x:c r="U59" s="45" t="str">
        <x:v>Volume Current Period</x:v>
      </x:c>
      <x:c r="V59" s="45" t="str">
        <x:v>Avg. Monthly Vol.</x:v>
      </x:c>
      <x:c r="W59" s="45"/>
      <x:c r="X59" s="46" t="str">
        <x:v>Comments</x:v>
      </x:c>
    </x:row>
    <x:row r="60" spans="1:25" s="12" x14ac:dyDescent="0.25">
      <x:c r="A60" s="90" t="str">
        <x:v>49</x:v>
      </x:c>
      <x:c r="B60" s="191" t="str">
        <x:v>FPR55737</x:v>
      </x:c>
      <x:c r="C60" s="191" t="str">
        <x:v>Ricoh SP C440dn</x:v>
      </x:c>
      <x:c r="D60" s="191" t="str">
        <x:v>Color Laser Prints</x:v>
      </x:c>
      <x:c r="E60" s="191" t="str">
        <x:v>X685PA00179</x:v>
      </x:c>
      <x:c r="F60" s="191" t="str">
        <x:v>Active</x:v>
      </x:c>
      <x:c r="G60" s="191" t="str">
        <x:v>Fischers, IN</x:v>
      </x:c>
      <x:c r="H60" s="191" t="str">
        <x:v/>
      </x:c>
      <x:c r="I60" s="191" t="str">
        <x:v>Invoices</x:v>
      </x:c>
      <x:c r="J60" s="191" t="str">
        <x:v/>
      </x:c>
      <x:c r="K60" s="191" t="str">
        <x:v>Nick Starnes</x:v>
      </x:c>
      <x:c r="L60" s="191" t="str">
        <x:v/>
      </x:c>
      <x:c r="M60" s="191" t="str">
        <x:v>7/31/2018</x:v>
      </x:c>
      <x:c r="N60" s="189" t="n">
        <x:v>43957.00</x:v>
      </x:c>
      <x:c r="O60" s="191" t="str">
        <x:v>10/31/2018</x:v>
      </x:c>
      <x:c r="P60" s="189" t="n">
        <x:v>48424.00</x:v>
      </x:c>
      <x:c r="Q60" s="206" t="n">
        <x:v>0.0242</x:v>
      </x:c>
      <x:c r="R60" s="206" t="n">
        <x:v>0.3983</x:v>
      </x:c>
      <x:c r="S60" s="189" t="n">
        <x:v>4073.00</x:v>
      </x:c>
      <x:c r="T60" s="187" t="n">
        <x:f ca="1">=IF(AND(U60=0,S60&gt;0),-100%,IF(OR(S60=0,S60="-"),"-",IF(AND(S60=0,U60=0),0%,IF(S60&lt;U60,SUM(U60-S60)/S60,IF(S60&gt;U60,SUM(-1*(S60-U60)/S60),"")))))</x:f>
        <x:v/>
      </x:c>
      <x:c r="U60" s="189" t="n">
        <x:v>4467.00</x:v>
      </x:c>
      <x:c r="V60" s="189" t="n">
        <x:f ca="1">=SUM(U60/ round((O60- M60)/30.42,0))</x:f>
        <x:v/>
      </x:c>
      <x:c r="W60" s="195">
        <x:f ca="1">=IF(T60="","",IF(T60="-","",IF(U60=0,"",IF(OR(T60&gt; AA4 ,T60&lt;-AA4),"*",""))))</x:f>
        <x:v/>
      </x:c>
      <x:c r="X60" s="91" t="str">
        <x:v/>
      </x:c>
    </x:row>
    <x:row r="61" spans="1:25" s="12" x14ac:dyDescent="0.25">
      <x:c r="A61" s="96" t="str">
        <x:v>50</x:v>
      </x:c>
      <x:c r="B61" s="192" t="str">
        <x:v>FPR45674</x:v>
      </x:c>
      <x:c r="C61" s="192" t="str">
        <x:v>Ricoh SP C830dn</x:v>
      </x:c>
      <x:c r="D61" s="192" t="str">
        <x:v>Color Laser Prints</x:v>
      </x:c>
      <x:c r="E61" s="192" t="str">
        <x:v>T363M500081</x:v>
      </x:c>
      <x:c r="F61" s="192" t="str">
        <x:v>Active</x:v>
      </x:c>
      <x:c r="G61" s="192" t="str">
        <x:v>Riverview, FL</x:v>
      </x:c>
      <x:c r="H61" s="192" t="str">
        <x:v/>
      </x:c>
      <x:c r="I61" s="192" t="str">
        <x:v/>
      </x:c>
      <x:c r="J61" s="192" t="str">
        <x:v/>
      </x:c>
      <x:c r="K61" s="192" t="str">
        <x:v>Justin Reviczky</x:v>
      </x:c>
      <x:c r="L61" s="192" t="str">
        <x:v/>
      </x:c>
      <x:c r="M61" s="192" t="str">
        <x:v>7/26/2018</x:v>
      </x:c>
      <x:c r="N61" s="183" t="n">
        <x:v>21914.00</x:v>
      </x:c>
      <x:c r="O61" s="192" t="str">
        <x:v>10/24/2018</x:v>
      </x:c>
      <x:c r="P61" s="183" t="n">
        <x:v>23976.00</x:v>
      </x:c>
      <x:c r="Q61" s="207" t="n">
        <x:v>0.0112</x:v>
      </x:c>
      <x:c r="R61" s="207" t="n">
        <x:v>0.1838</x:v>
      </x:c>
      <x:c r="S61" s="183" t="n">
        <x:v>1276.00</x:v>
      </x:c>
      <x:c r="T61" s="182" t="n">
        <x:f ca="1">=IF(AND(U61=0,S61&gt;0),-100%,IF(OR(S61=0,S61="-"),"-",IF(AND(S61=0,U61=0),0%,IF(S61&lt;U61,SUM(U61-S61)/S61,IF(S61&gt;U61,SUM(-1*(S61-U61)/S61),"")))))</x:f>
        <x:v/>
      </x:c>
      <x:c r="U61" s="183" t="n">
        <x:v>2062.00</x:v>
      </x:c>
      <x:c r="V61" s="183" t="n">
        <x:f ca="1">=SUM(U61/ round((O61- M61)/30.42,0))</x:f>
        <x:v/>
      </x:c>
      <x:c r="W61" s="196">
        <x:f ca="1">=IF(T61="","",IF(T61="-","",IF(U61=0,"",IF(OR(T61&gt;AA4,T61&lt;-AA4),"*",""))))</x:f>
        <x:v/>
      </x:c>
      <x:c r="X61" s="98" t="str">
        <x:v/>
      </x:c>
    </x:row>
    <x:row r="62" spans="1:25" s="12" x14ac:dyDescent="0.25">
      <x:c r="A62" s="90" t="str">
        <x:v>51</x:v>
      </x:c>
      <x:c r="B62" s="191" t="str">
        <x:v>FPR58106</x:v>
      </x:c>
      <x:c r="C62" s="191" t="str">
        <x:v>Ricoh SP C440dn</x:v>
      </x:c>
      <x:c r="D62" s="191" t="str">
        <x:v>Color Laser Prints</x:v>
      </x:c>
      <x:c r="E62" s="191" t="str">
        <x:v>X688P200264</x:v>
      </x:c>
      <x:c r="F62" s="191" t="str">
        <x:v>Active</x:v>
      </x:c>
      <x:c r="G62" s="191" t="str">
        <x:v>Longs, SC</x:v>
      </x:c>
      <x:c r="H62" s="191" t="str">
        <x:v/>
      </x:c>
      <x:c r="I62" s="191" t="str">
        <x:v/>
      </x:c>
      <x:c r="J62" s="191" t="str">
        <x:v/>
      </x:c>
      <x:c r="K62" s="191" t="str">
        <x:v>Julia Valentine</x:v>
      </x:c>
      <x:c r="L62" s="191" t="str">
        <x:v/>
      </x:c>
      <x:c r="M62" s="191" t="str">
        <x:v>7/26/2018</x:v>
      </x:c>
      <x:c r="N62" s="189" t="n">
        <x:v>954.00</x:v>
      </x:c>
      <x:c r="O62" s="191" t="str">
        <x:v>10/31/2018</x:v>
      </x:c>
      <x:c r="P62" s="189" t="n">
        <x:v>2699.00</x:v>
      </x:c>
      <x:c r="Q62" s="206" t="n">
        <x:v>0.0094</x:v>
      </x:c>
      <x:c r="R62" s="206" t="n">
        <x:v>0.1556</x:v>
      </x:c>
      <x:c r="S62" s="189" t="n">
        <x:v>580.00</x:v>
      </x:c>
      <x:c r="T62" s="187" t="n">
        <x:f ca="1">=IF(AND(U62=0,S62&gt;0),-100%,IF(OR(S62=0,S62="-"),"-",IF(AND(S62=0,U62=0),0%,IF(S62&lt;U62,SUM(U62-S62)/S62,IF(S62&gt;U62,SUM(-1*(S62-U62)/S62),"")))))</x:f>
        <x:v/>
      </x:c>
      <x:c r="U62" s="189" t="n">
        <x:v>1745.00</x:v>
      </x:c>
      <x:c r="V62" s="189" t="n">
        <x:f ca="1">=SUM(U62/ round((O62- M62)/30.42,0))</x:f>
        <x:v/>
      </x:c>
      <x:c r="W62" s="195">
        <x:f ca="1">=IF(T62="","",IF(T62="-","",IF(U62=0,"",IF(OR(T62&gt;AA4,T62&lt;-AA4),"*",""))))</x:f>
        <x:v/>
      </x:c>
      <x:c r="X62" s="91" t="str">
        <x:v/>
      </x:c>
    </x:row>
    <x:row r="63" spans="1:25" s="12" x14ac:dyDescent="0.25">
      <x:c r="A63" s="96" t="str">
        <x:v>52</x:v>
      </x:c>
      <x:c r="B63" s="192" t="str">
        <x:v>10101693</x:v>
      </x:c>
      <x:c r="C63" s="192" t="str">
        <x:v>Ricoh Aficio SP C430DN</x:v>
      </x:c>
      <x:c r="D63" s="192" t="str">
        <x:v>Color Laser Prints</x:v>
      </x:c>
      <x:c r="E63" s="192" t="str">
        <x:v>S9309300264</x:v>
      </x:c>
      <x:c r="F63" s="192" t="str">
        <x:v>Active</x:v>
      </x:c>
      <x:c r="G63" s="192" t="str">
        <x:v>Ft. Meyers, FL (Treeline Ave)</x:v>
      </x:c>
      <x:c r="H63" s="192" t="str">
        <x:v/>
      </x:c>
      <x:c r="I63" s="192" t="str">
        <x:v/>
      </x:c>
      <x:c r="J63" s="192" t="str">
        <x:v/>
      </x:c>
      <x:c r="K63" s="192" t="str">
        <x:v/>
      </x:c>
      <x:c r="L63" s="192" t="str">
        <x:v/>
      </x:c>
      <x:c r="M63" s="192" t="str">
        <x:v>7/31/2018</x:v>
      </x:c>
      <x:c r="N63" s="183" t="n">
        <x:v>27940.00</x:v>
      </x:c>
      <x:c r="O63" s="192" t="str">
        <x:v>10/31/2018</x:v>
      </x:c>
      <x:c r="P63" s="183" t="n">
        <x:v>29211.00</x:v>
      </x:c>
      <x:c r="Q63" s="207" t="n">
        <x:v>0.0069</x:v>
      </x:c>
      <x:c r="R63" s="207" t="n">
        <x:v>0.1133</x:v>
      </x:c>
      <x:c r="S63" s="183" t="n">
        <x:v>1401.00</x:v>
      </x:c>
      <x:c r="T63" s="182" t="n">
        <x:f ca="1">=IF(AND(U63=0,S63&gt;0),-100%,IF(OR(S63=0,S63="-"),"-",IF(AND(S63=0,U63=0),0%,IF(S63&lt;U63,SUM(U63-S63)/S63,IF(S63&gt;U63,SUM(-1*(S63-U63)/S63),"")))))</x:f>
        <x:v/>
      </x:c>
      <x:c r="U63" s="183" t="n">
        <x:v>1271.00</x:v>
      </x:c>
      <x:c r="V63" s="183" t="n">
        <x:f ca="1">=SUM(U63/ round((O63- M63)/30.42,0))</x:f>
        <x:v/>
      </x:c>
      <x:c r="W63" s="196">
        <x:f ca="1">=IF(T63="","",IF(T63="-","",IF(U63=0,"",IF(OR(T63&gt;AA4,T63&lt;-AA4),"*",""))))</x:f>
        <x:v/>
      </x:c>
      <x:c r="X63" s="98" t="str">
        <x:v/>
      </x:c>
    </x:row>
    <x:row r="64" spans="1:25" s="12" x14ac:dyDescent="0.25">
      <x:c r="A64" s="90" t="str">
        <x:v>53</x:v>
      </x:c>
      <x:c r="B64" s="191" t="str">
        <x:v>FPR53843</x:v>
      </x:c>
      <x:c r="C64" s="191" t="str">
        <x:v>Ricoh SP C431DN</x:v>
      </x:c>
      <x:c r="D64" s="191" t="str">
        <x:v>Color Laser Prints</x:v>
      </x:c>
      <x:c r="E64" s="191" t="str">
        <x:v>S9449500211</x:v>
      </x:c>
      <x:c r="F64" s="191" t="str">
        <x:v>Active</x:v>
      </x:c>
      <x:c r="G64" s="191" t="str">
        <x:v>Naples, FL</x:v>
      </x:c>
      <x:c r="H64" s="191" t="str">
        <x:v/>
      </x:c>
      <x:c r="I64" s="191" t="str">
        <x:v/>
      </x:c>
      <x:c r="J64" s="191" t="str">
        <x:v/>
      </x:c>
      <x:c r="K64" s="191" t="str">
        <x:v/>
      </x:c>
      <x:c r="L64" s="191" t="str">
        <x:v/>
      </x:c>
      <x:c r="M64" s="191" t="str">
        <x:v>8/10/2018</x:v>
      </x:c>
      <x:c r="N64" s="189" t="n">
        <x:v>19658.00</x:v>
      </x:c>
      <x:c r="O64" s="191" t="str">
        <x:v>10/25/2018</x:v>
      </x:c>
      <x:c r="P64" s="189" t="n">
        <x:v>20655.00</x:v>
      </x:c>
      <x:c r="Q64" s="206" t="n">
        <x:v>0.0054</x:v>
      </x:c>
      <x:c r="R64" s="206" t="n">
        <x:v>0.0889</x:v>
      </x:c>
      <x:c r="S64" s="189" t="n">
        <x:v>839.00</x:v>
      </x:c>
      <x:c r="T64" s="187" t="n">
        <x:f ca="1">=IF(AND(U64=0,S64&gt;0),-100%,IF(OR(S64=0,S64="-"),"-",IF(AND(S64=0,U64=0),0%,IF(S64&lt;U64,SUM(U64-S64)/S64,IF(S64&gt;U64,SUM(-1*(S64-U64)/S64),"")))))</x:f>
        <x:v/>
      </x:c>
      <x:c r="U64" s="189" t="n">
        <x:v>997.00</x:v>
      </x:c>
      <x:c r="V64" s="189" t="n">
        <x:f ca="1">=SUM(U64/ round((O64- M64)/30.42,0))</x:f>
        <x:v/>
      </x:c>
      <x:c r="W64" s="195">
        <x:f ca="1">=IF(T64="","",IF(T64="-","",IF(U64=0,"",IF(OR(T64&gt;AA4,T64&lt;-AA4),"*",""))))</x:f>
        <x:v/>
      </x:c>
      <x:c r="X64" s="91" t="str">
        <x:v/>
      </x:c>
    </x:row>
    <x:row r="65" spans="1:25" s="12" x14ac:dyDescent="0.25">
      <x:c r="A65" s="96" t="str">
        <x:v>54</x:v>
      </x:c>
      <x:c r="B65" s="192" t="str">
        <x:v>FPR53807</x:v>
      </x:c>
      <x:c r="C65" s="192" t="str">
        <x:v>Ricoh SP C431DN</x:v>
      </x:c>
      <x:c r="D65" s="192" t="str">
        <x:v>Color Laser Prints</x:v>
      </x:c>
      <x:c r="E65" s="192" t="str">
        <x:v>S9449500182</x:v>
      </x:c>
      <x:c r="F65" s="192" t="str">
        <x:v>Active</x:v>
      </x:c>
      <x:c r="G65" s="192" t="str">
        <x:v>Fischers, IN</x:v>
      </x:c>
      <x:c r="H65" s="192" t="str">
        <x:v/>
      </x:c>
      <x:c r="I65" s="192" t="str">
        <x:v/>
      </x:c>
      <x:c r="J65" s="192" t="str">
        <x:v>2</x:v>
      </x:c>
      <x:c r="K65" s="192" t="str">
        <x:v/>
      </x:c>
      <x:c r="L65" s="192" t="str">
        <x:v/>
      </x:c>
      <x:c r="M65" s="192" t="str">
        <x:v>7/31/2018</x:v>
      </x:c>
      <x:c r="N65" s="183" t="n">
        <x:v>11901.00</x:v>
      </x:c>
      <x:c r="O65" s="192" t="str">
        <x:v>10/31/2018</x:v>
      </x:c>
      <x:c r="P65" s="183" t="n">
        <x:v>12575.00</x:v>
      </x:c>
      <x:c r="Q65" s="207" t="n">
        <x:v>0.0036</x:v>
      </x:c>
      <x:c r="R65" s="207" t="n">
        <x:v>0.0601</x:v>
      </x:c>
      <x:c r="S65" s="183" t="n">
        <x:v>484.00</x:v>
      </x:c>
      <x:c r="T65" s="182" t="n">
        <x:f ca="1">=IF(AND(U65=0,S65&gt;0),-100%,IF(OR(S65=0,S65="-"),"-",IF(AND(S65=0,U65=0),0%,IF(S65&lt;U65,SUM(U65-S65)/S65,IF(S65&gt;U65,SUM(-1*(S65-U65)/S65),"")))))</x:f>
        <x:v/>
      </x:c>
      <x:c r="U65" s="183" t="n">
        <x:v>674.00</x:v>
      </x:c>
      <x:c r="V65" s="183" t="n">
        <x:f ca="1">=SUM(U65/ round((O65- M65)/30.42,0))</x:f>
        <x:v/>
      </x:c>
      <x:c r="W65" s="196">
        <x:f ca="1">=IF(T65="","",IF(T65="-","",IF(U65=0,"",IF(OR(T65&gt;AA4,T65&lt;-AA4),"*",""))))</x:f>
        <x:v/>
      </x:c>
      <x:c r="X65" s="98" t="str">
        <x:v/>
      </x:c>
    </x:row>
    <x:row r="66" spans="1:10" ht="15.5" customHeight="1" x14ac:dyDescent="0.25">
      <x:c r="A66" s="174"/>
      <x:c r="B66" s="174"/>
      <x:c r="C66" s="174"/>
      <x:c r="D66" s="174"/>
      <x:c r="E66" s="174"/>
      <x:c r="F66" s="174"/>
      <x:c r="G66" s="174"/>
      <x:c r="H66" s="174"/>
      <x:c r="I66" s="174"/>
      <x:c r="J66" s="174"/>
      <x:c r="K66" s="174"/>
      <x:c r="L66" s="174"/>
      <x:c r="M66" s="174"/>
      <x:c r="N66" s="174"/>
      <x:c r="O66" s="174"/>
      <x:c r="P66" s="174"/>
      <x:c r="Q66" s="174"/>
      <x:c r="R66" s="174"/>
      <x:c r="S66" s="205" t="n">
        <x:f ca="1">SUM(S60:S65)</x:f>
      </x:c>
      <x:c r="T66" s="174"/>
      <x:c r="U66" s="205" t="n">
        <x:f ca="1">SUM(U60:U65)</x:f>
      </x:c>
      <x:c r="V66" s="205" t="n">
        <x:f ca="1">SUM(V60:V65)</x:f>
      </x:c>
      <x:c r="W66" s="174"/>
      <x:c r="X66" s="174"/>
    </x:row>
    <x:row r="67" spans="1:25" ht="38.5" customHeight="1" x14ac:dyDescent="0.25">
      <x:c r="A67" s="194">
        <x:v>HP Color Laser Prints</x:v>
      </x:c>
    </x:row>
    <x:row r="68" spans="1:25" s="12" customFormat="1" ht="37.35" customHeight="1" x14ac:dyDescent="0.25">
      <x:c r="A68" s="47" t="str">
        <x:v>Line #</x:v>
      </x:c>
      <x:c r="B68" s="45" t="str">
        <x:v>Device ID</x:v>
      </x:c>
      <x:c r="C68" s="45" t="str">
        <x:v>Model </x:v>
      </x:c>
      <x:c r="D68" s="45" t="str">
        <x:v>Meter Type</x:v>
      </x:c>
      <x:c r="E68" s="45" t="str">
        <x:v>Serial Number</x:v>
      </x:c>
      <x:c r="F68" s="45" t="str">
        <x:v>Device Status</x:v>
      </x:c>
      <x:c r="G68" s="45" t="str">
        <x:v>Location</x:v>
      </x:c>
      <x:c r="H68" s="45" t="str">
        <x:v>Bldg</x:v>
      </x:c>
      <x:c r="I68" s="45" t="str">
        <x:v>Dept.</x:v>
      </x:c>
      <x:c r="J68" s="45" t="str">
        <x:v>Floor</x:v>
      </x:c>
      <x:c r="K68" s="45" t="str">
        <x:v>User</x:v>
      </x:c>
      <x:c r="L68" s="45" t="str">
        <x:v>Cost Center</x:v>
      </x:c>
      <x:c r="M68" s="45" t="str">
        <x:v>Start Date</x:v>
      </x:c>
      <x:c r="N68" s="45" t="str">
        <x:v>Start Meter</x:v>
      </x:c>
      <x:c r="O68" s="45" t="str">
        <x:v>End Date</x:v>
      </x:c>
      <x:c r="P68" s="45" t="str">
        <x:v>End Meter</x:v>
      </x:c>
      <x:c r="Q68" s="45" t="str">
        <x:v>% of Total Usage</x:v>
      </x:c>
      <x:c r="R68" s="45" t="str">
        <x:v>% Usage By Meter Group</x:v>
      </x:c>
      <x:c r="S68" s="45" t="str">
        <x:v>Volume Last Period</x:v>
      </x:c>
      <x:c r="T68" s="45" t="str">
        <x:v>% Change</x:v>
      </x:c>
      <x:c r="U68" s="45" t="str">
        <x:v>Volume Current Period</x:v>
      </x:c>
      <x:c r="V68" s="45" t="str">
        <x:v>Avg. Monthly Vol.</x:v>
      </x:c>
      <x:c r="W68" s="45"/>
      <x:c r="X68" s="46" t="str">
        <x:v>Comments</x:v>
      </x:c>
    </x:row>
    <x:row r="69" spans="1:25" s="12" x14ac:dyDescent="0.25">
      <x:c r="A69" s="90" t="str">
        <x:v>55</x:v>
      </x:c>
      <x:c r="B69" s="191" t="str">
        <x:v>FPR41944</x:v>
      </x:c>
      <x:c r="C69" s="191" t="str">
        <x:v>HP CLJ 2025N</x:v>
      </x:c>
      <x:c r="D69" s="191" t="str">
        <x:v>HP Color Laser Prints</x:v>
      </x:c>
      <x:c r="E69" s="191" t="str">
        <x:v>CNGS480718</x:v>
      </x:c>
      <x:c r="F69" s="191" t="str">
        <x:v>Active</x:v>
      </x:c>
      <x:c r="G69" s="191" t="str">
        <x:v>Wilmington, NC</x:v>
      </x:c>
      <x:c r="H69" s="191" t="str">
        <x:v/>
      </x:c>
      <x:c r="I69" s="191" t="str">
        <x:v/>
      </x:c>
      <x:c r="J69" s="191" t="str">
        <x:v/>
      </x:c>
      <x:c r="K69" s="191" t="str">
        <x:v>Susan Mule</x:v>
      </x:c>
      <x:c r="L69" s="191" t="str">
        <x:v/>
      </x:c>
      <x:c r="M69" s="191" t="str">
        <x:v>7/31/2018</x:v>
      </x:c>
      <x:c r="N69" s="189" t="n">
        <x:v>5956.00</x:v>
      </x:c>
      <x:c r="O69" s="191" t="str">
        <x:v>10/31/2018</x:v>
      </x:c>
      <x:c r="P69" s="189" t="n">
        <x:v>6068.00</x:v>
      </x:c>
      <x:c r="Q69" s="206" t="n">
        <x:v>0.0006</x:v>
      </x:c>
      <x:c r="R69" s="206" t="n">
        <x:v>1.00</x:v>
      </x:c>
      <x:c r="S69" s="189" t="n">
        <x:v>161.00</x:v>
      </x:c>
      <x:c r="T69" s="187" t="n">
        <x:f ca="1">=IF(AND(U69=0,S69&gt;0),-100%,IF(OR(S69=0,S69="-"),"-",IF(AND(S69=0,U69=0),0%,IF(S69&lt;U69,SUM(U69-S69)/S69,IF(S69&gt;U69,SUM(-1*(S69-U69)/S69),"")))))</x:f>
        <x:v/>
      </x:c>
      <x:c r="U69" s="189" t="n">
        <x:v>112.00</x:v>
      </x:c>
      <x:c r="V69" s="189" t="n">
        <x:f ca="1">=SUM(U69/ round((O69- M69)/30.42,0))</x:f>
        <x:v/>
      </x:c>
      <x:c r="W69" s="195">
        <x:f ca="1">=IF(T69="","",IF(T69="-","",IF(U69=0,"",IF(OR(T69&gt; AA4 ,T69&lt;-AA4),"*",""))))</x:f>
        <x:v/>
      </x:c>
      <x:c r="X69" s="91" t="str">
        <x:v/>
      </x:c>
    </x:row>
    <x:row r="70" spans="1:25" x14ac:dyDescent="0.25">
      <x:c r="A70" s="174"/>
      <x:c r="B70" s="174"/>
      <x:c r="C70" s="174"/>
      <x:c r="D70" s="174"/>
      <x:c r="E70" s="174"/>
      <x:c r="F70" s="174"/>
      <x:c r="G70" s="174"/>
      <x:c r="H70" s="174"/>
      <x:c r="I70" s="174"/>
      <x:c r="J70" s="174"/>
      <x:c r="K70" s="174"/>
      <x:c r="L70" s="174"/>
      <x:c r="M70" s="174"/>
      <x:c r="N70" s="174"/>
      <x:c r="O70" s="174"/>
      <x:c r="P70" s="174"/>
      <x:c r="Q70" s="174"/>
      <x:c r="R70" s="174"/>
      <x:c r="S70" s="205" t="n">
        <x:f ca="1">=SUM(S68:S69)</x:f>
      </x:c>
      <x:c r="T70" s="193"/>
      <x:c r="U70" s="205" t="n">
        <x:f ca="1">=SUM(U68:U69)</x:f>
      </x:c>
      <x:c r="V70" s="205" t="n">
        <x:f ca="1">=SUM(V68:V69)</x:f>
      </x:c>
      <x:c r="W70" s="174"/>
      <x:c r="X70" s="174"/>
    </x:row>
    <x:row r="71" spans="1:25" x14ac:dyDescent="0.25">
      <x:c r="A71" s="195" t="str">
        <x:f ca="1">="* All devices with a net volume change of " &amp; SUM(AA4 * 100) &amp; "% are indicated with a red asterisk (*)."</x:f>
      </x:c>
      <x:c r="B71" s="19"/>
      <x:c r="C71" s="19"/>
      <x:c r="D71" s="19"/>
      <x:c r="E71" s="19"/>
      <x:c r="F71" s="19"/>
      <x:c r="G71" s="19"/>
      <x:c r="H71" s="19"/>
      <x:c r="I71" s="19"/>
      <x:c r="J71" s="19"/>
      <x:c r="K71" s="19"/>
      <x:c r="L71" s="19"/>
      <x:c r="M71" s="19"/>
      <x:c r="N71" s="19"/>
      <x:c r="O71" s="19"/>
      <x:c r="P71" s="19"/>
      <x:c r="Q71" s="19"/>
      <x:c r="R71" s="19"/>
      <x:c r="S71" s="19"/>
      <x:c r="T71" s="19"/>
      <x:c r="U71" s="19"/>
      <x:c r="V71" s="19"/>
      <x:c r="W71" s="19"/>
      <x:c r="X71" s="19"/>
      <x:c r="Y71"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216" t="str">
        <x:v>There are no replacements to report.</x:v>
      </x:c>
      <x:c r="C8" s="54">
        <x:v/>
      </x:c>
      <x:c r="D8" s="54">
        <x:v/>
      </x:c>
      <x:c r="E8" s="54" t="str">
        <x:v/>
      </x:c>
      <x:c r="F8" s="51">
        <x:v/>
      </x:c>
      <x:c r="G8" s="61" t="n">
        <x:v/>
      </x:c>
    </x:row>
    <x:row r="9" spans="1:8" x14ac:dyDescent="0.25">
      <x:c r="B9" s="60"/>
      <x:c r="C9" s="54"/>
      <x:c r="D9" s="54"/>
      <x:c r="E9" s="54"/>
      <x:c r="F9" s="54"/>
      <x:c r="G9" s="61"/>
    </x:row>
    <x:row r="10" spans="1:8" x14ac:dyDescent="0.25">
      <x:c r="B10" s="60"/>
      <x:c r="C10" s="54"/>
      <x:c r="D10" s="54"/>
      <x:c r="E10" s="54"/>
      <x:c r="F10" s="54"/>
      <x:c r="G10" s="61"/>
    </x:row>
    <x:row r="11" spans="1:8" ht="14.25" customHeight="1" x14ac:dyDescent="0.25">
      <x:c r="B11" s="58"/>
      <x:c r="C11" s="26"/>
      <x:c r="D11" s="21"/>
      <x:c r="E11" s="21"/>
      <x:c r="F11" s="8"/>
      <x:c r="G11" s="59" t="str">
        <x:f/>
        <x:v/>
      </x:c>
    </x:row>
    <x:row r="12" spans="1:8" ht="14.25" customHeight="1" x14ac:dyDescent="0.25">
      <x:c r="B12" s="58"/>
      <x:c r="C12" s="26"/>
      <x:c r="D12" s="21"/>
      <x:c r="E12" s="21"/>
      <x:c r="F12" s="8"/>
      <x:c r="G12" s="59" t="str">
        <x:f/>
        <x:v/>
      </x:c>
    </x:row>
    <x:row r="13" spans="1:8" x14ac:dyDescent="0.25">
      <x:c r="B13" s="60"/>
      <x:c r="C13" s="54"/>
      <x:c r="D13" s="54"/>
      <x:c r="E13" s="54"/>
      <x:c r="F13" s="54"/>
      <x:c r="G13" s="61"/>
    </x:row>
    <x:row r="14" spans="1:8" x14ac:dyDescent="0.25">
      <x:c r="B14" s="60"/>
      <x:c r="C14" s="54"/>
      <x:c r="D14" s="54"/>
      <x:c r="E14" s="54"/>
      <x:c r="F14" s="54"/>
      <x:c r="G14" s="61"/>
    </x:row>
    <x:row r="15" spans="1:8" ht="14.25" customHeight="1" x14ac:dyDescent="0.25">
      <x:c r="B15" s="58"/>
      <x:c r="C15" s="26"/>
      <x:c r="D15" s="21"/>
      <x:c r="E15" s="21"/>
      <x:c r="F15" s="8"/>
      <x:c r="G15" s="59" t="str">
        <x:f/>
        <x:v/>
      </x:c>
    </x:row>
    <x:row r="16" spans="1:8" ht="14.25" customHeight="1" x14ac:dyDescent="0.25">
      <x:c r="B16" s="58"/>
      <x:c r="C16" s="26"/>
      <x:c r="D16" s="21"/>
      <x:c r="E16" s="21"/>
      <x:c r="F16" s="8"/>
      <x:c r="G16" s="59" t="str">
        <x:f/>
        <x:v/>
      </x:c>
    </x:row>
    <x:row r="17" spans="1:8" x14ac:dyDescent="0.25">
      <x:c r="B17" s="60"/>
      <x:c r="C17" s="54"/>
      <x:c r="D17" s="54"/>
      <x:c r="E17" s="54"/>
      <x:c r="F17" s="54"/>
      <x:c r="G17" s="61"/>
    </x:row>
    <x:row r="18" spans="1:8" x14ac:dyDescent="0.25">
      <x:c r="B18" s="60"/>
      <x:c r="C18" s="54"/>
      <x:c r="D18" s="54"/>
      <x:c r="E18" s="54"/>
      <x:c r="F18" s="54"/>
      <x:c r="G18" s="61"/>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Mainscape</x:v>
      </x:c>
    </x:row>
    <x:row r="3" spans="1:3" x14ac:dyDescent="0.25">
      <x:c r="A3" s="4" t="s">
        <x:v>9</x:v>
      </x:c>
      <x:c r="B3" s="103" t="s">
        <x:v>11/01/2015</x:v>
      </x:c>
    </x:row>
    <x:row r="4" spans="1:3" x14ac:dyDescent="0.25">
      <x:c r="A4" s="4" t="s">
        <x:v>7</x:v>
      </x:c>
      <x:c r="B4" s="103" t="s">
        <x:v>10/31/2018</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Ricoh Color Print Volume</x:v>
      </x:c>
      <x:c r="B10" s="197" t="n">
        <x:v>0.00000</x:v>
      </x:c>
    </x:row>
    <x:row r="11" spans="1:3" x14ac:dyDescent="0.25">
      <x:c r="A11" s="43" t="str">
        <x:v>B/W Copies</x:v>
      </x:c>
      <x:c r="B11" s="198" t="n">
        <x:v>0.01500</x:v>
      </x:c>
    </x:row>
    <x:row r="12" spans="1:3" x14ac:dyDescent="0.25">
      <x:c r="A12" s="106" t="str">
        <x:v>Color Laser Prints</x:v>
      </x:c>
      <x:c r="B12" s="197" t="n">
        <x:v>0.01500</x:v>
      </x:c>
    </x:row>
    <x:row r="13" spans="1:3" x14ac:dyDescent="0.25">
      <x:c r="A13" s="43" t="str">
        <x:v>B/W Laser Prints</x:v>
      </x:c>
      <x:c r="B13" s="198" t="n">
        <x:v>0.01850</x:v>
      </x:c>
    </x:row>
    <x:row r="14" spans="1:3" x14ac:dyDescent="0.25">
      <x:c r="A14" s="106" t="str">
        <x:v>HP Color Laser Prints</x:v>
      </x:c>
      <x:c r="B14" s="197" t="n">
        <x:v>0.17000</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2" spans="1:7" x14ac:dyDescent="0.25">
      <x:c r="A2" s="123" t="str">
        <x:f ca="1">="Service Survey Summaries Through Period Ending " &amp; TEXT(SETUP!$B$4,"MMMMMMMMM DD, YYYY") </x:f>
        <x:v/>
      </x:c>
      <x:c r="B2" s="132"/>
      <x:c r="C2" s="132"/>
      <x:c r="D2" s="132"/>
      <x:c r="E2" s="132"/>
      <x:c r="F2" s="132"/>
      <x:c r="G2"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7" x14ac:dyDescent="0.25">
      <x:c r="A7" s="96">
        <x:v>3/14/2018</x:v>
      </x:c>
      <x:c r="B7" s="117">
        <x:v>Nick Starnes</x:v>
      </x:c>
      <x:c r="C7" s="97">
        <x:v>100%</x:v>
      </x:c>
      <x:c r="D7" s="97">
        <x:v>100%</x:v>
      </x:c>
      <x:c r="E7" s="97">
        <x:v>100%</x:v>
      </x:c>
      <x:c r="F7" s="97">
        <x:v>100%</x:v>
      </x:c>
      <x:c r="G7" s="98">
        <x:v>100%</x:v>
      </x:c>
    </x:row>
    <x:row r="8" spans="1:7" x14ac:dyDescent="0.25">
      <x:c r="A8" s="96">
        <x:v> </x:v>
      </x:c>
      <x:c r="B8" s="97">
        <x:v>Cass is extremely professional and responsive. If we have any issues, he addresses them as quickly as possible. He is
a pleasure to work with.</x:v>
      </x:c>
      <x:c r="C8" s="97">
        <x:v/>
      </x:c>
      <x:c r="D8" s="97">
        <x:v/>
      </x:c>
      <x:c r="E8" s="97">
        <x:v/>
      </x:c>
      <x:c r="F8" s="97">
        <x:v/>
      </x:c>
      <x:c r="G8" s="98">
        <x:v/>
      </x:c>
    </x:row>
    <x:row r="9" spans="1:7" x14ac:dyDescent="0.25">
      <x:c r="A9" s="90">
        <x:v>10/2/2017</x:v>
      </x:c>
      <x:c r="B9" s="118">
        <x:v>Nick Starnes</x:v>
      </x:c>
      <x:c r="C9" s="25">
        <x:v>100%</x:v>
      </x:c>
      <x:c r="D9" s="25">
        <x:v>100%</x:v>
      </x:c>
      <x:c r="E9" s="25">
        <x:v>100%</x:v>
      </x:c>
      <x:c r="F9" s="25">
        <x:v>100%</x:v>
      </x:c>
      <x:c r="G9" s="91">
        <x:v>100%</x:v>
      </x:c>
    </x:row>
    <x:row r="10" spans="1:7" x14ac:dyDescent="0.25">
      <x:c r="A10" s="90">
        <x:v> </x:v>
      </x:c>
      <x:c r="B10" s="25">
        <x:v>Cass is doing a great job! Keep up the good work.</x:v>
      </x:c>
      <x:c r="C10" s="25">
        <x:v/>
      </x:c>
      <x:c r="D10" s="25">
        <x:v/>
      </x:c>
      <x:c r="E10" s="25">
        <x:v/>
      </x:c>
      <x:c r="F10" s="25">
        <x:v/>
      </x:c>
      <x:c r="G10" s="91">
        <x:v/>
      </x:c>
    </x:row>
    <x:row r="11" spans="1:7" x14ac:dyDescent="0.25">
      <x:c r="A11" s="96">
        <x:v>8/3/2017</x:v>
      </x:c>
      <x:c r="B11" s="117">
        <x:v>Nick Starnes</x:v>
      </x:c>
      <x:c r="C11" s="97">
        <x:v>90%</x:v>
      </x:c>
      <x:c r="D11" s="97">
        <x:v>100%</x:v>
      </x:c>
      <x:c r="E11" s="97">
        <x:v>100%</x:v>
      </x:c>
      <x:c r="F11" s="97">
        <x:v>100%</x:v>
      </x:c>
      <x:c r="G11" s="98">
        <x:v>80%</x:v>
      </x:c>
    </x:row>
    <x:row r="12" spans="1:7" x14ac:dyDescent="0.25">
      <x:c r="A12" s="96">
        <x:v> </x:v>
      </x:c>
      <x:c r="B12" s="97">
        <x:v/>
      </x:c>
      <x:c r="C12" s="97">
        <x:v/>
      </x:c>
      <x:c r="D12" s="97">
        <x:v/>
      </x:c>
      <x:c r="E12" s="97">
        <x:v/>
      </x:c>
      <x:c r="F12" s="97">
        <x:v/>
      </x:c>
      <x:c r="G12" s="98">
        <x:v/>
      </x:c>
    </x:row>
    <x:row r="13" spans="1:7" x14ac:dyDescent="0.25">
      <x:c r="A13" s="90">
        <x:v>3/17/2017</x:v>
      </x:c>
      <x:c r="B13" s="118">
        <x:v>Nick Starnes</x:v>
      </x:c>
      <x:c r="C13" s="25">
        <x:v>100%</x:v>
      </x:c>
      <x:c r="D13" s="25">
        <x:v>100%</x:v>
      </x:c>
      <x:c r="E13" s="25">
        <x:v>100%</x:v>
      </x:c>
      <x:c r="F13" s="25">
        <x:v>100%</x:v>
      </x:c>
      <x:c r="G13" s="91">
        <x:v>100%</x:v>
      </x:c>
    </x:row>
    <x:row r="14" spans="1:7" x14ac:dyDescent="0.25">
      <x:c r="A14" s="90">
        <x:v> </x:v>
      </x:c>
      <x:c r="B14" s="25">
        <x:v>Keep up the great work!</x:v>
      </x:c>
      <x:c r="C14" s="25">
        <x:v/>
      </x:c>
      <x:c r="D14" s="25">
        <x:v/>
      </x:c>
      <x:c r="E14" s="25">
        <x:v/>
      </x:c>
      <x:c r="F14" s="25">
        <x:v/>
      </x:c>
      <x:c r="G14" s="91">
        <x:v/>
      </x:c>
    </x:row>
    <x:row r="15" spans="1:7" x14ac:dyDescent="0.25">
      <x:c r="A15" s="96">
        <x:v>5/31/2016</x:v>
      </x:c>
      <x:c r="B15" s="117">
        <x:v>Nick Starnes</x:v>
      </x:c>
      <x:c r="C15" s="97">
        <x:v>90%</x:v>
      </x:c>
      <x:c r="D15" s="97">
        <x:v>100%</x:v>
      </x:c>
      <x:c r="E15" s="97">
        <x:v>100%</x:v>
      </x:c>
      <x:c r="F15" s="97">
        <x:v>70%</x:v>
      </x:c>
      <x:c r="G15" s="98">
        <x:v>100%</x:v>
      </x:c>
    </x:row>
    <x:row r="16" spans="1:7" x14ac:dyDescent="0.25">
      <x:c r="A16" s="96">
        <x:v> </x:v>
      </x:c>
      <x:c r="B16" s="97">
        <x:v>Overall the relationship with Cass and FPR has been a huge help do to the day-to-day operations here at Mainscape.  It would be very difficult to manage all of our printers without your help. Cass is very responsive when we have any issues and /or questions.</x:v>
      </x:c>
      <x:c r="C16" s="97">
        <x:v/>
      </x:c>
      <x:c r="D16" s="97">
        <x:v/>
      </x:c>
      <x:c r="E16" s="97">
        <x:v/>
      </x:c>
      <x:c r="F16" s="97">
        <x:v>Received an unexpected overage charge at the end of 2015.</x:v>
      </x:c>
      <x:c r="G16" s="98">
        <x:v/>
      </x:c>
    </x:row>
    <x:row r="17" spans="1:7" x14ac:dyDescent="0.25">
      <x:c r="A17" s="90">
        <x:v>5/31/2013</x:v>
      </x:c>
      <x:c r="B17" s="118">
        <x:v>Nick Starnes</x:v>
      </x:c>
      <x:c r="C17" s="25">
        <x:v>80%</x:v>
      </x:c>
      <x:c r="D17" s="25">
        <x:v>100%</x:v>
      </x:c>
      <x:c r="E17" s="25">
        <x:v>100%</x:v>
      </x:c>
      <x:c r="F17" s="25">
        <x:v>100%</x:v>
      </x:c>
      <x:c r="G17" s="91">
        <x:v>90%</x:v>
      </x:c>
    </x:row>
    <x:row r="18" spans="1:7" x14ac:dyDescent="0.25">
      <x:c r="A18" s="90">
        <x:v> </x:v>
      </x:c>
      <x:c r="B18" s="25">
        <x:v/>
      </x:c>
      <x:c r="C18" s="25">
        <x:v/>
      </x:c>
      <x:c r="D18" s="25">
        <x:v/>
      </x:c>
      <x:c r="E18" s="25">
        <x:v/>
      </x:c>
      <x:c r="F18" s="25">
        <x:v/>
      </x:c>
      <x:c r="G18" s="91">
        <x:v/>
      </x:c>
    </x:row>
    <x:row r="19" spans="1:7" x14ac:dyDescent="0.25">
      <x:c r="A19" s="96">
        <x:v>4/26/2013</x:v>
      </x:c>
      <x:c r="B19" s="117">
        <x:v>Nick Starnes</x:v>
      </x:c>
      <x:c r="C19" s="97">
        <x:v>100%</x:v>
      </x:c>
      <x:c r="D19" s="97">
        <x:v>80%</x:v>
      </x:c>
      <x:c r="E19" s="97">
        <x:v>100%</x:v>
      </x:c>
      <x:c r="F19" s="97">
        <x:v>100%</x:v>
      </x:c>
      <x:c r="G19" s="98">
        <x:v>70%</x:v>
      </x:c>
    </x:row>
    <x:row r="20" spans="1:7" x14ac:dyDescent="0.25">
      <x:c r="A20" s="96">
        <x:v> </x:v>
      </x:c>
      <x:c r="B20" s="97">
        <x:v/>
      </x:c>
      <x:c r="C20" s="97">
        <x:v/>
      </x:c>
      <x:c r="D20" s="97">
        <x:v>Only because he never needs to call in for anything.</x:v>
      </x:c>
      <x:c r="E20" s="97">
        <x:v/>
      </x:c>
      <x:c r="F20" s="97">
        <x:v/>
      </x:c>
      <x:c r="G20" s="98">
        <x:v>Was down too long and Nick was unhappy with Cannon's service tech.</x:v>
      </x:c>
    </x:row>
    <x:row r="21" spans="1:7" x14ac:dyDescent="0.25">
      <x:c r="A21" s="90">
        <x:v>12/20/2012</x:v>
      </x:c>
      <x:c r="B21" s="118">
        <x:v>Tim Gulley</x:v>
      </x:c>
      <x:c r="C21" s="25">
        <x:v>100%</x:v>
      </x:c>
      <x:c r="D21" s="25">
        <x:v>90%</x:v>
      </x:c>
      <x:c r="E21" s="25">
        <x:v>100%</x:v>
      </x:c>
      <x:c r="F21" s="25">
        <x:v>90%</x:v>
      </x:c>
      <x:c r="G21" s="91">
        <x:v>100%</x:v>
      </x:c>
    </x:row>
    <x:row r="22" spans="1:7" x14ac:dyDescent="0.25">
      <x:c r="A22" s="90">
        <x:v> </x:v>
      </x:c>
      <x:c r="B22" s="25">
        <x:v>The online service and supplies request form is really quick and convenient, and the people who answer the phones (on the rare occassion it's needed) are generally pretty friendly and professional.</x:v>
      </x:c>
      <x:c r="C22" s="25">
        <x:v/>
      </x:c>
      <x:c r="D22" s="25">
        <x:v>It sometimes takes heavy leaning to get things taken care of, particularly in Hawaii. I understand there are probably contractors involved that complicate the process, but we do still have business needs that need to be taken care of one way or another. </x:v>
      </x:c>
      <x:c r="E22" s="25">
        <x:v/>
      </x:c>
      <x:c r="F22" s="25">
        <x:v/>
      </x:c>
      <x:c r="G22" s="91">
        <x:v/>
      </x:c>
    </x:row>
    <x:row r="23" spans="1:7" x14ac:dyDescent="0.25">
      <x:c r="A23" s="96">
        <x:v>10/4/2012</x:v>
      </x:c>
      <x:c r="B23" s="117">
        <x:v>Julia Turek</x:v>
      </x:c>
      <x:c r="C23" s="97">
        <x:v>90%</x:v>
      </x:c>
      <x:c r="D23" s="97">
        <x:v>100%</x:v>
      </x:c>
      <x:c r="E23" s="97">
        <x:v>100%</x:v>
      </x:c>
      <x:c r="F23" s="97">
        <x:v>100%</x:v>
      </x:c>
      <x:c r="G23" s="98">
        <x:v>100%</x:v>
      </x:c>
    </x:row>
    <x:row r="24" spans="1:7" x14ac:dyDescent="0.25">
      <x:c r="A24" s="96">
        <x:v> </x:v>
      </x:c>
      <x:c r="B24" s="97">
        <x:v/>
      </x:c>
      <x:c r="C24" s="97">
        <x:v/>
      </x:c>
      <x:c r="D24" s="97">
        <x:v/>
      </x:c>
      <x:c r="E24" s="97">
        <x:v/>
      </x:c>
      <x:c r="F24" s="97">
        <x:v/>
      </x:c>
      <x:c r="G24" s="98">
        <x:v/>
      </x:c>
    </x:row>
    <x:row r="25" spans="1:7" x14ac:dyDescent="0.25">
      <x:c r="A25" s="90">
        <x:v>3/27/2012</x:v>
      </x:c>
      <x:c r="B25" s="118">
        <x:v>Nick Starnes</x:v>
      </x:c>
      <x:c r="C25" s="25">
        <x:v>90%</x:v>
      </x:c>
      <x:c r="D25" s="25">
        <x:v>100%</x:v>
      </x:c>
      <x:c r="E25" s="25">
        <x:v>100%</x:v>
      </x:c>
      <x:c r="F25" s="25">
        <x:v>100%</x:v>
      </x:c>
      <x:c r="G25" s="91">
        <x:v>90%</x:v>
      </x:c>
    </x:row>
    <x:row r="26" spans="1:7" x14ac:dyDescent="0.25">
      <x:c r="A26" s="90">
        <x:v> </x:v>
      </x:c>
      <x:c r="B26" s="25">
        <x:v>Overall, a great company to to work with over the last 7 years. The only issue we have is periodically the dispatched techs are not knowledgeable with the equipment they are servicing. This has been getting better over the last few years... </x:v>
      </x:c>
      <x:c r="C26" s="25">
        <x:v/>
      </x:c>
      <x:c r="D26" s="25">
        <x:v/>
      </x:c>
      <x:c r="E26" s="25">
        <x:v/>
      </x:c>
      <x:c r="F26" s="25">
        <x:v/>
      </x:c>
      <x:c r="G26" s="91">
        <x:v/>
      </x:c>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4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Oct. 2018</x:v>
      </x:c>
      <x:c r="C7" s="45" t="str">
        <x:v>Jul. 2018</x:v>
      </x:c>
      <x:c r="D7" s="45" t="str">
        <x:v>Apr. 2018</x:v>
      </x:c>
      <x:c r="E7" s="45" t="str">
        <x:v>Jan. 2018</x:v>
      </x:c>
      <x:c r="F7" s="45" t="str">
        <x:v>Oct. 2017</x:v>
      </x:c>
      <x:c r="G7" s="45" t="str">
        <x:v>Jul. 2017</x:v>
      </x:c>
      <x:c r="H7" s="45" t="str">
        <x:v>Apr. 2017</x:v>
      </x:c>
      <x:c r="I7" s="46" t="str">
        <x:v>Jan. 2017</x:v>
      </x:c>
    </x:row>
    <x:row r="8" spans="1:4" x14ac:dyDescent="0.25">
      <x:c r="B8" s="215" t="str">
        <x:v>4</x:v>
      </x:c>
      <x:c r="C8" s="120">
        <x:v>3</x:v>
      </x:c>
      <x:c r="D8" s="120">
        <x:v>5</x:v>
      </x:c>
      <x:c r="E8" s="120">
        <x:v>6</x:v>
      </x:c>
      <x:c r="F8" s="120">
        <x:v>5</x:v>
      </x:c>
      <x:c r="G8" s="120">
        <x:v>4</x:v>
      </x:c>
      <x:c r="H8" s="120">
        <x:v>2</x:v>
      </x:c>
      <x:c r="I8" s="121">
        <x:v>6</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8/2/2018</x:v>
      </x:c>
      <x:c r="C12" s="97">
        <x:v>Abigail Hartly 239-980-6157 /sbrasfield@fprus.com</x:v>
      </x:c>
      <x:c r="D12" s="97" t="str">
        <x:v>10101693</x:v>
      </x:c>
      <x:c r="E12" s="97">
        <x:v>Ricoh Aficio SP C430DN</x:v>
      </x:c>
      <x:c r="F12" s="97">
        <x:v>Ft. Meyers, FL (Treeline Ave)</x:v>
      </x:c>
      <x:c r="G12" s="97" t="str">
        <x:v>50</x:v>
      </x:c>
      <x:c r="H12" s="97" t="str">
        <x:v>error saying misfeed and to load paper and there is paper there.</x:v>
      </x:c>
      <x:c r="I12" s="98" t="str">
        <x:v>8/3/2018: Ricoh; issue resolved.  Unable to reach Abigail.  Call complete. </x:v>
      </x:c>
    </x:row>
    <x:row r="13" spans="1:7" x14ac:dyDescent="0.25">
      <x:c r="B13" s="90">
        <x:v>8/22/2018</x:v>
      </x:c>
      <x:c r="C13" s="26">
        <x:v>Abigail Hartley 239-980-6157 /vnaik@fprus.com</x:v>
      </x:c>
      <x:c r="D13" s="26" t="str">
        <x:v>10101693</x:v>
      </x:c>
      <x:c r="E13" s="26">
        <x:v>Ricoh Aficio SP C430DN</x:v>
      </x:c>
      <x:c r="F13" s="26">
        <x:v>Ft. Meyers, FL (Treeline Ave)</x:v>
      </x:c>
      <x:c r="G13" s="26" t="n">
        <x:v>50.000000</x:v>
      </x:c>
      <x:c r="H13" s="26" t="str">
        <x:v>Clunking noise when printing. Also giving a jam error but no jam found.</x:v>
      </x:c>
      <x:c r="I13" s="91" t="str">
        <x:v>8/24/2018: Unable to reach Abigail.  Ricoh; pending - emailed tech for an update. 8/27/2018: Ricoh; pending - emailed for an update.  9/7/2018: emailed Andy for an update.  9/10/2018: Ricoh; issue resolved.  Unable to reach Abigail.  Call complete. </x:v>
      </x:c>
    </x:row>
    <x:row r="14" spans="1:7" x14ac:dyDescent="0.25">
      <x:c r="B14" s="96">
        <x:v>8/2/2018</x:v>
      </x:c>
      <x:c r="C14" s="97">
        <x:v>Abigail Hartly 239-980-6157 /sbrasfield@fprus.com</x:v>
      </x:c>
      <x:c r="D14" s="97" t="str">
        <x:v>FPR53838</x:v>
      </x:c>
      <x:c r="E14" s="97">
        <x:v>Ricoh SP 5210SF</x:v>
      </x:c>
      <x:c r="F14" s="97">
        <x:v>Ft. Meyers, FL (Treeline Ave)</x:v>
      </x:c>
      <x:c r="G14" s="97" t="str">
        <x:v>2,380</x:v>
      </x:c>
      <x:c r="H14" s="97" t="str">
        <x:v>Only pulling paper from tray 2. wont pull from any other trays</x:v>
      </x:c>
      <x:c r="I14" s="98" t="str">
        <x:v>8/3/2018: Ricoh; issue resolved.  Unable to reach Abigail.  Call complete. </x:v>
      </x:c>
    </x:row>
    <x:row r="15" spans="1:7" x14ac:dyDescent="0.25">
      <x:c r="B15" s="90">
        <x:v>8/17/2018</x:v>
      </x:c>
      <x:c r="C15" s="26">
        <x:v>Nicole Anderson 843-353-8385 /vnaik@fprus.com</x:v>
      </x:c>
      <x:c r="D15" s="26" t="str">
        <x:v>FPR58106</x:v>
      </x:c>
      <x:c r="E15" s="26">
        <x:v>Ricoh SP C440dn</x:v>
      </x:c>
      <x:c r="F15" s="26">
        <x:v>Longs, SC</x:v>
      </x:c>
      <x:c r="G15" s="26" t="n">
        <x:v>17.000000</x:v>
      </x:c>
      <x:c r="H15" s="26" t="str">
        <x:v>SC315-00, please call with an ETA.</x:v>
      </x:c>
      <x:c r="I15" s="91" t="str">
        <x:v>8/20/2018: Ricoh; issue resolved.  Left VM for Nicole.  Call complete. </x:v>
      </x:c>
    </x:row>
    <x:row r="16" spans="1:7" x14ac:dyDescent="0.25">
      <x:c r="B16" s="92">
        <x:v/>
      </x:c>
      <x:c r="C16" s="119"/>
      <x:c r="D16" s="120"/>
      <x:c r="E16" s="120"/>
      <x:c r="F16" s="120"/>
      <x:c r="G16" s="120"/>
      <x:c r="H16" s="120"/>
      <x:c r="I16"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48"/>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August 2018 - October 2018</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21,000</x:v>
      </x:c>
      <x:c r="D7" s="73" t="str">
        <x:v>25,157</x:v>
      </x:c>
      <x:c r="E7" s="177" t="n">
        <x:f ca="1">=SUM(D7 - C7)</x:f>
      </x:c>
      <x:c r="F7" s="73" t="n">
        <x:v>0</x:v>
      </x:c>
      <x:c r="G7" s="177" t="n">
        <x:f ca="1">=SUM(E7 - F7)</x:f>
      </x:c>
      <x:c r="H7" s="200" t="n">
        <x:v>0.015000</x:v>
      </x:c>
      <x:c r="I7" s="213" t="n">
        <x:f ca="1">=IF(SUM(G7 * H7) &lt; 0, 0,SUM(G7 * H7))</x:f>
      </x:c>
    </x:row>
    <x:row r="8" spans="1:10" x14ac:dyDescent="0.25">
      <x:c r="B8" s="60" t="str">
        <x:v>B/W Laser Prints</x:v>
      </x:c>
      <x:c r="C8" s="73" t="str">
        <x:v>135,000</x:v>
      </x:c>
      <x:c r="D8" s="73" t="str">
        <x:v>148,173</x:v>
      </x:c>
      <x:c r="E8" s="177" t="n">
        <x:f ca="1">=SUM(D8 - C8)</x:f>
      </x:c>
      <x:c r="F8" s="73" t="n">
        <x:v>0</x:v>
      </x:c>
      <x:c r="G8" s="177" t="n">
        <x:f ca="1">=SUM(E8 - F8)</x:f>
      </x:c>
      <x:c r="H8" s="200" t="n">
        <x:v>0.018500</x:v>
      </x:c>
      <x:c r="I8" s="213" t="n">
        <x:f ca="1">=IF(SUM(G8 * H8) &lt; 0, 0,SUM(G8 * H8))</x:f>
      </x:c>
    </x:row>
    <x:row r="9" spans="1:10" x14ac:dyDescent="0.25">
      <x:c r="B9" s="58" t="str">
        <x:v>Color Laser Prints</x:v>
      </x:c>
      <x:c r="C9" s="6" t="str">
        <x:v>3,000</x:v>
      </x:c>
      <x:c r="D9" s="6" t="str">
        <x:v>11,216</x:v>
      </x:c>
      <x:c r="E9" s="176" t="n">
        <x:f ca="1">=SUM(D9 - C9)</x:f>
      </x:c>
      <x:c r="F9" s="6" t="n">
        <x:v>0</x:v>
      </x:c>
      <x:c r="G9" s="176" t="n">
        <x:f ca="1">=SUM(E9 - F9)</x:f>
      </x:c>
      <x:c r="H9" s="201" t="n">
        <x:v>0.120000</x:v>
      </x:c>
      <x:c r="I9" s="212" t="str">
        <x:f ca="1">=IF(SUM(G9 * H9) &lt; 0, 0,SUM(G9 * H9))</x:f>
      </x:c>
    </x:row>
    <x:row r="10" spans="1:10" x14ac:dyDescent="0.25">
      <x:c r="B10" s="58" t="str">
        <x:v>HP Color Laser Prints</x:v>
      </x:c>
      <x:c r="C10" s="6" t="str">
        <x:v>150</x:v>
      </x:c>
      <x:c r="D10" s="6" t="str">
        <x:v>112</x:v>
      </x:c>
      <x:c r="E10" s="176" t="n">
        <x:f ca="1">=SUM(D10 - C10)</x:f>
      </x:c>
      <x:c r="F10" s="6" t="n">
        <x:v>38</x:v>
      </x:c>
      <x:c r="G10" s="176" t="n">
        <x:f ca="1">=SUM(E10 - F10)</x:f>
      </x:c>
      <x:c r="H10" s="201" t="n">
        <x:v>0.170000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May 2018 - July 2018</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21,000</x:v>
      </x:c>
      <x:c r="D14" s="73" t="str">
        <x:v>23,062</x:v>
      </x:c>
      <x:c r="E14" s="177" t="n">
        <x:f ca="1">=SUM(D14 - C14)</x:f>
      </x:c>
      <x:c r="F14" s="73" t="n">
        <x:v>0</x:v>
      </x:c>
      <x:c r="G14" s="177" t="n">
        <x:f ca="1">=SUM(E14 - F14)</x:f>
      </x:c>
      <x:c r="H14" s="200" t="n">
        <x:v>0.015000</x:v>
      </x:c>
      <x:c r="I14" s="213" t="n">
        <x:f ca="1">=IF(SUM(G14 * H14) &lt; 0, 0,SUM(G14 * H14))</x:f>
      </x:c>
    </x:row>
    <x:row r="15" spans="1:10" x14ac:dyDescent="0.25">
      <x:c r="B15" s="60" t="str">
        <x:v>B/W Laser Prints</x:v>
      </x:c>
      <x:c r="C15" s="73" t="str">
        <x:v>135,000</x:v>
      </x:c>
      <x:c r="D15" s="73" t="str">
        <x:v>143,336</x:v>
      </x:c>
      <x:c r="E15" s="177" t="n">
        <x:f ca="1">=SUM(D15 - C15)</x:f>
      </x:c>
      <x:c r="F15" s="73" t="n">
        <x:v>0</x:v>
      </x:c>
      <x:c r="G15" s="177" t="n">
        <x:f ca="1">=SUM(E15 - F15)</x:f>
      </x:c>
      <x:c r="H15" s="200" t="n">
        <x:v>0.018500</x:v>
      </x:c>
      <x:c r="I15" s="213" t="n">
        <x:f ca="1">=IF(SUM(G15 * H15) &lt; 0, 0,SUM(G15 * H15))</x:f>
      </x:c>
    </x:row>
    <x:row r="16" spans="1:10" x14ac:dyDescent="0.25">
      <x:c r="B16" s="58" t="str">
        <x:v>Color Laser Prints</x:v>
      </x:c>
      <x:c r="C16" s="6" t="str">
        <x:v>3,000</x:v>
      </x:c>
      <x:c r="D16" s="6" t="str">
        <x:v>8,653</x:v>
      </x:c>
      <x:c r="E16" s="176" t="n">
        <x:f ca="1">=SUM(D16 - C16)</x:f>
      </x:c>
      <x:c r="F16" s="6" t="n">
        <x:v>0</x:v>
      </x:c>
      <x:c r="G16" s="176" t="n">
        <x:f ca="1">=SUM(E16 - F16)</x:f>
      </x:c>
      <x:c r="H16" s="201" t="n">
        <x:v>0.120000</x:v>
      </x:c>
      <x:c r="I16" s="212" t="str">
        <x:f ca="1">=IF(SUM(G16 * H16) &lt; 0, 0,SUM(G16 * H16))</x:f>
      </x:c>
    </x:row>
    <x:row r="17" spans="1:10" x14ac:dyDescent="0.25">
      <x:c r="B17" s="58" t="str">
        <x:v>HP Color Laser Prints</x:v>
      </x:c>
      <x:c r="C17" s="6" t="str">
        <x:v>150</x:v>
      </x:c>
      <x:c r="D17" s="6" t="str">
        <x:v>161</x:v>
      </x:c>
      <x:c r="E17" s="176" t="n">
        <x:f ca="1">=SUM(D17 - C17)</x:f>
      </x:c>
      <x:c r="F17" s="6" t="n">
        <x:v>0</x:v>
      </x:c>
      <x:c r="G17" s="176" t="n">
        <x:f ca="1">=SUM(E17 - F17)</x:f>
      </x:c>
      <x:c r="H17" s="201" t="n">
        <x:v>0.170000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February 2018 - April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30,000</x:v>
      </x:c>
      <x:c r="D21" s="73" t="str">
        <x:v>25,171</x:v>
      </x:c>
      <x:c r="E21" s="177" t="n">
        <x:f ca="1">=SUM(D21 - C21)</x:f>
      </x:c>
      <x:c r="F21" s="73" t="n">
        <x:v>4829</x:v>
      </x:c>
      <x:c r="G21" s="177" t="n">
        <x:f ca="1">=SUM(E21 - F21)</x:f>
      </x:c>
      <x:c r="H21" s="200" t="n">
        <x:v>0.015000</x:v>
      </x:c>
      <x:c r="I21" s="213" t="n">
        <x:f ca="1">=IF(SUM(G21 * H21) &lt; 0, 0,SUM(G21 * H21))</x:f>
      </x:c>
    </x:row>
    <x:row r="22" spans="1:10" x14ac:dyDescent="0.25">
      <x:c r="B22" s="60" t="str">
        <x:v>B/W Laser Prints</x:v>
      </x:c>
      <x:c r="C22" s="73" t="str">
        <x:v>180,000</x:v>
      </x:c>
      <x:c r="D22" s="73" t="str">
        <x:v>138,496</x:v>
      </x:c>
      <x:c r="E22" s="177" t="n">
        <x:f ca="1">=SUM(D22 - C22)</x:f>
      </x:c>
      <x:c r="F22" s="73" t="n">
        <x:v>41504</x:v>
      </x:c>
      <x:c r="G22" s="177" t="n">
        <x:f ca="1">=SUM(E22 - F22)</x:f>
      </x:c>
      <x:c r="H22" s="200" t="n">
        <x:v>0.018500</x:v>
      </x:c>
      <x:c r="I22" s="213" t="n">
        <x:f ca="1">=IF(SUM(G22 * H22) &lt; 0, 0,SUM(G22 * H22))</x:f>
      </x:c>
    </x:row>
    <x:row r="23" spans="1:10" x14ac:dyDescent="0.25">
      <x:c r="B23" s="58" t="str">
        <x:v>Color Laser Prints</x:v>
      </x:c>
      <x:c r="C23" s="6" t="str">
        <x:v>12,000</x:v>
      </x:c>
      <x:c r="D23" s="6" t="str">
        <x:v>6,712</x:v>
      </x:c>
      <x:c r="E23" s="176" t="n">
        <x:f ca="1">=SUM(D23 - C23)</x:f>
      </x:c>
      <x:c r="F23" s="6" t="n">
        <x:v>5288</x:v>
      </x:c>
      <x:c r="G23" s="176" t="n">
        <x:f ca="1">=SUM(E23 - F23)</x:f>
      </x:c>
      <x:c r="H23" s="201" t="n">
        <x:v>0.120000</x:v>
      </x:c>
      <x:c r="I23" s="212" t="str">
        <x:f ca="1">=IF(SUM(G23 * H23) &lt; 0, 0,SUM(G23 * H23))</x:f>
      </x:c>
    </x:row>
    <x:row r="24" spans="1:10" x14ac:dyDescent="0.25">
      <x:c r="B24" s="58" t="str">
        <x:v>HP Color Laser Prints</x:v>
      </x:c>
      <x:c r="C24" s="6" t="str">
        <x:v>150</x:v>
      </x:c>
      <x:c r="D24" s="6" t="str">
        <x:v>71</x:v>
      </x:c>
      <x:c r="E24" s="176" t="n">
        <x:f ca="1">=SUM(D24 - C24)</x:f>
      </x:c>
      <x:c r="F24" s="6" t="n">
        <x:v>79</x:v>
      </x:c>
      <x:c r="G24" s="176" t="n">
        <x:f ca="1">=SUM(E24 - F24)</x:f>
      </x:c>
      <x:c r="H24" s="201" t="n">
        <x:v>0.170000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November 2017 - January 2018</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30,000</x:v>
      </x:c>
      <x:c r="D28" s="73" t="str">
        <x:v>27,705</x:v>
      </x:c>
      <x:c r="E28" s="177" t="n">
        <x:f ca="1">=SUM(D28 - C28)</x:f>
      </x:c>
      <x:c r="F28" s="73" t="n">
        <x:v>2295</x:v>
      </x:c>
      <x:c r="G28" s="177" t="n">
        <x:f ca="1">=SUM(E28 - F28)</x:f>
      </x:c>
      <x:c r="H28" s="200" t="n">
        <x:v>0.015000</x:v>
      </x:c>
      <x:c r="I28" s="213" t="n">
        <x:f ca="1">=IF(SUM(G28 * H28) &lt; 0, 0,SUM(G28 * H28))</x:f>
      </x:c>
    </x:row>
    <x:row r="29" spans="1:10" x14ac:dyDescent="0.25">
      <x:c r="B29" s="60" t="str">
        <x:v>B/W Laser Prints</x:v>
      </x:c>
      <x:c r="C29" s="73" t="str">
        <x:v>180,000</x:v>
      </x:c>
      <x:c r="D29" s="73" t="str">
        <x:v>146,855</x:v>
      </x:c>
      <x:c r="E29" s="177" t="n">
        <x:f ca="1">=SUM(D29 - C29)</x:f>
      </x:c>
      <x:c r="F29" s="73" t="n">
        <x:v>33145</x:v>
      </x:c>
      <x:c r="G29" s="177" t="n">
        <x:f ca="1">=SUM(E29 - F29)</x:f>
      </x:c>
      <x:c r="H29" s="200" t="n">
        <x:v>0.018500</x:v>
      </x:c>
      <x:c r="I29" s="213" t="n">
        <x:f ca="1">=IF(SUM(G29 * H29) &lt; 0, 0,SUM(G29 * H29))</x:f>
      </x:c>
    </x:row>
    <x:row r="30" spans="1:10" x14ac:dyDescent="0.25">
      <x:c r="B30" s="58" t="str">
        <x:v>Color Laser Prints</x:v>
      </x:c>
      <x:c r="C30" s="6" t="str">
        <x:v>12,000</x:v>
      </x:c>
      <x:c r="D30" s="6" t="str">
        <x:v>8,360</x:v>
      </x:c>
      <x:c r="E30" s="176" t="n">
        <x:f ca="1">=SUM(D30 - C30)</x:f>
      </x:c>
      <x:c r="F30" s="6" t="n">
        <x:v>3640</x:v>
      </x:c>
      <x:c r="G30" s="176" t="n">
        <x:f ca="1">=SUM(E30 - F30)</x:f>
      </x:c>
      <x:c r="H30" s="201" t="n">
        <x:v>0.120000</x:v>
      </x:c>
      <x:c r="I30" s="212" t="str">
        <x:f ca="1">=IF(SUM(G30 * H30) &lt; 0, 0,SUM(G30 * H30))</x:f>
      </x:c>
    </x:row>
    <x:row r="31" spans="1:10" x14ac:dyDescent="0.25">
      <x:c r="B31" s="58" t="str">
        <x:v>HP Color Laser Prints</x:v>
      </x:c>
      <x:c r="C31" s="6" t="str">
        <x:v>150</x:v>
      </x:c>
      <x:c r="D31" s="6" t="str">
        <x:v>96</x:v>
      </x:c>
      <x:c r="E31" s="176" t="n">
        <x:f ca="1">=SUM(D31 - C31)</x:f>
      </x:c>
      <x:c r="F31" s="6" t="n">
        <x:v>54</x:v>
      </x:c>
      <x:c r="G31" s="176" t="n">
        <x:f ca="1">=SUM(E31 - F31)</x:f>
      </x:c>
      <x:c r="H31" s="201" t="n">
        <x:v>0.170000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August 2017 - October 2017</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36,500</x:v>
      </x:c>
      <x:c r="D35" s="73" t="str">
        <x:v>23,331</x:v>
      </x:c>
      <x:c r="E35" s="177" t="n">
        <x:f ca="1">=SUM(D35 - C35)</x:f>
      </x:c>
      <x:c r="F35" s="73" t="n">
        <x:v>13169</x:v>
      </x:c>
      <x:c r="G35" s="177" t="n">
        <x:f ca="1">=SUM(E35 - F35)</x:f>
      </x:c>
      <x:c r="H35" s="200" t="n">
        <x:v>0.015000</x:v>
      </x:c>
      <x:c r="I35" s="213" t="n">
        <x:f ca="1">=IF(SUM(G35 * H35) &lt; 0, 0,SUM(G35 * H35))</x:f>
      </x:c>
    </x:row>
    <x:row r="36" spans="1:10" x14ac:dyDescent="0.25">
      <x:c r="B36" s="60" t="str">
        <x:v>B/W Laser Prints</x:v>
      </x:c>
      <x:c r="C36" s="73" t="str">
        <x:v>193,000</x:v>
      </x:c>
      <x:c r="D36" s="73" t="str">
        <x:v>172,462</x:v>
      </x:c>
      <x:c r="E36" s="177" t="n">
        <x:f ca="1">=SUM(D36 - C36)</x:f>
      </x:c>
      <x:c r="F36" s="73" t="n">
        <x:v>20538</x:v>
      </x:c>
      <x:c r="G36" s="177" t="n">
        <x:f ca="1">=SUM(E36 - F36)</x:f>
      </x:c>
      <x:c r="H36" s="200" t="n">
        <x:v>0.018500</x:v>
      </x:c>
      <x:c r="I36" s="213" t="n">
        <x:f ca="1">=IF(SUM(G36 * H36) &lt; 0, 0,SUM(G36 * H36))</x:f>
      </x:c>
    </x:row>
    <x:row r="37" spans="1:10" x14ac:dyDescent="0.25">
      <x:c r="B37" s="58" t="str">
        <x:v>Color Laser Prints</x:v>
      </x:c>
      <x:c r="C37" s="6" t="str">
        <x:v>14,000</x:v>
      </x:c>
      <x:c r="D37" s="6" t="str">
        <x:v>7,144</x:v>
      </x:c>
      <x:c r="E37" s="176" t="n">
        <x:f ca="1">=SUM(D37 - C37)</x:f>
      </x:c>
      <x:c r="F37" s="6" t="n">
        <x:v>6856</x:v>
      </x:c>
      <x:c r="G37" s="176" t="n">
        <x:f ca="1">=SUM(E37 - F37)</x:f>
      </x:c>
      <x:c r="H37" s="201" t="n">
        <x:v>0.120000</x:v>
      </x:c>
      <x:c r="I37" s="212" t="str">
        <x:f ca="1">=IF(SUM(G37 * H37) &lt; 0, 0,SUM(G37 * H37))</x:f>
      </x:c>
    </x:row>
    <x:row r="38" spans="1:10" x14ac:dyDescent="0.25">
      <x:c r="B38" s="58" t="str">
        <x:v>HP Color Laser Prints</x:v>
      </x:c>
      <x:c r="C38" s="6" t="str">
        <x:v>50</x:v>
      </x:c>
      <x:c r="D38" s="6" t="str">
        <x:v>160</x:v>
      </x:c>
      <x:c r="E38" s="176" t="n">
        <x:f ca="1">=SUM(D38 - C38)</x:f>
      </x:c>
      <x:c r="F38" s="6" t="n">
        <x:v>0</x:v>
      </x:c>
      <x:c r="G38" s="176" t="n">
        <x:f ca="1">=SUM(E38 - F38)</x:f>
      </x:c>
      <x:c r="H38" s="201" t="n">
        <x:v>0.170000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May 2017 - July 2017</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39,750</x:v>
      </x:c>
      <x:c r="D42" s="73" t="str">
        <x:v>30,976</x:v>
      </x:c>
      <x:c r="E42" s="177" t="n">
        <x:f ca="1">=SUM(D42 - C42)</x:f>
      </x:c>
      <x:c r="F42" s="73" t="n">
        <x:v>8774</x:v>
      </x:c>
      <x:c r="G42" s="177" t="n">
        <x:f ca="1">=SUM(E42 - F42)</x:f>
      </x:c>
      <x:c r="H42" s="200" t="n">
        <x:v>0.015000</x:v>
      </x:c>
      <x:c r="I42" s="213" t="n">
        <x:f ca="1">=IF(SUM(G42 * H42) &lt; 0, 0,SUM(G42 * H42))</x:f>
      </x:c>
    </x:row>
    <x:row r="43" spans="1:10" x14ac:dyDescent="0.25">
      <x:c r="B43" s="60" t="str">
        <x:v>B/W Laser Prints</x:v>
      </x:c>
      <x:c r="C43" s="73" t="str">
        <x:v>199,500</x:v>
      </x:c>
      <x:c r="D43" s="73" t="str">
        <x:v>189,590</x:v>
      </x:c>
      <x:c r="E43" s="177" t="n">
        <x:f ca="1">=SUM(D43 - C43)</x:f>
      </x:c>
      <x:c r="F43" s="73" t="n">
        <x:v>9910</x:v>
      </x:c>
      <x:c r="G43" s="177" t="n">
        <x:f ca="1">=SUM(E43 - F43)</x:f>
      </x:c>
      <x:c r="H43" s="200" t="n">
        <x:v>0.018500</x:v>
      </x:c>
      <x:c r="I43" s="213" t="n">
        <x:f ca="1">=IF(SUM(G43 * H43) &lt; 0, 0,SUM(G43 * H43))</x:f>
      </x:c>
    </x:row>
    <x:row r="44" spans="1:10" x14ac:dyDescent="0.25">
      <x:c r="B44" s="58" t="str">
        <x:v>Color Laser Prints</x:v>
      </x:c>
      <x:c r="C44" s="6" t="str">
        <x:v>15,000</x:v>
      </x:c>
      <x:c r="D44" s="6" t="str">
        <x:v>7,091</x:v>
      </x:c>
      <x:c r="E44" s="176" t="n">
        <x:f ca="1">=SUM(D44 - C44)</x:f>
      </x:c>
      <x:c r="F44" s="6" t="n">
        <x:v>7909</x:v>
      </x:c>
      <x:c r="G44" s="176" t="n">
        <x:f ca="1">=SUM(E44 - F44)</x:f>
      </x:c>
      <x:c r="H44" s="201" t="n">
        <x:v>0.120000</x:v>
      </x:c>
      <x:c r="I44" s="212" t="str">
        <x:f ca="1">=IF(SUM(G44 * H44) &lt; 0, 0,SUM(G44 * H44))</x:f>
      </x:c>
    </x:row>
    <x:row r="45" spans="1:10" x14ac:dyDescent="0.25">
      <x:c r="B45" s="58" t="str">
        <x:v>HP Color Laser Prints</x:v>
      </x:c>
      <x:c r="C45" s="6" t="str">
        <x:v>0</x:v>
      </x:c>
      <x:c r="D45" s="6" t="str">
        <x:v>32</x:v>
      </x:c>
      <x:c r="E45" s="176" t="n">
        <x:f ca="1">=SUM(D45 - C45)</x:f>
      </x:c>
      <x:c r="F45" s="6" t="n">
        <x:v>0</x:v>
      </x:c>
      <x:c r="G45" s="176" t="n">
        <x:f ca="1">=SUM(E45 - F45)</x:f>
      </x:c>
      <x:c r="H45" s="201" t="n">
        <x:v>0.170000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February 2017 - April 2017</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39,750</x:v>
      </x:c>
      <x:c r="D49" s="73" t="str">
        <x:v>36,416</x:v>
      </x:c>
      <x:c r="E49" s="177" t="n">
        <x:f ca="1">=SUM(D49 - C49)</x:f>
      </x:c>
      <x:c r="F49" s="73" t="n">
        <x:v>3334</x:v>
      </x:c>
      <x:c r="G49" s="177" t="n">
        <x:f ca="1">=SUM(E49 - F49)</x:f>
      </x:c>
      <x:c r="H49" s="200" t="n">
        <x:v>0.015000</x:v>
      </x:c>
      <x:c r="I49" s="213" t="n">
        <x:f ca="1">=IF(SUM(G49 * H49) &lt; 0, 0,SUM(G49 * H49))</x:f>
      </x:c>
    </x:row>
    <x:row r="50" spans="1:10" x14ac:dyDescent="0.25">
      <x:c r="B50" s="60" t="str">
        <x:v>B/W Laser Prints</x:v>
      </x:c>
      <x:c r="C50" s="73" t="str">
        <x:v>199,500</x:v>
      </x:c>
      <x:c r="D50" s="73" t="str">
        <x:v>182,478</x:v>
      </x:c>
      <x:c r="E50" s="177" t="n">
        <x:f ca="1">=SUM(D50 - C50)</x:f>
      </x:c>
      <x:c r="F50" s="73" t="n">
        <x:v>17022</x:v>
      </x:c>
      <x:c r="G50" s="177" t="n">
        <x:f ca="1">=SUM(E50 - F50)</x:f>
      </x:c>
      <x:c r="H50" s="200" t="n">
        <x:v>0.018500</x:v>
      </x:c>
      <x:c r="I50" s="213" t="n">
        <x:f ca="1">=IF(SUM(G50 * H50) &lt; 0, 0,SUM(G50 * H50))</x:f>
      </x:c>
    </x:row>
    <x:row r="51" spans="1:10" x14ac:dyDescent="0.25">
      <x:c r="B51" s="58" t="str">
        <x:v>Color Laser Prints</x:v>
      </x:c>
      <x:c r="C51" s="6" t="str">
        <x:v>15,000</x:v>
      </x:c>
      <x:c r="D51" s="6" t="str">
        <x:v>15,986</x:v>
      </x:c>
      <x:c r="E51" s="176" t="n">
        <x:f ca="1">=SUM(D51 - C51)</x:f>
      </x:c>
      <x:c r="F51" s="6" t="n">
        <x:v>0</x:v>
      </x:c>
      <x:c r="G51" s="176" t="n">
        <x:f ca="1">=SUM(E51 - F51)</x:f>
      </x:c>
      <x:c r="H51" s="201" t="n">
        <x:v>0.120000</x:v>
      </x:c>
      <x:c r="I51" s="212" t="str">
        <x:f ca="1">=IF(SUM(G51 * H51) &lt; 0, 0,SUM(G51 * H51))</x:f>
      </x:c>
    </x:row>
    <x:row r="52" spans="1:10" x14ac:dyDescent="0.25">
      <x:c r="B52" s="58" t="str">
        <x:v>HP Color Laser Prints</x:v>
      </x:c>
      <x:c r="C52" s="6" t="str">
        <x:v>0</x:v>
      </x:c>
      <x:c r="D52" s="6" t="str">
        <x:v>114</x:v>
      </x:c>
      <x:c r="E52" s="176" t="n">
        <x:f ca="1">=SUM(D52 - C52)</x:f>
      </x:c>
      <x:c r="F52" s="6" t="n">
        <x:v>0</x:v>
      </x:c>
      <x:c r="G52" s="176" t="n">
        <x:f ca="1">=SUM(E52 - F52)</x:f>
      </x:c>
      <x:c r="H52" s="201" t="n">
        <x:v>0.170000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November 2016 - January 2017</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39,750</x:v>
      </x:c>
      <x:c r="D56" s="73" t="str">
        <x:v>35,878</x:v>
      </x:c>
      <x:c r="E56" s="177" t="n">
        <x:f ca="1">=SUM(D56 - C56)</x:f>
      </x:c>
      <x:c r="F56" s="73" t="n">
        <x:v>3872</x:v>
      </x:c>
      <x:c r="G56" s="177" t="n">
        <x:f ca="1">=SUM(E56 - F56)</x:f>
      </x:c>
      <x:c r="H56" s="200" t="n">
        <x:v>0.015000</x:v>
      </x:c>
      <x:c r="I56" s="213" t="n">
        <x:f ca="1">=IF(SUM(G56 * H56) &lt; 0, 0,SUM(G56 * H56))</x:f>
      </x:c>
    </x:row>
    <x:row r="57" spans="1:10" x14ac:dyDescent="0.25">
      <x:c r="B57" s="60" t="str">
        <x:v>B/W Laser Prints</x:v>
      </x:c>
      <x:c r="C57" s="73" t="str">
        <x:v>199,500</x:v>
      </x:c>
      <x:c r="D57" s="73" t="str">
        <x:v>138,425</x:v>
      </x:c>
      <x:c r="E57" s="177" t="n">
        <x:f ca="1">=SUM(D57 - C57)</x:f>
      </x:c>
      <x:c r="F57" s="73" t="n">
        <x:v>61075</x:v>
      </x:c>
      <x:c r="G57" s="177" t="n">
        <x:f ca="1">=SUM(E57 - F57)</x:f>
      </x:c>
      <x:c r="H57" s="200" t="n">
        <x:v>0.018500</x:v>
      </x:c>
      <x:c r="I57" s="213" t="n">
        <x:f ca="1">=IF(SUM(G57 * H57) &lt; 0, 0,SUM(G57 * H57))</x:f>
      </x:c>
    </x:row>
    <x:row r="58" spans="1:10" x14ac:dyDescent="0.25">
      <x:c r="B58" s="58" t="str">
        <x:v>Color Laser Prints</x:v>
      </x:c>
      <x:c r="C58" s="6" t="str">
        <x:v>15,000</x:v>
      </x:c>
      <x:c r="D58" s="6" t="str">
        <x:v>7,150</x:v>
      </x:c>
      <x:c r="E58" s="176" t="n">
        <x:f ca="1">=SUM(D58 - C58)</x:f>
      </x:c>
      <x:c r="F58" s="6" t="n">
        <x:v>7850</x:v>
      </x:c>
      <x:c r="G58" s="176" t="n">
        <x:f ca="1">=SUM(E58 - F58)</x:f>
      </x:c>
      <x:c r="H58" s="201" t="n">
        <x:v>0.120000</x:v>
      </x:c>
      <x:c r="I58" s="212" t="str">
        <x:f ca="1">=IF(SUM(G58 * H58) &lt; 0, 0,SUM(G58 * H58))</x:f>
      </x:c>
    </x:row>
    <x:row r="59" spans="1:10" x14ac:dyDescent="0.25">
      <x:c r="B59" s="58" t="str">
        <x:v>HP Color Laser Prints</x:v>
      </x:c>
      <x:c r="C59" s="6" t="str">
        <x:v>0</x:v>
      </x:c>
      <x:c r="D59" s="6" t="str">
        <x:v>44</x:v>
      </x:c>
      <x:c r="E59" s="176" t="n">
        <x:f ca="1">=SUM(D59 - C59)</x:f>
      </x:c>
      <x:c r="F59" s="6" t="n">
        <x:v>0</x:v>
      </x:c>
      <x:c r="G59" s="176" t="n">
        <x:f ca="1">=SUM(E59 - F59)</x:f>
      </x:c>
      <x:c r="H59" s="201" t="n">
        <x:v>0.170000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August 2016 - October 2016</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24,850</x:v>
      </x:c>
      <x:c r="D63" s="73" t="str">
        <x:v>33,804</x:v>
      </x:c>
      <x:c r="E63" s="177" t="n">
        <x:f ca="1">=SUM(D63 - C63)</x:f>
      </x:c>
      <x:c r="F63" s="73" t="n">
        <x:v>0</x:v>
      </x:c>
      <x:c r="G63" s="177" t="n">
        <x:f ca="1">=SUM(E63 - F63)</x:f>
      </x:c>
      <x:c r="H63" s="200" t="n">
        <x:v>0.015000</x:v>
      </x:c>
      <x:c r="I63" s="213" t="n">
        <x:f ca="1">=IF(SUM(G63 * H63) &lt; 0, 0,SUM(G63 * H63))</x:f>
      </x:c>
    </x:row>
    <x:row r="64" spans="1:10" x14ac:dyDescent="0.25">
      <x:c r="B64" s="60" t="str">
        <x:v>B/W Laser Prints</x:v>
      </x:c>
      <x:c r="C64" s="73" t="str">
        <x:v>179,700</x:v>
      </x:c>
      <x:c r="D64" s="73" t="str">
        <x:v>188,271</x:v>
      </x:c>
      <x:c r="E64" s="177" t="n">
        <x:f ca="1">=SUM(D64 - C64)</x:f>
      </x:c>
      <x:c r="F64" s="73" t="n">
        <x:v>0</x:v>
      </x:c>
      <x:c r="G64" s="177" t="n">
        <x:f ca="1">=SUM(E64 - F64)</x:f>
      </x:c>
      <x:c r="H64" s="200" t="n">
        <x:v>0.018500</x:v>
      </x:c>
      <x:c r="I64" s="213" t="n">
        <x:f ca="1">=IF(SUM(G64 * H64) &lt; 0, 0,SUM(G64 * H64))</x:f>
      </x:c>
    </x:row>
    <x:row r="65" spans="1:10" x14ac:dyDescent="0.25">
      <x:c r="B65" s="58" t="str">
        <x:v>Color Laser Prints</x:v>
      </x:c>
      <x:c r="C65" s="6" t="str">
        <x:v>9,800</x:v>
      </x:c>
      <x:c r="D65" s="6" t="str">
        <x:v>9,164</x:v>
      </x:c>
      <x:c r="E65" s="176" t="n">
        <x:f ca="1">=SUM(D65 - C65)</x:f>
      </x:c>
      <x:c r="F65" s="6" t="n">
        <x:v>636</x:v>
      </x:c>
      <x:c r="G65" s="176" t="n">
        <x:f ca="1">=SUM(E65 - F65)</x:f>
      </x:c>
      <x:c r="H65" s="201" t="n">
        <x:v>0.120000</x:v>
      </x:c>
      <x:c r="I65" s="212" t="str">
        <x:f ca="1">=IF(SUM(G65 * H65) &lt; 0, 0,SUM(G65 * H65))</x:f>
      </x:c>
    </x:row>
    <x:row r="66" spans="1:10" x14ac:dyDescent="0.25">
      <x:c r="B66" s="58" t="str">
        <x:v>HP Color Laser Prints</x:v>
      </x:c>
      <x:c r="C66" s="6" t="str">
        <x:v>0</x:v>
      </x:c>
      <x:c r="D66" s="6" t="str">
        <x:v>304</x:v>
      </x:c>
      <x:c r="E66" s="176" t="n">
        <x:f ca="1">=SUM(D66 - C66)</x:f>
      </x:c>
      <x:c r="F66" s="6" t="n">
        <x:v>0</x:v>
      </x:c>
      <x:c r="G66" s="176" t="n">
        <x:f ca="1">=SUM(E66 - F66)</x:f>
      </x:c>
      <x:c r="H66" s="201" t="n">
        <x:v>0.170000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May 2016 - July 2016</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17,400</x:v>
      </x:c>
      <x:c r="D70" s="73" t="str">
        <x:v>27,746</x:v>
      </x:c>
      <x:c r="E70" s="177" t="n">
        <x:f ca="1">=SUM(D70 - C70)</x:f>
      </x:c>
      <x:c r="F70" s="73" t="n">
        <x:v>0</x:v>
      </x:c>
      <x:c r="G70" s="177" t="n">
        <x:f ca="1">=SUM(E70 - F70)</x:f>
      </x:c>
      <x:c r="H70" s="200" t="n">
        <x:v>0.015000</x:v>
      </x:c>
      <x:c r="I70" s="213" t="n">
        <x:f ca="1">=IF(SUM(G70 * H70) &lt; 0, 0,SUM(G70 * H70))</x:f>
      </x:c>
    </x:row>
    <x:row r="71" spans="1:10" x14ac:dyDescent="0.25">
      <x:c r="B71" s="60" t="str">
        <x:v>B/W Laser Prints</x:v>
      </x:c>
      <x:c r="C71" s="73" t="str">
        <x:v>169,800</x:v>
      </x:c>
      <x:c r="D71" s="73" t="str">
        <x:v>186,817</x:v>
      </x:c>
      <x:c r="E71" s="177" t="n">
        <x:f ca="1">=SUM(D71 - C71)</x:f>
      </x:c>
      <x:c r="F71" s="73" t="n">
        <x:v>0</x:v>
      </x:c>
      <x:c r="G71" s="177" t="n">
        <x:f ca="1">=SUM(E71 - F71)</x:f>
      </x:c>
      <x:c r="H71" s="200" t="n">
        <x:v>0.018500</x:v>
      </x:c>
      <x:c r="I71" s="213" t="n">
        <x:f ca="1">=IF(SUM(G71 * H71) &lt; 0, 0,SUM(G71 * H71))</x:f>
      </x:c>
    </x:row>
    <x:row r="72" spans="1:10" x14ac:dyDescent="0.25">
      <x:c r="B72" s="58" t="str">
        <x:v>Color Laser Prints</x:v>
      </x:c>
      <x:c r="C72" s="6" t="str">
        <x:v>7,200</x:v>
      </x:c>
      <x:c r="D72" s="6" t="str">
        <x:v>14,699</x:v>
      </x:c>
      <x:c r="E72" s="176" t="n">
        <x:f ca="1">=SUM(D72 - C72)</x:f>
      </x:c>
      <x:c r="F72" s="6" t="n">
        <x:v>0</x:v>
      </x:c>
      <x:c r="G72" s="176" t="n">
        <x:f ca="1">=SUM(E72 - F72)</x:f>
      </x:c>
      <x:c r="H72" s="201" t="n">
        <x:v>0.120000</x:v>
      </x:c>
      <x:c r="I72" s="212" t="str">
        <x:f ca="1">=IF(SUM(G72 * H72) &lt; 0, 0,SUM(G72 * H72))</x:f>
      </x:c>
    </x:row>
    <x:row r="73" spans="1:10" x14ac:dyDescent="0.25">
      <x:c r="B73" s="58" t="str">
        <x:v>HP Color Laser Prints</x:v>
      </x:c>
      <x:c r="C73" s="6" t="str">
        <x:v>0</x:v>
      </x:c>
      <x:c r="D73" s="6" t="str">
        <x:v>99</x:v>
      </x:c>
      <x:c r="E73" s="176" t="n">
        <x:f ca="1">=SUM(D73 - C73)</x:f>
      </x:c>
      <x:c r="F73" s="6" t="n">
        <x:v>0</x:v>
      </x:c>
      <x:c r="G73" s="176" t="n">
        <x:f ca="1">=SUM(E73 - F73)</x:f>
      </x:c>
      <x:c r="H73" s="201" t="n">
        <x:v>0.170000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February 2016 - April 2016</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36,900</x:v>
      </x:c>
      <x:c r="D77" s="73" t="str">
        <x:v>35,856</x:v>
      </x:c>
      <x:c r="E77" s="177" t="n">
        <x:f ca="1">=SUM(D77 - C77)</x:f>
      </x:c>
      <x:c r="F77" s="73" t="n">
        <x:v>1044</x:v>
      </x:c>
      <x:c r="G77" s="177" t="n">
        <x:f ca="1">=SUM(E77 - F77)</x:f>
      </x:c>
      <x:c r="H77" s="200" t="n">
        <x:v>0.015000</x:v>
      </x:c>
      <x:c r="I77" s="213" t="n">
        <x:f ca="1">=IF(SUM(G77 * H77) &lt; 0, 0,SUM(G77 * H77))</x:f>
      </x:c>
    </x:row>
    <x:row r="78" spans="1:10" x14ac:dyDescent="0.25">
      <x:c r="B78" s="60" t="str">
        <x:v>B/W Laser Prints</x:v>
      </x:c>
      <x:c r="C78" s="73" t="str">
        <x:v>116,100</x:v>
      </x:c>
      <x:c r="D78" s="73" t="str">
        <x:v>222,029</x:v>
      </x:c>
      <x:c r="E78" s="177" t="n">
        <x:f ca="1">=SUM(D78 - C78)</x:f>
      </x:c>
      <x:c r="F78" s="73" t="n">
        <x:v>0</x:v>
      </x:c>
      <x:c r="G78" s="177" t="n">
        <x:f ca="1">=SUM(E78 - F78)</x:f>
      </x:c>
      <x:c r="H78" s="200" t="n">
        <x:v>0.018500</x:v>
      </x:c>
      <x:c r="I78" s="213" t="n">
        <x:f ca="1">=IF(SUM(G78 * H78) &lt; 0, 0,SUM(G78 * H78))</x:f>
      </x:c>
    </x:row>
    <x:row r="79" spans="1:10" x14ac:dyDescent="0.25">
      <x:c r="B79" s="58" t="str">
        <x:v>Color Laser Prints</x:v>
      </x:c>
      <x:c r="C79" s="6" t="str">
        <x:v>3,000</x:v>
      </x:c>
      <x:c r="D79" s="6" t="str">
        <x:v>6,518</x:v>
      </x:c>
      <x:c r="E79" s="176" t="n">
        <x:f ca="1">=SUM(D79 - C79)</x:f>
      </x:c>
      <x:c r="F79" s="6" t="n">
        <x:v>0</x:v>
      </x:c>
      <x:c r="G79" s="176" t="n">
        <x:f ca="1">=SUM(E79 - F79)</x:f>
      </x:c>
      <x:c r="H79" s="201" t="n">
        <x:v>0.120000</x:v>
      </x:c>
      <x:c r="I79" s="212" t="str">
        <x:f ca="1">=IF(SUM(G79 * H79) &lt; 0, 0,SUM(G79 * H79))</x:f>
      </x:c>
    </x:row>
    <x:row r="80" spans="1:10" x14ac:dyDescent="0.25">
      <x:c r="B80" s="58" t="str">
        <x:v>HP Color Laser Prints</x:v>
      </x:c>
      <x:c r="C80" s="6" t="str">
        <x:v>0</x:v>
      </x:c>
      <x:c r="D80" s="6" t="str">
        <x:v>141</x:v>
      </x:c>
      <x:c r="E80" s="176" t="n">
        <x:f ca="1">=SUM(D80 - C80)</x:f>
      </x:c>
      <x:c r="F80" s="6" t="n">
        <x:v>0</x:v>
      </x:c>
      <x:c r="G80" s="176" t="n">
        <x:f ca="1">=SUM(E80 - F80)</x:f>
      </x:c>
      <x:c r="H80" s="201" t="n">
        <x:v>0.170000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November 2015 - January 2016</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36,900</x:v>
      </x:c>
      <x:c r="D84" s="73" t="str">
        <x:v>40,246</x:v>
      </x:c>
      <x:c r="E84" s="177" t="n">
        <x:f ca="1">=SUM(D84 - C84)</x:f>
      </x:c>
      <x:c r="F84" s="73" t="n">
        <x:v>0</x:v>
      </x:c>
      <x:c r="G84" s="177" t="n">
        <x:f ca="1">=SUM(E84 - F84)</x:f>
      </x:c>
      <x:c r="H84" s="200" t="n">
        <x:v>0.015000</x:v>
      </x:c>
      <x:c r="I84" s="213" t="n">
        <x:f ca="1">=IF(SUM(G84 * H84) &lt; 0, 0,SUM(G84 * H84))</x:f>
      </x:c>
    </x:row>
    <x:row r="85" spans="1:10" x14ac:dyDescent="0.25">
      <x:c r="B85" s="60" t="str">
        <x:v>B/W Laser Prints</x:v>
      </x:c>
      <x:c r="C85" s="73" t="str">
        <x:v>116,100</x:v>
      </x:c>
      <x:c r="D85" s="73" t="str">
        <x:v>168,904</x:v>
      </x:c>
      <x:c r="E85" s="177" t="n">
        <x:f ca="1">=SUM(D85 - C85)</x:f>
      </x:c>
      <x:c r="F85" s="73" t="n">
        <x:v>0</x:v>
      </x:c>
      <x:c r="G85" s="177" t="n">
        <x:f ca="1">=SUM(E85 - F85)</x:f>
      </x:c>
      <x:c r="H85" s="200" t="n">
        <x:v>0.018500</x:v>
      </x:c>
      <x:c r="I85" s="213" t="n">
        <x:f ca="1">=IF(SUM(G85 * H85) &lt; 0, 0,SUM(G85 * H85))</x:f>
      </x:c>
    </x:row>
    <x:row r="86" spans="1:10" x14ac:dyDescent="0.25">
      <x:c r="B86" s="58" t="str">
        <x:v>Color Laser Prints</x:v>
      </x:c>
      <x:c r="C86" s="6" t="str">
        <x:v>3,000</x:v>
      </x:c>
      <x:c r="D86" s="6" t="str">
        <x:v>6,524</x:v>
      </x:c>
      <x:c r="E86" s="176" t="n">
        <x:f ca="1">=SUM(D86 - C86)</x:f>
      </x:c>
      <x:c r="F86" s="6" t="n">
        <x:v>0</x:v>
      </x:c>
      <x:c r="G86" s="176" t="n">
        <x:f ca="1">=SUM(E86 - F86)</x:f>
      </x:c>
      <x:c r="H86" s="201" t="n">
        <x:v>0.120000</x:v>
      </x:c>
      <x:c r="I86" s="212" t="str">
        <x:f ca="1">=IF(SUM(G86 * H86) &lt; 0, 0,SUM(G86 * H86))</x:f>
      </x:c>
    </x:row>
    <x:row r="87" spans="1:10" x14ac:dyDescent="0.25">
      <x:c r="B87" s="58" t="str">
        <x:v>HP Color Laser Prints</x:v>
      </x:c>
      <x:c r="C87" s="6" t="str">
        <x:v>0</x:v>
      </x:c>
      <x:c r="D87" s="6" t="str">
        <x:v>40</x:v>
      </x:c>
      <x:c r="E87" s="176" t="n">
        <x:f ca="1">=SUM(D87 - C87)</x:f>
      </x:c>
      <x:c r="F87" s="6" t="n">
        <x:v>0</x:v>
      </x:c>
      <x:c r="G87" s="176" t="n">
        <x:f ca="1">=SUM(E87 - F87)</x:f>
      </x:c>
      <x:c r="H87" s="201" t="n">
        <x:v>0.170000</x:v>
      </x:c>
      <x:c r="I87" s="212" t="str">
        <x:f ca="1">=IF(SUM(G87 * H87) &lt; 0, 0,SUM(G87 * H87))</x:f>
      </x:c>
    </x:row>
    <x:row r="88" spans="1:7" x14ac:dyDescent="0.25">
      <x:c r="B88" s="92"/>
      <x:c r="C88" s="119"/>
      <x:c r="D88" s="120"/>
      <x:c r="E88" s="120"/>
      <x:c r="F88" s="120"/>
      <x:c r="G88" s="120"/>
      <x:c r="H88" s="120"/>
      <x:c r="I88" s="121"/>
    </x:row>
    <x:row r="89" spans="1:10" ht="15.5" customHeight="1" x14ac:dyDescent="0.25">
      <x:c r="A89" s="19"/>
      <x:c r="B89" s="19"/>
      <x:c r="C89" s="19"/>
      <x:c r="D89" s="19"/>
      <x:c r="E89" s="19"/>
      <x:c r="F89" s="19"/>
      <x:c r="G89" s="19"/>
      <x:c r="H89" s="209">
        <x:v>Total Overage Expense:</x:v>
      </x:c>
      <x:c r="I89" s="209">
        <x:f ca="1">=SUM(I84:I88)</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12"/>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August 2018 - October 2018</x:v>
      </x:c>
      <x:c r="C4" s="19"/>
      <x:c r="D4" s="19"/>
      <x:c r="E4" s="19"/>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Laser Prints</x:v>
      </x:c>
      <x:c r="C6" s="73" t="str">
        <x:v>0</x:v>
      </x:c>
      <x:c r="D6" s="73" t="str">
        <x:v>$ .0185</x:v>
      </x:c>
      <x:c r="E6" s="61" t="n">
        <x:f>=SUM(C6* D6)</x:f>
      </x:c>
    </x:row>
    <x:row r="7" spans="1:10" x14ac:dyDescent="0.25">
      <x:c r="B7" s="60" t="str">
        <x:v>Color Laser Prints</x:v>
      </x:c>
      <x:c r="C7" s="73" t="str">
        <x:v>0</x:v>
      </x:c>
      <x:c r="D7" s="73" t="str">
        <x:v>$ .0150</x:v>
      </x:c>
      <x:c r="E7" s="61" t="n">
        <x:f>=SUM(C7* D7)</x:f>
      </x:c>
    </x:row>
    <x:row r="8" spans="1:10" x14ac:dyDescent="0.25">
      <x:c r="B8" s="58" t="str">
        <x:v>HP Color Laser Prints</x:v>
      </x:c>
      <x:c r="C8" s="6" t="str">
        <x:v>38</x:v>
      </x:c>
      <x:c r="D8" s="6" t="str">
        <x:v>$ .1700</x:v>
      </x:c>
      <x:c r="E8" s="59" t="str">
        <x:f>=SUM(C8* D8)</x:f>
      </x:c>
    </x:row>
    <x:row r="9" spans="1:10" x14ac:dyDescent="0.25">
      <x:c r="B9" s="58" t="str">
        <x:v>B/W Copies</x:v>
      </x:c>
      <x:c r="C9" s="6" t="str">
        <x:v>0</x:v>
      </x:c>
      <x:c r="D9" s="6" t="str">
        <x:v>$ .0150</x:v>
      </x:c>
      <x:c r="E9" s="59" t="str">
        <x:f>=SUM(C9* D9)</x:f>
      </x:c>
    </x:row>
    <x:row r="10" spans="1:10" x14ac:dyDescent="0.25">
      <x:c r="A10" s="19"/>
      <x:c r="B10" s="174"/>
      <x:c r="C10" s="174"/>
      <x:c r="D10" s="174">
        <x:v>Rollover Savings: </x:v>
      </x:c>
      <x:c r="E10" s="174">
        <x:f ca="1">SUM(E5:E9)</x:f>
      </x:c>
    </x:row>
    <x:row r="12" spans="1:10" ht="15.5" customHeight="1" x14ac:dyDescent="0.25">
      <x:c r="A12"/>
      <x:c r="B12" s="194" t="str">
        <x:v>May 2018 - July 2018</x:v>
      </x:c>
      <x:c r="C12" s="19"/>
      <x:c r="D12" s="19"/>
      <x:c r="E12" s="19"/>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Laser Prints</x:v>
      </x:c>
      <x:c r="C14" s="73" t="str">
        <x:v>0</x:v>
      </x:c>
      <x:c r="D14" s="73" t="str">
        <x:v>$ .0185</x:v>
      </x:c>
      <x:c r="E14" s="61" t="n">
        <x:f>=SUM(C14* D14)</x:f>
      </x:c>
    </x:row>
    <x:row r="15" spans="1:10" x14ac:dyDescent="0.25">
      <x:c r="B15" s="60" t="str">
        <x:v>Color Laser Prints</x:v>
      </x:c>
      <x:c r="C15" s="73" t="str">
        <x:v>0</x:v>
      </x:c>
      <x:c r="D15" s="73" t="str">
        <x:v>$ .0150</x:v>
      </x:c>
      <x:c r="E15" s="61" t="n">
        <x:f>=SUM(C15* D15)</x:f>
      </x:c>
    </x:row>
    <x:row r="16" spans="1:10" x14ac:dyDescent="0.25">
      <x:c r="B16" s="58" t="str">
        <x:v>HP Color Laser Prints</x:v>
      </x:c>
      <x:c r="C16" s="6" t="str">
        <x:v>0</x:v>
      </x:c>
      <x:c r="D16" s="6" t="str">
        <x:v>$ .1700</x:v>
      </x:c>
      <x:c r="E16" s="59" t="str">
        <x:f>=SUM(C16* D16)</x:f>
      </x:c>
    </x:row>
    <x:row r="17" spans="1:10" x14ac:dyDescent="0.25">
      <x:c r="B17" s="58" t="str">
        <x:v>B/W Copies</x:v>
      </x:c>
      <x:c r="C17" s="6" t="str">
        <x:v>0</x:v>
      </x:c>
      <x:c r="D17" s="6" t="str">
        <x:v>$ .0150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February 2018 - April 2018</x:v>
      </x:c>
      <x:c r="C20" s="19"/>
      <x:c r="D20" s="19"/>
      <x:c r="E20" s="19"/>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Laser Prints</x:v>
      </x:c>
      <x:c r="C22" s="73" t="str">
        <x:v>41,504</x:v>
      </x:c>
      <x:c r="D22" s="73" t="str">
        <x:v>$ .0185</x:v>
      </x:c>
      <x:c r="E22" s="61" t="n">
        <x:f>=SUM(C22* D22)</x:f>
      </x:c>
    </x:row>
    <x:row r="23" spans="1:10" x14ac:dyDescent="0.25">
      <x:c r="B23" s="60" t="str">
        <x:v>Color Laser Prints</x:v>
      </x:c>
      <x:c r="C23" s="73" t="str">
        <x:v>5,288</x:v>
      </x:c>
      <x:c r="D23" s="73" t="str">
        <x:v>$ .0150</x:v>
      </x:c>
      <x:c r="E23" s="61" t="n">
        <x:f>=SUM(C23* D23)</x:f>
      </x:c>
    </x:row>
    <x:row r="24" spans="1:10" x14ac:dyDescent="0.25">
      <x:c r="B24" s="58" t="str">
        <x:v>HP Color Laser Prints</x:v>
      </x:c>
      <x:c r="C24" s="6" t="str">
        <x:v>79</x:v>
      </x:c>
      <x:c r="D24" s="6" t="str">
        <x:v>$ .1700</x:v>
      </x:c>
      <x:c r="E24" s="59" t="str">
        <x:f>=SUM(C24* D24)</x:f>
      </x:c>
    </x:row>
    <x:row r="25" spans="1:10" x14ac:dyDescent="0.25">
      <x:c r="B25" s="58" t="str">
        <x:v>B/W Copies</x:v>
      </x:c>
      <x:c r="C25" s="6" t="str">
        <x:v>4,829</x:v>
      </x:c>
      <x:c r="D25" s="6" t="str">
        <x:v>$ .0150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November 2017 - January 2018</x:v>
      </x:c>
      <x:c r="C28" s="19"/>
      <x:c r="D28" s="19"/>
      <x:c r="E28" s="19"/>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Laser Prints</x:v>
      </x:c>
      <x:c r="C30" s="73" t="str">
        <x:v>33,145</x:v>
      </x:c>
      <x:c r="D30" s="73" t="str">
        <x:v>$ .0185</x:v>
      </x:c>
      <x:c r="E30" s="61" t="n">
        <x:f>=SUM(C30* D30)</x:f>
      </x:c>
    </x:row>
    <x:row r="31" spans="1:10" x14ac:dyDescent="0.25">
      <x:c r="B31" s="60" t="str">
        <x:v>Color Laser Prints</x:v>
      </x:c>
      <x:c r="C31" s="73" t="str">
        <x:v>3,640</x:v>
      </x:c>
      <x:c r="D31" s="73" t="str">
        <x:v>$ .0150</x:v>
      </x:c>
      <x:c r="E31" s="61" t="n">
        <x:f>=SUM(C31* D31)</x:f>
      </x:c>
    </x:row>
    <x:row r="32" spans="1:10" x14ac:dyDescent="0.25">
      <x:c r="B32" s="58" t="str">
        <x:v>HP Color Laser Prints</x:v>
      </x:c>
      <x:c r="C32" s="6" t="str">
        <x:v>54</x:v>
      </x:c>
      <x:c r="D32" s="6" t="str">
        <x:v>$ .1700</x:v>
      </x:c>
      <x:c r="E32" s="59" t="str">
        <x:f>=SUM(C32* D32)</x:f>
      </x:c>
    </x:row>
    <x:row r="33" spans="1:10" x14ac:dyDescent="0.25">
      <x:c r="B33" s="58" t="str">
        <x:v>B/W Copies</x:v>
      </x:c>
      <x:c r="C33" s="6" t="str">
        <x:v>2,295</x:v>
      </x:c>
      <x:c r="D33" s="6" t="str">
        <x:v>$ .0150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August 2017 - October 2017</x:v>
      </x:c>
      <x:c r="C36" s="19"/>
      <x:c r="D36" s="19"/>
      <x:c r="E36" s="19"/>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Laser Prints</x:v>
      </x:c>
      <x:c r="C38" s="73" t="str">
        <x:v>20,538</x:v>
      </x:c>
      <x:c r="D38" s="73" t="str">
        <x:v>$ .0185</x:v>
      </x:c>
      <x:c r="E38" s="61" t="n">
        <x:f>=SUM(C38* D38)</x:f>
      </x:c>
    </x:row>
    <x:row r="39" spans="1:10" x14ac:dyDescent="0.25">
      <x:c r="B39" s="60" t="str">
        <x:v>Color Laser Prints</x:v>
      </x:c>
      <x:c r="C39" s="73" t="str">
        <x:v>6,856</x:v>
      </x:c>
      <x:c r="D39" s="73" t="str">
        <x:v>$ .0150</x:v>
      </x:c>
      <x:c r="E39" s="61" t="n">
        <x:f>=SUM(C39* D39)</x:f>
      </x:c>
    </x:row>
    <x:row r="40" spans="1:10" x14ac:dyDescent="0.25">
      <x:c r="B40" s="58" t="str">
        <x:v>HP Color Laser Prints</x:v>
      </x:c>
      <x:c r="C40" s="6" t="str">
        <x:v>0</x:v>
      </x:c>
      <x:c r="D40" s="6" t="str">
        <x:v>$ .1700</x:v>
      </x:c>
      <x:c r="E40" s="59" t="str">
        <x:f>=SUM(C40* D40)</x:f>
      </x:c>
    </x:row>
    <x:row r="41" spans="1:10" x14ac:dyDescent="0.25">
      <x:c r="B41" s="58" t="str">
        <x:v>B/W Copies</x:v>
      </x:c>
      <x:c r="C41" s="6" t="str">
        <x:v>13,169</x:v>
      </x:c>
      <x:c r="D41" s="6" t="str">
        <x:v>$ .0150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May 2017 - July 2017</x:v>
      </x:c>
      <x:c r="C44" s="19"/>
      <x:c r="D44" s="19"/>
      <x:c r="E44" s="19"/>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Laser Prints</x:v>
      </x:c>
      <x:c r="C46" s="73" t="str">
        <x:v>9,910</x:v>
      </x:c>
      <x:c r="D46" s="73" t="str">
        <x:v>$ .0185</x:v>
      </x:c>
      <x:c r="E46" s="61" t="n">
        <x:f>=SUM(C46* D46)</x:f>
      </x:c>
    </x:row>
    <x:row r="47" spans="1:10" x14ac:dyDescent="0.25">
      <x:c r="B47" s="60" t="str">
        <x:v>Color Laser Prints</x:v>
      </x:c>
      <x:c r="C47" s="73" t="str">
        <x:v>7,909</x:v>
      </x:c>
      <x:c r="D47" s="73" t="str">
        <x:v>$ .0150</x:v>
      </x:c>
      <x:c r="E47" s="61" t="n">
        <x:f>=SUM(C47* D47)</x:f>
      </x:c>
    </x:row>
    <x:row r="48" spans="1:10" x14ac:dyDescent="0.25">
      <x:c r="B48" s="58" t="str">
        <x:v>HP Color Laser Prints</x:v>
      </x:c>
      <x:c r="C48" s="6" t="str">
        <x:v>0</x:v>
      </x:c>
      <x:c r="D48" s="6" t="str">
        <x:v>$ .1700</x:v>
      </x:c>
      <x:c r="E48" s="59" t="str">
        <x:f>=SUM(C48* D48)</x:f>
      </x:c>
    </x:row>
    <x:row r="49" spans="1:10" x14ac:dyDescent="0.25">
      <x:c r="B49" s="58" t="str">
        <x:v>B/W Copies</x:v>
      </x:c>
      <x:c r="C49" s="6" t="str">
        <x:v>8,774</x:v>
      </x:c>
      <x:c r="D49" s="6" t="str">
        <x:v>$ .0150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February 2017 - April 2017</x:v>
      </x:c>
      <x:c r="C52" s="19"/>
      <x:c r="D52" s="19"/>
      <x:c r="E52" s="19"/>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Laser Prints</x:v>
      </x:c>
      <x:c r="C54" s="73" t="str">
        <x:v>17,022</x:v>
      </x:c>
      <x:c r="D54" s="73" t="str">
        <x:v>$ .0185</x:v>
      </x:c>
      <x:c r="E54" s="61" t="n">
        <x:f>=SUM(C54* D54)</x:f>
      </x:c>
    </x:row>
    <x:row r="55" spans="1:10" x14ac:dyDescent="0.25">
      <x:c r="B55" s="60" t="str">
        <x:v>Color Laser Prints</x:v>
      </x:c>
      <x:c r="C55" s="73" t="str">
        <x:v>0</x:v>
      </x:c>
      <x:c r="D55" s="73" t="str">
        <x:v>$ .0150</x:v>
      </x:c>
      <x:c r="E55" s="61" t="n">
        <x:f>=SUM(C55* D55)</x:f>
      </x:c>
    </x:row>
    <x:row r="56" spans="1:10" x14ac:dyDescent="0.25">
      <x:c r="B56" s="58" t="str">
        <x:v>HP Color Laser Prints</x:v>
      </x:c>
      <x:c r="C56" s="6" t="str">
        <x:v>0</x:v>
      </x:c>
      <x:c r="D56" s="6" t="str">
        <x:v>$ .1700</x:v>
      </x:c>
      <x:c r="E56" s="59" t="str">
        <x:f>=SUM(C56* D56)</x:f>
      </x:c>
    </x:row>
    <x:row r="57" spans="1:10" x14ac:dyDescent="0.25">
      <x:c r="B57" s="58" t="str">
        <x:v>B/W Copies</x:v>
      </x:c>
      <x:c r="C57" s="6" t="str">
        <x:v>3,334</x:v>
      </x:c>
      <x:c r="D57" s="6" t="str">
        <x:v>$ .0150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November 2016 - January 2017</x:v>
      </x:c>
      <x:c r="C60" s="19"/>
      <x:c r="D60" s="19"/>
      <x:c r="E60" s="19"/>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Laser Prints</x:v>
      </x:c>
      <x:c r="C62" s="73" t="str">
        <x:v>61,075</x:v>
      </x:c>
      <x:c r="D62" s="73" t="str">
        <x:v>$ .0185</x:v>
      </x:c>
      <x:c r="E62" s="61" t="n">
        <x:f>=SUM(C62* D62)</x:f>
      </x:c>
    </x:row>
    <x:row r="63" spans="1:10" x14ac:dyDescent="0.25">
      <x:c r="B63" s="60" t="str">
        <x:v>Color Laser Prints</x:v>
      </x:c>
      <x:c r="C63" s="73" t="str">
        <x:v>7,850</x:v>
      </x:c>
      <x:c r="D63" s="73" t="str">
        <x:v>$ .0150</x:v>
      </x:c>
      <x:c r="E63" s="61" t="n">
        <x:f>=SUM(C63* D63)</x:f>
      </x:c>
    </x:row>
    <x:row r="64" spans="1:10" x14ac:dyDescent="0.25">
      <x:c r="B64" s="58" t="str">
        <x:v>HP Color Laser Prints</x:v>
      </x:c>
      <x:c r="C64" s="6" t="str">
        <x:v>0</x:v>
      </x:c>
      <x:c r="D64" s="6" t="str">
        <x:v>$ .1700</x:v>
      </x:c>
      <x:c r="E64" s="59" t="str">
        <x:f>=SUM(C64* D64)</x:f>
      </x:c>
    </x:row>
    <x:row r="65" spans="1:10" x14ac:dyDescent="0.25">
      <x:c r="B65" s="58" t="str">
        <x:v>B/W Copies</x:v>
      </x:c>
      <x:c r="C65" s="6" t="str">
        <x:v>3,872</x:v>
      </x:c>
      <x:c r="D65" s="6" t="str">
        <x:v>$ .0150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August 2016 - October 2016</x:v>
      </x:c>
      <x:c r="C68" s="19"/>
      <x:c r="D68" s="19"/>
      <x:c r="E68" s="19"/>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Laser Prints</x:v>
      </x:c>
      <x:c r="C70" s="73" t="str">
        <x:v>0</x:v>
      </x:c>
      <x:c r="D70" s="73" t="str">
        <x:v>$ .0185</x:v>
      </x:c>
      <x:c r="E70" s="61" t="n">
        <x:f>=SUM(C70* D70)</x:f>
      </x:c>
    </x:row>
    <x:row r="71" spans="1:10" x14ac:dyDescent="0.25">
      <x:c r="B71" s="60" t="str">
        <x:v>Color Laser Prints</x:v>
      </x:c>
      <x:c r="C71" s="73" t="str">
        <x:v>636</x:v>
      </x:c>
      <x:c r="D71" s="73" t="str">
        <x:v>$ .0150</x:v>
      </x:c>
      <x:c r="E71" s="61" t="n">
        <x:f>=SUM(C71* D71)</x:f>
      </x:c>
    </x:row>
    <x:row r="72" spans="1:10" x14ac:dyDescent="0.25">
      <x:c r="B72" s="58" t="str">
        <x:v>HP Color Laser Prints</x:v>
      </x:c>
      <x:c r="C72" s="6" t="str">
        <x:v>0</x:v>
      </x:c>
      <x:c r="D72" s="6" t="str">
        <x:v>$ .1700</x:v>
      </x:c>
      <x:c r="E72" s="59" t="str">
        <x:f>=SUM(C72* D72)</x:f>
      </x:c>
    </x:row>
    <x:row r="73" spans="1:10" x14ac:dyDescent="0.25">
      <x:c r="B73" s="58" t="str">
        <x:v>B/W Copies</x:v>
      </x:c>
      <x:c r="C73" s="6" t="str">
        <x:v>0</x:v>
      </x:c>
      <x:c r="D73" s="6" t="str">
        <x:v>$ .0150</x:v>
      </x:c>
      <x:c r="E73" s="59" t="str">
        <x:f>=SUM(C73* D73)</x:f>
      </x:c>
    </x:row>
    <x:row r="74" spans="1:10" x14ac:dyDescent="0.25">
      <x:c r="A74" s="19"/>
      <x:c r="B74" s="174"/>
      <x:c r="C74" s="174"/>
      <x:c r="D74" s="174">
        <x:v>Rollover Savings: </x:v>
      </x:c>
      <x:c r="E74" s="174">
        <x:f ca="1">SUM(E69:E73)</x:f>
      </x:c>
    </x:row>
    <x:row r="76" spans="1:10" ht="15.5" customHeight="1" x14ac:dyDescent="0.25">
      <x:c r="A76"/>
      <x:c r="B76" s="194" t="str">
        <x:v>May 2016 - July 2016</x:v>
      </x:c>
      <x:c r="C76" s="19"/>
      <x:c r="D76" s="19"/>
      <x:c r="E76" s="19"/>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Laser Prints</x:v>
      </x:c>
      <x:c r="C78" s="73" t="str">
        <x:v>0</x:v>
      </x:c>
      <x:c r="D78" s="73" t="str">
        <x:v>$ .0185</x:v>
      </x:c>
      <x:c r="E78" s="61" t="n">
        <x:f>=SUM(C78* D78)</x:f>
      </x:c>
    </x:row>
    <x:row r="79" spans="1:10" x14ac:dyDescent="0.25">
      <x:c r="B79" s="60" t="str">
        <x:v>Color Laser Prints</x:v>
      </x:c>
      <x:c r="C79" s="73" t="str">
        <x:v>0</x:v>
      </x:c>
      <x:c r="D79" s="73" t="str">
        <x:v>$ .0150</x:v>
      </x:c>
      <x:c r="E79" s="61" t="n">
        <x:f>=SUM(C79* D79)</x:f>
      </x:c>
    </x:row>
    <x:row r="80" spans="1:10" x14ac:dyDescent="0.25">
      <x:c r="B80" s="58" t="str">
        <x:v>HP Color Laser Prints</x:v>
      </x:c>
      <x:c r="C80" s="6" t="str">
        <x:v>0</x:v>
      </x:c>
      <x:c r="D80" s="6" t="str">
        <x:v>$ .1700</x:v>
      </x:c>
      <x:c r="E80" s="59" t="str">
        <x:f>=SUM(C80* D80)</x:f>
      </x:c>
    </x:row>
    <x:row r="81" spans="1:10" x14ac:dyDescent="0.25">
      <x:c r="B81" s="58" t="str">
        <x:v>B/W Copies</x:v>
      </x:c>
      <x:c r="C81" s="6" t="str">
        <x:v>0</x:v>
      </x:c>
      <x:c r="D81" s="6" t="str">
        <x:v>$ .0150</x:v>
      </x:c>
      <x:c r="E81" s="59" t="str">
        <x:f>=SUM(C81* D81)</x:f>
      </x:c>
    </x:row>
    <x:row r="82" spans="1:10" x14ac:dyDescent="0.25">
      <x:c r="A82" s="19"/>
      <x:c r="B82" s="174"/>
      <x:c r="C82" s="174"/>
      <x:c r="D82" s="174">
        <x:v>Rollover Savings: </x:v>
      </x:c>
      <x:c r="E82" s="174">
        <x:f ca="1">SUM(E77:E81)</x:f>
      </x:c>
    </x:row>
    <x:row r="84" spans="1:10" ht="15.5" customHeight="1" x14ac:dyDescent="0.25">
      <x:c r="A84"/>
      <x:c r="B84" s="194" t="str">
        <x:v>February 2016 - April 2016</x:v>
      </x:c>
      <x:c r="C84" s="19"/>
      <x:c r="D84" s="19"/>
      <x:c r="E84" s="19"/>
    </x:row>
    <x:row r="85" spans="1:10" ht="27.75" customHeight="1" x14ac:dyDescent="0.25">
      <x:c r="B85" s="47" t="str">
        <x:v>Meter Group</x:v>
      </x:c>
      <x:c r="C85" s="45" t="str">
        <x:v>Rollover Pages For Period</x:v>
      </x:c>
      <x:c r="D85" s="45" t="str">
        <x:v>Pre-FPR CPP</x:v>
      </x:c>
      <x:c r="E85" s="46" t="str">
        <x:v>Rollover Savings</x:v>
      </x:c>
    </x:row>
    <x:row r="86" spans="1:10" x14ac:dyDescent="0.25">
      <x:c r="B86" s="60" t="str">
        <x:v>B/W Laser Prints</x:v>
      </x:c>
      <x:c r="C86" s="73" t="str">
        <x:v>0</x:v>
      </x:c>
      <x:c r="D86" s="73" t="str">
        <x:v>$ .0185</x:v>
      </x:c>
      <x:c r="E86" s="61" t="n">
        <x:f>=SUM(C86* D86)</x:f>
      </x:c>
    </x:row>
    <x:row r="87" spans="1:10" x14ac:dyDescent="0.25">
      <x:c r="B87" s="60" t="str">
        <x:v>Color Laser Prints</x:v>
      </x:c>
      <x:c r="C87" s="73" t="str">
        <x:v>0</x:v>
      </x:c>
      <x:c r="D87" s="73" t="str">
        <x:v>$ .0150</x:v>
      </x:c>
      <x:c r="E87" s="61" t="n">
        <x:f>=SUM(C87* D87)</x:f>
      </x:c>
    </x:row>
    <x:row r="88" spans="1:10" x14ac:dyDescent="0.25">
      <x:c r="B88" s="58" t="str">
        <x:v>HP Color Laser Prints</x:v>
      </x:c>
      <x:c r="C88" s="6" t="str">
        <x:v>0</x:v>
      </x:c>
      <x:c r="D88" s="6" t="str">
        <x:v>$ .1700</x:v>
      </x:c>
      <x:c r="E88" s="59" t="str">
        <x:f>=SUM(C88* D88)</x:f>
      </x:c>
    </x:row>
    <x:row r="89" spans="1:10" x14ac:dyDescent="0.25">
      <x:c r="B89" s="58" t="str">
        <x:v>B/W Copies</x:v>
      </x:c>
      <x:c r="C89" s="6" t="str">
        <x:v>1,044</x:v>
      </x:c>
      <x:c r="D89" s="6" t="str">
        <x:v>$ .0150</x:v>
      </x:c>
      <x:c r="E89" s="59" t="str">
        <x:f>=SUM(C89* D89)</x:f>
      </x:c>
    </x:row>
    <x:row r="90" spans="1:10" x14ac:dyDescent="0.25">
      <x:c r="A90" s="19"/>
      <x:c r="B90" s="174"/>
      <x:c r="C90" s="174"/>
      <x:c r="D90" s="174">
        <x:v>Rollover Savings: </x:v>
      </x:c>
      <x:c r="E90" s="174">
        <x:f ca="1">SUM(E85:E89)</x:f>
      </x:c>
    </x:row>
    <x:row r="92" spans="1:10" ht="15.5" customHeight="1" x14ac:dyDescent="0.25">
      <x:c r="A92"/>
      <x:c r="B92" s="194" t="str">
        <x:v>November 2015 - January 2016</x:v>
      </x:c>
      <x:c r="C92" s="19"/>
      <x:c r="D92" s="19"/>
      <x:c r="E92" s="19"/>
    </x:row>
    <x:row r="93" spans="1:10" ht="27.75" customHeight="1" x14ac:dyDescent="0.25">
      <x:c r="B93" s="47" t="str">
        <x:v>Meter Group</x:v>
      </x:c>
      <x:c r="C93" s="45" t="str">
        <x:v>Rollover Pages For Period</x:v>
      </x:c>
      <x:c r="D93" s="45" t="str">
        <x:v>Pre-FPR CPP</x:v>
      </x:c>
      <x:c r="E93" s="46" t="str">
        <x:v>Rollover Savings</x:v>
      </x:c>
    </x:row>
    <x:row r="94" spans="1:10" x14ac:dyDescent="0.25">
      <x:c r="B94" s="60" t="str">
        <x:v>B/W Laser Prints</x:v>
      </x:c>
      <x:c r="C94" s="73" t="str">
        <x:v>0</x:v>
      </x:c>
      <x:c r="D94" s="73" t="str">
        <x:v>$ .0185</x:v>
      </x:c>
      <x:c r="E94" s="61" t="n">
        <x:f>=SUM(C94* D94)</x:f>
      </x:c>
    </x:row>
    <x:row r="95" spans="1:10" x14ac:dyDescent="0.25">
      <x:c r="B95" s="60" t="str">
        <x:v>Color Laser Prints</x:v>
      </x:c>
      <x:c r="C95" s="73" t="str">
        <x:v>0</x:v>
      </x:c>
      <x:c r="D95" s="73" t="str">
        <x:v>$ .0150</x:v>
      </x:c>
      <x:c r="E95" s="61" t="n">
        <x:f>=SUM(C95* D95)</x:f>
      </x:c>
    </x:row>
    <x:row r="96" spans="1:10" x14ac:dyDescent="0.25">
      <x:c r="B96" s="58" t="str">
        <x:v>HP Color Laser Prints</x:v>
      </x:c>
      <x:c r="C96" s="6" t="str">
        <x:v>0</x:v>
      </x:c>
      <x:c r="D96" s="6" t="str">
        <x:v>$ .1700</x:v>
      </x:c>
      <x:c r="E96" s="59" t="str">
        <x:f>=SUM(C96* D96)</x:f>
      </x:c>
    </x:row>
    <x:row r="97" spans="1:10" x14ac:dyDescent="0.25">
      <x:c r="B97" s="58" t="str">
        <x:v>B/W Copies</x:v>
      </x:c>
      <x:c r="C97" s="6" t="str">
        <x:v>0</x:v>
      </x:c>
      <x:c r="D97" s="6" t="str">
        <x:v>$ .0150</x:v>
      </x:c>
      <x:c r="E97" s="59" t="str">
        <x:f>=SUM(C97* D97)</x:f>
      </x:c>
    </x:row>
    <x:row r="98" spans="1:10" x14ac:dyDescent="0.25">
      <x:c r="A98" s="19"/>
      <x:c r="B98" s="174"/>
      <x:c r="C98" s="174"/>
      <x:c r="D98" s="174">
        <x:v>Rollover Savings: </x:v>
      </x:c>
      <x:c r="E98" s="174">
        <x:f ca="1">SUM(E93:E97)</x:f>
      </x:c>
    </x:row>
    <x:row r="100" spans="1:10" x14ac:dyDescent="0.25">
      <x:c r="B100" s="6"/>
      <x:c r="C100" s="6"/>
      <x:c r="D100" s="174">
        <x:v>Total Rollover Savings: </x:v>
      </x:c>
      <x:c r="E100" s="174">
        <x:v>4460.59900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11"/>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Text(Sum(E6:E17),"###,###") &amp; ") 
 Quantity by Model "</x:f>
      </x:c>
      <x:c r="F5" s="46" t="str">
        <x:f ca="1">="(" &amp; Text(Sum(F6:F17),"###,###") &amp; ")
 Volume by Model "</x:f>
      </x:c>
    </x:row>
    <x:row r="6" spans="1:10" x14ac:dyDescent="0.25">
      <x:c r="B6" s="60" t="str">
        <x:v>1</x:v>
      </x:c>
      <x:c r="C6" s="73" t="str">
        <x:v>B/W Copier</x:v>
      </x:c>
      <x:c r="D6" s="73" t="str">
        <x:v>Ricoh MP 5054</x:v>
      </x:c>
      <x:c r="E6" s="73" t="n">
        <x:v>2</x:v>
      </x:c>
      <x:c r="F6" s="98" t="n">
        <x:v>25157.000000</x:v>
      </x:c>
    </x:row>
    <x:row r="7" spans="1:10" x14ac:dyDescent="0.25">
      <x:c r="B7" s="60" t="str">
        <x:v>2</x:v>
      </x:c>
      <x:c r="C7" s="73" t="str">
        <x:v>B/W Copier</x:v>
      </x:c>
      <x:c r="D7" s="73" t="str">
        <x:v>Ricoh SP 5210SF</x:v>
      </x:c>
      <x:c r="E7" s="73" t="n">
        <x:v>26</x:v>
      </x:c>
      <x:c r="F7" s="98" t="n">
        <x:v>119210.000000</x:v>
      </x:c>
    </x:row>
    <x:row r="8" spans="1:10" x14ac:dyDescent="0.25">
      <x:c r="B8" s="58" t="str">
        <x:v>3</x:v>
      </x:c>
      <x:c r="C8" s="6" t="str">
        <x:v>B/W Copier</x:v>
      </x:c>
      <x:c r="D8" s="6" t="str">
        <x:v>Ricoh SP C431DN</x:v>
      </x:c>
      <x:c r="E8" s="6" t="n">
        <x:v>4</x:v>
      </x:c>
      <x:c r="F8" s="91" t="n">
        <x:v>1974.000000</x:v>
      </x:c>
    </x:row>
    <x:row r="9" spans="1:10" x14ac:dyDescent="0.25">
      <x:c r="B9" s="58" t="str">
        <x:v>4</x:v>
      </x:c>
      <x:c r="C9" s="6" t="str">
        <x:v>B/W MFP</x:v>
      </x:c>
      <x:c r="D9" s="6" t="str">
        <x:v>Ricoh MP 501spf</x:v>
      </x:c>
      <x:c r="E9" s="6" t="n">
        <x:v>2</x:v>
      </x:c>
      <x:c r="F9" s="91" t="n">
        <x:v>2868.000000</x:v>
      </x:c>
    </x:row>
    <x:row r="10" spans="1:10" x14ac:dyDescent="0.25">
      <x:c r="B10" s="60" t="str">
        <x:v>5</x:v>
      </x:c>
      <x:c r="C10" s="73" t="str">
        <x:v>B/W MFP</x:v>
      </x:c>
      <x:c r="D10" s="73" t="str">
        <x:v>Ricoh MP301SP</x:v>
      </x:c>
      <x:c r="E10" s="73" t="n">
        <x:v>1</x:v>
      </x:c>
      <x:c r="F10" s="98" t="n">
        <x:v>452.000000</x:v>
      </x:c>
    </x:row>
    <x:row r="11" spans="1:10" x14ac:dyDescent="0.25">
      <x:c r="B11" s="60" t="str">
        <x:v>6</x:v>
      </x:c>
      <x:c r="C11" s="73" t="str">
        <x:v>B/W Printer</x:v>
      </x:c>
      <x:c r="D11" s="73" t="str">
        <x:v>HP LJ M401dn</x:v>
      </x:c>
      <x:c r="E11" s="73" t="n">
        <x:v>8</x:v>
      </x:c>
      <x:c r="F11" s="98" t="n">
        <x:v>19710.000000</x:v>
      </x:c>
    </x:row>
    <x:row r="12" spans="1:10" x14ac:dyDescent="0.25">
      <x:c r="B12" s="58" t="str">
        <x:v>7</x:v>
      </x:c>
      <x:c r="C12" s="6" t="str">
        <x:v>B/W Printer</x:v>
      </x:c>
      <x:c r="D12" s="6" t="str">
        <x:v>Ricoh SP 4510DN</x:v>
      </x:c>
      <x:c r="E12" s="6" t="n">
        <x:v>1</x:v>
      </x:c>
      <x:c r="F12" s="91" t="n">
        <x:v>4367.000000</x:v>
      </x:c>
    </x:row>
    <x:row r="13" spans="1:10" x14ac:dyDescent="0.25">
      <x:c r="B13" s="58" t="str">
        <x:v>8</x:v>
      </x:c>
      <x:c r="C13" s="6" t="str">
        <x:v>Color Printer</x:v>
      </x:c>
      <x:c r="D13" s="6" t="str">
        <x:v>HP CLJ 2025N</x:v>
      </x:c>
      <x:c r="E13" s="6" t="n">
        <x:v>2</x:v>
      </x:c>
      <x:c r="F13" s="91" t="n">
        <x:v>119.000000</x:v>
      </x:c>
    </x:row>
    <x:row r="14" spans="1:10" x14ac:dyDescent="0.25">
      <x:c r="B14" s="60" t="str">
        <x:v>9</x:v>
      </x:c>
      <x:c r="C14" s="73" t="str">
        <x:v>Color Printer</x:v>
      </x:c>
      <x:c r="D14" s="73" t="str">
        <x:v>Ricoh Aficio SP C430DN</x:v>
      </x:c>
      <x:c r="E14" s="73" t="n">
        <x:v>2</x:v>
      </x:c>
      <x:c r="F14" s="98" t="n">
        <x:v>1422.000000</x:v>
      </x:c>
    </x:row>
    <x:row r="15" spans="1:10" x14ac:dyDescent="0.25">
      <x:c r="B15" s="60" t="str">
        <x:v>10</x:v>
      </x:c>
      <x:c r="C15" s="73" t="str">
        <x:v>Color Printer</x:v>
      </x:c>
      <x:c r="D15" s="73" t="str">
        <x:v>Ricoh SP C440dn</x:v>
      </x:c>
      <x:c r="E15" s="73" t="n">
        <x:v>4</x:v>
      </x:c>
      <x:c r="F15" s="98" t="n">
        <x:v>6760.000000</x:v>
      </x:c>
    </x:row>
    <x:row r="16" spans="1:10" x14ac:dyDescent="0.25">
      <x:c r="B16" s="58" t="str">
        <x:v>11</x:v>
      </x:c>
      <x:c r="C16" s="6" t="str">
        <x:v>Color Printer</x:v>
      </x:c>
      <x:c r="D16" s="6" t="str">
        <x:v>Ricoh SP C830dn</x:v>
      </x:c>
      <x:c r="E16" s="6" t="n">
        <x:v>2</x:v>
      </x:c>
      <x:c r="F16" s="91" t="n">
        <x:v>2619.000000</x:v>
      </x:c>
    </x:row>
    <x:row r="17" spans="1:7" x14ac:dyDescent="0.25">
      <x:c r="B17" s="92"/>
      <x:c r="C17" s="120"/>
      <x:c r="D17" s="120"/>
      <x:c r="E17" s="120"/>
      <x:c r="F17"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Aug - Oct 2018</x:v>
      </x:c>
      <x:c r="C6" s="75">
        <x:v>13731.00</x:v>
      </x:c>
      <x:c r="D6" s="75" t="n">
        <x:v>429.29550000000</x:v>
      </x:c>
      <x:c r="E6" s="75">
        <x:v>0.00</x:v>
      </x:c>
      <x:c r="F6" s="75">
        <x:v>13512.00</x:v>
      </x:c>
      <x:c r="G6" s="75">
        <x:v>1291.975500000000</x:v>
      </x:c>
      <x:c r="H6" s="75">
        <x:f ca="1">SUM((C6+D6)-(-E6+F6+G6))</x:f>
        <x:v/>
      </x:c>
      <x:c r="I6" s="168">
        <x:f ca="1">IF(G6 = "","",SUM((C6+D6)-(F6+G6-E6))/ (C6+D6))</x:f>
      </x:c>
    </x:row>
    <x:row r="7" spans="1:9" ht="17.2" customHeight="1" x14ac:dyDescent="0.2">
      <x:c r="B7" s="171" t="str">
        <x:v>May - Jul 2018</x:v>
      </x:c>
      <x:c r="C7" s="17">
        <x:v>13731.00</x:v>
      </x:c>
      <x:c r="D7" s="17" t="n">
        <x:v>271.81100000000</x:v>
      </x:c>
      <x:c r="E7" s="17">
        <x:v>0.00</x:v>
      </x:c>
      <x:c r="F7" s="17">
        <x:v>13512.00</x:v>
      </x:c>
      <x:c r="G7" s="17">
        <x:v>865.376000000000</x:v>
      </x:c>
      <x:c r="H7" s="17">
        <x:f ca="1">SUM((C7+D7)-(-E7+F7+G7))</x:f>
        <x:v/>
      </x:c>
      <x:c r="I7" s="170">
        <x:f ca="1">IF(G7 = "","",SUM((C7+D7)-(F7+G7-E7))/ (C7+D7) )</x:f>
      </x:c>
    </x:row>
    <x:row r="8" spans="1:9" ht="17.2" customHeight="1" x14ac:dyDescent="0.2">
      <x:c r="B8" s="169" t="str">
        <x:v>Feb - Apr 2018</x:v>
      </x:c>
      <x:c r="C8" s="75">
        <x:v>13731.00</x:v>
      </x:c>
      <x:c r="D8" s="75" t="n">
        <x:v>0.00</x:v>
      </x:c>
      <x:c r="E8" s="75">
        <x:v>0.00</x:v>
      </x:c>
      <x:c r="F8" s="75">
        <x:v>13512.00</x:v>
      </x:c>
      <x:c r="G8" s="75">
        <x:v>0.00</x:v>
      </x:c>
      <x:c r="H8" s="75">
        <x:f ca="1">SUM((C8+D8)-(-E8+F8+G8))</x:f>
        <x:v/>
      </x:c>
      <x:c r="I8" s="168">
        <x:f ca="1">IF(G8 = "","",SUM((C8+D8)-(F8+G8-E8))/ (C8+D8))</x:f>
      </x:c>
    </x:row>
    <x:row r="9" spans="1:9" ht="17.2" customHeight="1" x14ac:dyDescent="0.2">
      <x:c r="B9" s="171" t="str">
        <x:v>Nov - Jan 2018</x:v>
      </x:c>
      <x:c r="C9" s="17">
        <x:v>13731.00</x:v>
      </x:c>
      <x:c r="D9" s="17" t="n">
        <x:v>0.00</x:v>
      </x:c>
      <x:c r="E9" s="17">
        <x:v>0.00</x:v>
      </x:c>
      <x:c r="F9" s="17">
        <x:v>13512.00</x:v>
      </x:c>
      <x:c r="G9" s="17">
        <x:v>0.00</x:v>
      </x:c>
      <x:c r="H9" s="17">
        <x:f ca="1">SUM((C9+D9)-(-E9+F9+G9))</x:f>
        <x:v/>
      </x:c>
      <x:c r="I9" s="170">
        <x:f ca="1">IF(G9 = "","",SUM((C9+D9)-(F9+G9-E9))/ (C9+D9) )</x:f>
      </x:c>
    </x:row>
    <x:row r="10" spans="1:9" ht="17.2" customHeight="1" x14ac:dyDescent="0.2">
      <x:c r="B10" s="169" t="str">
        <x:v>Aug - Oct 2017</x:v>
      </x:c>
      <x:c r="C10" s="75">
        <x:v>13731.00</x:v>
      </x:c>
      <x:c r="D10" s="75" t="n">
        <x:v>18.70000000000</x:v>
      </x:c>
      <x:c r="E10" s="75">
        <x:v>0.00</x:v>
      </x:c>
      <x:c r="F10" s="75">
        <x:v>13512.00</x:v>
      </x:c>
      <x:c r="G10" s="75">
        <x:v>18.700000000000</x:v>
      </x:c>
      <x:c r="H10" s="75">
        <x:f ca="1">SUM((C10+D10)-(-E10+F10+G10))</x:f>
        <x:v/>
      </x:c>
      <x:c r="I10" s="168">
        <x:f ca="1">IF(G10 = "","",SUM((C10+D10)-(F10+G10-E10))/ (C10+D10))</x:f>
      </x:c>
    </x:row>
    <x:row r="11" spans="1:9" ht="17.2" customHeight="1" x14ac:dyDescent="0.2">
      <x:c r="B11" s="171" t="str">
        <x:v>May - Jul 2017</x:v>
      </x:c>
      <x:c r="C11" s="17">
        <x:v>13731.00</x:v>
      </x:c>
      <x:c r="D11" s="17" t="n">
        <x:v>5.44000000000</x:v>
      </x:c>
      <x:c r="E11" s="17">
        <x:v>0.00</x:v>
      </x:c>
      <x:c r="F11" s="17">
        <x:v>13512.00</x:v>
      </x:c>
      <x:c r="G11" s="17">
        <x:v>5.440000000000</x:v>
      </x:c>
      <x:c r="H11" s="17">
        <x:f ca="1">SUM((C11+D11)-(-E11+F11+G11))</x:f>
        <x:v/>
      </x:c>
      <x:c r="I11" s="170">
        <x:f ca="1">IF(G11 = "","",SUM((C11+D11)-(F11+G11-E11))/ (C11+D11) )</x:f>
      </x:c>
    </x:row>
    <x:row r="12" spans="1:9" ht="17.2" customHeight="1" x14ac:dyDescent="0.2">
      <x:c r="B12" s="169" t="str">
        <x:v>Feb - Apr 2017</x:v>
      </x:c>
      <x:c r="C12" s="75">
        <x:v>13731.00</x:v>
      </x:c>
      <x:c r="D12" s="75" t="n">
        <x:v>34.17000000000</x:v>
      </x:c>
      <x:c r="E12" s="75">
        <x:v>0.00</x:v>
      </x:c>
      <x:c r="F12" s="75">
        <x:v>13512.00</x:v>
      </x:c>
      <x:c r="G12" s="75">
        <x:v>137.700000000000</x:v>
      </x:c>
      <x:c r="H12" s="75">
        <x:f ca="1">SUM((C12+D12)-(-E12+F12+G12))</x:f>
        <x:v/>
      </x:c>
      <x:c r="I12" s="168">
        <x:f ca="1">IF(G12 = "","",SUM((C12+D12)-(F12+G12-E12))/ (C12+D12))</x:f>
      </x:c>
    </x:row>
    <x:row r="13" spans="1:9" ht="17.2" customHeight="1" x14ac:dyDescent="0.2">
      <x:c r="B13" s="171" t="str">
        <x:v>Nov - Jan 2017</x:v>
      </x:c>
      <x:c r="C13" s="17">
        <x:v>13731.00</x:v>
      </x:c>
      <x:c r="D13" s="17" t="n">
        <x:v>7.48000000000</x:v>
      </x:c>
      <x:c r="E13" s="17">
        <x:v>0.00</x:v>
      </x:c>
      <x:c r="F13" s="17">
        <x:v>13512.00</x:v>
      </x:c>
      <x:c r="G13" s="17">
        <x:v>7.480000000000</x:v>
      </x:c>
      <x:c r="H13" s="17">
        <x:f ca="1">SUM((C13+D13)-(-E13+F13+G13))</x:f>
        <x:v/>
      </x:c>
      <x:c r="I13" s="170">
        <x:f ca="1">IF(G13 = "","",SUM((C13+D13)-(F13+G13-E13))/ (C13+D13) )</x:f>
      </x:c>
    </x:row>
    <x:row r="14" spans="1:9" ht="17.2" customHeight="1" x14ac:dyDescent="0.2">
      <x:c r="B14" s="169" t="str">
        <x:v>Aug - Oct 2016</x:v>
      </x:c>
      <x:c r="C14" s="75">
        <x:v>13731.00</x:v>
      </x:c>
      <x:c r="D14" s="75" t="n">
        <x:v>344.55350000000</x:v>
      </x:c>
      <x:c r="E14" s="75">
        <x:v>0.00</x:v>
      </x:c>
      <x:c r="F14" s="75">
        <x:v>13512.00</x:v>
      </x:c>
      <x:c r="G14" s="75">
        <x:v>344.553500000000</x:v>
      </x:c>
      <x:c r="H14" s="75">
        <x:f ca="1">SUM((C14+D14)-(-E14+F14+G14))</x:f>
        <x:v/>
      </x:c>
      <x:c r="I14" s="168">
        <x:f ca="1">IF(G14 = "","",SUM((C14+D14)-(F14+G14-E14))/ (C14+D14))</x:f>
      </x:c>
    </x:row>
    <x:row r="15" spans="1:9" ht="17.2" customHeight="1" x14ac:dyDescent="0.2">
      <x:c r="B15" s="171" t="str">
        <x:v>May - Jul 2016</x:v>
      </x:c>
      <x:c r="C15" s="17">
        <x:v>13731.00</x:v>
      </x:c>
      <x:c r="D15" s="17" t="n">
        <x:v>599.31950000000</x:v>
      </x:c>
      <x:c r="E15" s="17">
        <x:v>0.00</x:v>
      </x:c>
      <x:c r="F15" s="17">
        <x:v>13512.00</x:v>
      </x:c>
      <x:c r="G15" s="17">
        <x:v>1386.714500000000</x:v>
      </x:c>
      <x:c r="H15" s="17">
        <x:f ca="1">SUM((C15+D15)-(-E15+F15+G15))</x:f>
        <x:v/>
      </x:c>
      <x:c r="I15" s="170">
        <x:f ca="1">IF(G15 = "","",SUM((C15+D15)-(F15+G15-E15))/ (C15+D15) )</x:f>
      </x:c>
    </x:row>
    <x:row r="16" spans="1:9" ht="17.2" customHeight="1" x14ac:dyDescent="0.2">
      <x:c r="B16" s="169" t="str">
        <x:v>Feb - Apr 2016</x:v>
      </x:c>
      <x:c r="C16" s="75">
        <x:v>13731.00</x:v>
      </x:c>
      <x:c r="D16" s="75" t="n">
        <x:v>2036.42650000000</x:v>
      </x:c>
      <x:c r="E16" s="75">
        <x:v>0.00</x:v>
      </x:c>
      <x:c r="F16" s="75">
        <x:v>13512.00</x:v>
      </x:c>
      <x:c r="G16" s="75">
        <x:v>2405.816500000000</x:v>
      </x:c>
      <x:c r="H16" s="75">
        <x:f ca="1">SUM((C16+D16)-(-E16+F16+G16))</x:f>
        <x:v/>
      </x:c>
      <x:c r="I16" s="168">
        <x:f ca="1">IF(G16 = "","",SUM((C16+D16)-(F16+G16-E16))/ (C16+D16))</x:f>
      </x:c>
    </x:row>
    <x:row r="17" spans="1:9" ht="17.2" customHeight="1" x14ac:dyDescent="0.2">
      <x:c r="B17" s="171" t="str">
        <x:v>Nov - Jan 2016</x:v>
      </x:c>
      <x:c r="C17" s="17">
        <x:v>13731.00</x:v>
      </x:c>
      <x:c r="D17" s="17" t="n">
        <x:v>1086.72400000000</x:v>
      </x:c>
      <x:c r="E17" s="17">
        <x:v>0.00</x:v>
      </x:c>
      <x:c r="F17" s="17">
        <x:v>13512.00</x:v>
      </x:c>
      <x:c r="G17" s="17">
        <x:v>1456.744000000000</x:v>
      </x:c>
      <x:c r="H17" s="17">
        <x:f ca="1">SUM((C17+D17)-(-E17+F17+G17))</x:f>
        <x:v/>
      </x:c>
      <x:c r="I17" s="170">
        <x:f ca="1">IF(G17 = "","",SUM((C17+D17)-(F17+G17-E17))/ (C17+D17) )</x:f>
      </x:c>
    </x:row>
    <x:row r="18" spans="1:9" hidden="1" x14ac:dyDescent="0.2">
      <x:c r="B18" s="132" t="str">
        <x:v>5</x:v>
      </x:c>
      <x:c r="C18" s="132">
        <x:f ca="1">SUM(C6:C17)</x:f>
        <x:v>0.00</x:v>
      </x:c>
      <x:c r="D18" s="132">
        <x:f ca="1">SUM(D6:D17)</x:f>
        <x:v/>
      </x:c>
      <x:c r="E18" s="132">
        <x:f ca="1">SUM(E6:E17)</x:f>
        <x:v/>
      </x:c>
      <x:c r="F18" s="132">
        <x:f ca="1">SUM(F6:F17)</x:f>
        <x:v/>
      </x:c>
      <x:c r="G18" s="132">
        <x:f ca="1">SUM(G6:G17)</x:f>
        <x:v/>
      </x:c>
      <x:c r="H18" s="132">
        <x:f ca="1">SUM(H6:H17)</x:f>
        <x:v/>
      </x:c>
      <x:c r="I18" s="132"/>
    </x:row>
    <x:row r="19" spans="1:9" x14ac:dyDescent="0.2">
      <x:c r="B19" s="174"/>
      <x:c r="C19" s="174"/>
      <x:c r="D19" s="209" t="str">
        <x:v>What You Would Have Spent Without FPR:</x:v>
      </x:c>
      <x:c r="E19" s="209">
        <x:f ca="1">SUM(C18+D18)</x:f>
        <x:v>133381.19041487278</x:v>
      </x:c>
      <x:c r="F19" s="174"/>
      <x:c r="G19" s="174"/>
      <x:c r="H19" s="174"/>
      <x:c r="I19" s="174"/>
    </x:row>
    <x:row r="20" spans="1:9" x14ac:dyDescent="0.2">
      <x:c r="D20" s="164" t="str">
        <x:v>What You Did Spend With FPR:</x:v>
      </x:c>
      <x:c r="E20" s="210">
        <x:f ca="1">SUM(F18 + G18)</x:f>
        <x:v>0</x:v>
      </x:c>
    </x:row>
    <x:row r="21" spans="1:9" x14ac:dyDescent="0.2">
      <x:c r="D21" s="164" t="str">
        <x:v>What FPR Has Saved you for the Period Reviewed:</x:v>
      </x:c>
      <x:c r="E21" s="210">
        <x:f ca="1">SUM(E19-E20)</x:f>
        <x:v>0</x:v>
      </x:c>
    </x:row>
    <x:row r="22" spans="1:9" x14ac:dyDescent="0.2">
      <x:c r="D22" s="164" t="str">
        <x:v>Credits:</x:v>
      </x:c>
      <x:c r="E22" s="210">
        <x:f ca="1">=E18</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10/31/2018</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21,000</x:v>
      </x:c>
      <x:c r="C6" s="73">
        <x:v>25,157</x:v>
      </x:c>
      <x:c r="D6" s="165" t="str">
        <x:v>$0.015</x:v>
      </x:c>
      <x:c r="E6" s="181">
        <x:f ca="1">IF(B6=0,"",IF(C6="","",IF(C6&lt;B6,SUM((C6-B6)/B6),SUM((C6-B6)/B6))))</x:f>
        <x:v>5</x:v>
      </x:c>
      <x:c r="F6" s="73">
        <x:f ca="1">IF(C6="","",IF(B6="","",IF(SUM(C6-B6)&lt;0,"0",SUM(C6-B6))))</x:f>
        <x:v>6</x:v>
      </x:c>
      <x:c r="G6" s="73" t="n">
        <x:v>0</x:v>
      </x:c>
      <x:c r="H6" s="75">
        <x:f ca="1">IF(SUM(F6 - G6) &lt;0,"$0.00",SUM(F6 - G6)*D6)</x:f>
        <x:v>7</x:v>
      </x:c>
      <x:c r="I6" s="75">
        <x:v>0.00</x:v>
      </x:c>
      <x:c r="J6" s="75">
        <x:f ca="1">SUM(F6* 0.015000)</x:f>
        <x:v>8</x:v>
      </x:c>
      <x:c r="K6" s="61">
        <x:f ca="1">SUM((J6-H6)+ I6)</x:f>
        <x:v>9</x:v>
      </x:c>
    </x:row>
    <x:row r="7" spans="1:11" ht="14.25" x14ac:dyDescent="0.3">
      <x:c r="A7" s="58" t="str">
        <x:v>B/W Laser Prints</x:v>
      </x:c>
      <x:c r="B7" s="6">
        <x:v>135,000</x:v>
      </x:c>
      <x:c r="C7" s="6">
        <x:v>148,173</x:v>
      </x:c>
      <x:c r="D7" s="6">
        <x:v>$0.0185</x:v>
      </x:c>
      <x:c r="E7" s="185">
        <x:f ca="1">IF(B7=0,"",IF(C7="","",IF(C7&lt;B7,SUM((C7-B7)/B7),SUM((C7-B7)/B7))))</x:f>
        <x:v>5</x:v>
      </x:c>
      <x:c r="F7" s="6">
        <x:f ca="1">IF(C7="","",IF(B7="","",IF(SUM(C7-B7)&lt;0,"0",SUM(C7-B7))))</x:f>
        <x:v>6</x:v>
      </x:c>
      <x:c r="G7" s="6">
        <x:v>0</x:v>
      </x:c>
      <x:c r="H7" s="17">
        <x:f ca="1">IF(SUM(F7 - G7) &lt;0,"$0.00",SUM(F7 - G7)*D7)</x:f>
        <x:v>7</x:v>
      </x:c>
      <x:c r="I7" s="17">
        <x:v>0.00</x:v>
      </x:c>
      <x:c r="J7" s="17">
        <x:f ca="1">SUM(F7* 0.018500)</x:f>
        <x:v>8</x:v>
      </x:c>
      <x:c r="K7" s="59">
        <x:f ca="1">SUM((J7-H7)+ I7)</x:f>
        <x:v>9</x:v>
      </x:c>
    </x:row>
    <x:row r="8" spans="1:11" ht="14.25" x14ac:dyDescent="0.3">
      <x:c r="A8" s="169" t="str">
        <x:v>Color Laser Prints</x:v>
      </x:c>
      <x:c r="B8" s="73">
        <x:v>3,000</x:v>
      </x:c>
      <x:c r="C8" s="73">
        <x:v>11,216</x:v>
      </x:c>
      <x:c r="D8" s="165" t="str">
        <x:v>$0.12</x:v>
      </x:c>
      <x:c r="E8" s="181">
        <x:f ca="1">IF(B8=0,"",IF(C8="","",IF(C8&lt;B8,SUM((C8-B8)/B8),SUM((C8-B8)/B8))))</x:f>
        <x:v>5</x:v>
      </x:c>
      <x:c r="F8" s="73">
        <x:f ca="1">IF(C8="","",IF(B8="","",IF(SUM(C8-B8)&lt;0,"0",SUM(C8-B8))))</x:f>
        <x:v>6</x:v>
      </x:c>
      <x:c r="G8" s="73" t="n">
        <x:v>0</x:v>
      </x:c>
      <x:c r="H8" s="75">
        <x:f ca="1">IF(SUM(F8 - G8) &lt;0,"$0.00",SUM(F8 - G8)*D8)</x:f>
        <x:v>7</x:v>
      </x:c>
      <x:c r="I8" s="75">
        <x:v>0.00</x:v>
      </x:c>
      <x:c r="J8" s="75">
        <x:f ca="1">SUM(F8* 0.120000)</x:f>
        <x:v>8</x:v>
      </x:c>
      <x:c r="K8" s="61">
        <x:f ca="1">SUM((J8-H8)+ I8)</x:f>
        <x:v>9</x:v>
      </x:c>
    </x:row>
    <x:row r="9" spans="1:11" ht="14.25" x14ac:dyDescent="0.3">
      <x:c r="A9" s="58" t="str">
        <x:v>HP Color Laser Prints</x:v>
      </x:c>
      <x:c r="B9" s="6">
        <x:v>150</x:v>
      </x:c>
      <x:c r="C9" s="6">
        <x:v>112</x:v>
      </x:c>
      <x:c r="D9" s="6">
        <x:v>$0.17</x:v>
      </x:c>
      <x:c r="E9" s="185">
        <x:f ca="1">IF(B9=0,"",IF(C9="","",IF(C9&lt;B9,SUM((C9-B9)/B9),SUM((C9-B9)/B9))))</x:f>
        <x:v>5</x:v>
      </x:c>
      <x:c r="F9" s="6">
        <x:f ca="1">IF(C9="","",IF(B9="","",IF(SUM(C9-B9)&lt;0,"0",SUM(C9-B9))))</x:f>
        <x:v>6</x:v>
      </x:c>
      <x:c r="G9" s="6">
        <x:v>38</x:v>
      </x:c>
      <x:c r="H9" s="17">
        <x:f ca="1">IF(SUM(F9 - G9) &lt;0,"$0.00",SUM(F9 - G9)*D9)</x:f>
        <x:v>7</x:v>
      </x:c>
      <x:c r="I9" s="17">
        <x:v>0.00</x:v>
      </x:c>
      <x:c r="J9" s="17">
        <x:f ca="1">SUM(F9* 0.170000)</x:f>
        <x:v>8</x:v>
      </x:c>
      <x:c r="K9" s="59">
        <x:f ca="1">SUM((J9-H9)+ I9)</x:f>
        <x:v>9</x:v>
      </x:c>
    </x:row>
    <x:row r="10" spans="1:10" x14ac:dyDescent="0.25">
      <x:c r="A10" s="174"/>
      <x:c r="B10" s="174"/>
      <x:c r="C10" s="174"/>
      <x:c r="D10" s="174"/>
      <x:c r="E10" s="174"/>
      <x:c r="F10" s="174"/>
      <x:c r="G10" s="174"/>
      <x:c r="H10" s="174"/>
      <x:c r="I10" s="174"/>
      <x:c r="J10" s="174">
        <x:v>Revision Savings: </x:v>
      </x:c>
      <x:c r="K10" s="174">
        <x:f ca="1">SUM(K6:K9)</x:f>
      </x:c>
    </x:row>
    <x:row r="11" spans="1:11" ht="15" x14ac:dyDescent="0.3">
      <x:c r="A11" s="194" t="str">
        <x:v>7/31/2018</x:v>
      </x:c>
      <x:c r="B11" s="194"/>
      <x:c r="C11" s="194"/>
      <x:c r="D11" s="194"/>
      <x:c r="E11" s="194"/>
      <x:c r="F11" s="194"/>
      <x:c r="G11" s="194"/>
      <x:c r="H11" s="194"/>
      <x:c r="I11" s="194"/>
      <x:c r="J11" s="194"/>
      <x:c r="K11" s="194"/>
    </x:row>
    <x:row r="12">
      <x:c r="A12" s="47" t="str">
        <x:v>Meter Type Description</x:v>
      </x:c>
      <x:c r="B12" s="45" t="str">
        <x:v>Quarterly Contracted Volume</x:v>
      </x:c>
      <x:c r="C12" s="45" t="str">
        <x:v>Actual Quarterly Volume</x:v>
      </x:c>
      <x:c r="D12" s="45" t="str">
        <x:v>FPR Overage Rate</x:v>
      </x:c>
      <x:c r="E12" s="45" t="str">
        <x:v>% Volume Increase / Decrease</x:v>
      </x:c>
      <x:c r="F12" s="45" t="str">
        <x:v>Overage Volumes</x:v>
      </x:c>
      <x:c r="G12" s="45" t="str">
        <x:v>Rollover Volume</x:v>
      </x:c>
      <x:c r="H12" s="45" t="str">
        <x:v>Current Overage Expense</x:v>
      </x:c>
      <x:c r="I12" s="45" t="str">
        <x:v>Credits</x:v>
      </x:c>
      <x:c r="J12" s="45" t="str">
        <x:v>Overage Cost W/O FPR</x:v>
      </x:c>
      <x:c r="K12" s="46" t="str">
        <x:v>Net Overage Savings / Cost Increase</x:v>
      </x:c>
    </x:row>
    <x:row r="13" spans="1:11" ht="14.25" x14ac:dyDescent="0.3">
      <x:c r="A13" s="169" t="str">
        <x:v>B/W Copies</x:v>
      </x:c>
      <x:c r="B13" s="73">
        <x:v>21,000</x:v>
      </x:c>
      <x:c r="C13" s="73">
        <x:v>23,062</x:v>
      </x:c>
      <x:c r="D13" s="165" t="str">
        <x:v>$0.015</x:v>
      </x:c>
      <x:c r="E13" s="181">
        <x:f ca="1">IF(B13=0,"",IF(C13="","",IF(C13&lt;B13,SUM((C13-B13)/B13),SUM((C13-B13)/B13))))</x:f>
        <x:v>5</x:v>
      </x:c>
      <x:c r="F13" s="73">
        <x:f ca="1">IF(C13="","",IF(B13="","",IF(SUM(C13-B13)&lt;0,"0",SUM(C13-B13))))</x:f>
        <x:v>6</x:v>
      </x:c>
      <x:c r="G13" s="73" t="n">
        <x:v>0</x:v>
      </x:c>
      <x:c r="H13" s="75">
        <x:f ca="1">IF(SUM(F13 - G13) &lt;0,"$0.00",SUM(F13 - G13)*D13)</x:f>
        <x:v>7</x:v>
      </x:c>
      <x:c r="I13" s="75">
        <x:v>0.00</x:v>
      </x:c>
      <x:c r="J13" s="75">
        <x:f ca="1">SUM(F13* 0.015000)</x:f>
        <x:v>8</x:v>
      </x:c>
      <x:c r="K13" s="61">
        <x:f ca="1">SUM((J13-H13)+ I13)</x:f>
        <x:v>9</x:v>
      </x:c>
    </x:row>
    <x:row r="14" spans="1:11" ht="14.25" x14ac:dyDescent="0.3">
      <x:c r="A14" s="58" t="str">
        <x:v>B/W Laser Prints</x:v>
      </x:c>
      <x:c r="B14" s="6">
        <x:v>135,000</x:v>
      </x:c>
      <x:c r="C14" s="6">
        <x:v>143,336</x:v>
      </x:c>
      <x:c r="D14" s="6">
        <x:v>$0.0185</x:v>
      </x:c>
      <x:c r="E14" s="185">
        <x:f ca="1">IF(B14=0,"",IF(C14="","",IF(C14&lt;B14,SUM((C14-B14)/B14),SUM((C14-B14)/B14))))</x:f>
        <x:v>5</x:v>
      </x:c>
      <x:c r="F14" s="6">
        <x:f ca="1">IF(C14="","",IF(B14="","",IF(SUM(C14-B14)&lt;0,"0",SUM(C14-B14))))</x:f>
        <x:v>6</x:v>
      </x:c>
      <x:c r="G14" s="6">
        <x:v>0</x:v>
      </x:c>
      <x:c r="H14" s="17">
        <x:f ca="1">IF(SUM(F14 - G14) &lt;0,"$0.00",SUM(F14 - G14)*D14)</x:f>
        <x:v>7</x:v>
      </x:c>
      <x:c r="I14" s="17">
        <x:v>0.00</x:v>
      </x:c>
      <x:c r="J14" s="17">
        <x:f ca="1">SUM(F14* 0.018500)</x:f>
        <x:v>8</x:v>
      </x:c>
      <x:c r="K14" s="59">
        <x:f ca="1">SUM((J14-H14)+ I14)</x:f>
        <x:v>9</x:v>
      </x:c>
    </x:row>
    <x:row r="15" spans="1:11" ht="14.25" x14ac:dyDescent="0.3">
      <x:c r="A15" s="169" t="str">
        <x:v>Color Laser Prints</x:v>
      </x:c>
      <x:c r="B15" s="73">
        <x:v>3,000</x:v>
      </x:c>
      <x:c r="C15" s="73">
        <x:v>8,653</x:v>
      </x:c>
      <x:c r="D15" s="165" t="str">
        <x:v>$0.12</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0.120000)</x:f>
        <x:v>8</x:v>
      </x:c>
      <x:c r="K15" s="61">
        <x:f ca="1">SUM((J15-H15)+ I15)</x:f>
        <x:v>9</x:v>
      </x:c>
    </x:row>
    <x:row r="16" spans="1:11" ht="14.25" x14ac:dyDescent="0.3">
      <x:c r="A16" s="58" t="str">
        <x:v>HP Color Laser Prints</x:v>
      </x:c>
      <x:c r="B16" s="6">
        <x:v>150</x:v>
      </x:c>
      <x:c r="C16" s="6">
        <x:v>161</x:v>
      </x:c>
      <x:c r="D16" s="6">
        <x:v>$0.17</x:v>
      </x:c>
      <x:c r="E16" s="185">
        <x:f ca="1">IF(B16=0,"",IF(C16="","",IF(C16&lt;B16,SUM((C16-B16)/B16),SUM((C16-B16)/B16))))</x:f>
        <x:v>5</x:v>
      </x:c>
      <x:c r="F16" s="6">
        <x:f ca="1">IF(C16="","",IF(B16="","",IF(SUM(C16-B16)&lt;0,"0",SUM(C16-B16))))</x:f>
        <x:v>6</x:v>
      </x:c>
      <x:c r="G16" s="6">
        <x:v>0</x:v>
      </x:c>
      <x:c r="H16" s="17">
        <x:f ca="1">IF(SUM(F16 - G16) &lt;0,"$0.00",SUM(F16 - G16)*D16)</x:f>
        <x:v>7</x:v>
      </x:c>
      <x:c r="I16" s="17">
        <x:v>0.00</x:v>
      </x:c>
      <x:c r="J16" s="17">
        <x:f ca="1">SUM(F16* 0.170000)</x:f>
        <x:v>8</x:v>
      </x:c>
      <x:c r="K16" s="59">
        <x:f ca="1">SUM((J16-H16)+ I16)</x:f>
        <x:v>9</x:v>
      </x:c>
    </x:row>
    <x:row r="17" spans="1:10" x14ac:dyDescent="0.25">
      <x:c r="A17" s="174"/>
      <x:c r="B17" s="174"/>
      <x:c r="C17" s="174"/>
      <x:c r="D17" s="174"/>
      <x:c r="E17" s="174"/>
      <x:c r="F17" s="174"/>
      <x:c r="G17" s="174"/>
      <x:c r="H17" s="174"/>
      <x:c r="I17" s="174"/>
      <x:c r="J17" s="174">
        <x:v>Revision Savings: </x:v>
      </x:c>
      <x:c r="K17" s="174">
        <x:f ca="1">SUM(K13:K16)</x:f>
      </x:c>
    </x:row>
    <x:row r="18" spans="1:11" ht="15" x14ac:dyDescent="0.3">
      <x:c r="A18" s="194" t="str">
        <x:v>4/30/2018</x:v>
      </x:c>
      <x:c r="B18" s="194"/>
      <x:c r="C18" s="194"/>
      <x:c r="D18" s="194"/>
      <x:c r="E18" s="194"/>
      <x:c r="F18" s="194"/>
      <x:c r="G18" s="194"/>
      <x:c r="H18" s="194"/>
      <x:c r="I18" s="194"/>
      <x:c r="J18" s="194"/>
      <x:c r="K18" s="194"/>
    </x:row>
    <x:row r="19">
      <x:c r="A19" s="47" t="str">
        <x:v>Meter Type Description</x:v>
      </x:c>
      <x:c r="B19" s="45" t="str">
        <x:v>Quarterly Contracted Volume</x:v>
      </x:c>
      <x:c r="C19" s="45" t="str">
        <x:v>Actual Quarterly Volume</x:v>
      </x:c>
      <x:c r="D19" s="45" t="str">
        <x:v>FPR Overage Rate</x:v>
      </x:c>
      <x:c r="E19" s="45" t="str">
        <x:v>% Volume Increase / Decrease</x:v>
      </x:c>
      <x:c r="F19" s="45" t="str">
        <x:v>Overage Volumes</x:v>
      </x:c>
      <x:c r="G19" s="45" t="str">
        <x:v>Rollover Volume</x:v>
      </x:c>
      <x:c r="H19" s="45" t="str">
        <x:v>Current Overage Expense</x:v>
      </x:c>
      <x:c r="I19" s="45" t="str">
        <x:v>Credits</x:v>
      </x:c>
      <x:c r="J19" s="45" t="str">
        <x:v>Overage Cost W/O FPR</x:v>
      </x:c>
      <x:c r="K19" s="46" t="str">
        <x:v>Net Overage Savings / Cost Increase</x:v>
      </x:c>
    </x:row>
    <x:row r="20" spans="1:11" ht="14.25" x14ac:dyDescent="0.3">
      <x:c r="A20" s="169" t="str">
        <x:v>B/W Copies</x:v>
      </x:c>
      <x:c r="B20" s="73">
        <x:v>30,000</x:v>
      </x:c>
      <x:c r="C20" s="73">
        <x:v>25,171</x:v>
      </x:c>
      <x:c r="D20" s="165" t="str">
        <x:v>$0.015</x:v>
      </x:c>
      <x:c r="E20" s="181">
        <x:f ca="1">IF(B20=0,"",IF(C20="","",IF(C20&lt;B20,SUM((C20-B20)/B20),SUM((C20-B20)/B20))))</x:f>
        <x:v>5</x:v>
      </x:c>
      <x:c r="F20" s="73">
        <x:f ca="1">IF(C20="","",IF(B20="","",IF(SUM(C20-B20)&lt;0,"0",SUM(C20-B20))))</x:f>
        <x:v>6</x:v>
      </x:c>
      <x:c r="G20" s="73" t="n">
        <x:v>4829</x:v>
      </x:c>
      <x:c r="H20" s="75">
        <x:f ca="1">IF(SUM(F20 - G20) &lt;0,"$0.00",SUM(F20 - G20)*D20)</x:f>
        <x:v>7</x:v>
      </x:c>
      <x:c r="I20" s="75">
        <x:v>0.00</x:v>
      </x:c>
      <x:c r="J20" s="75">
        <x:f ca="1">SUM(F20* 0.015000)</x:f>
        <x:v>8</x:v>
      </x:c>
      <x:c r="K20" s="61">
        <x:f ca="1">SUM((J20-H20)+ I20)</x:f>
        <x:v>9</x:v>
      </x:c>
    </x:row>
    <x:row r="21" spans="1:11" ht="14.25" x14ac:dyDescent="0.3">
      <x:c r="A21" s="58" t="str">
        <x:v>B/W Laser Prints</x:v>
      </x:c>
      <x:c r="B21" s="6">
        <x:v>180,000</x:v>
      </x:c>
      <x:c r="C21" s="6">
        <x:v>138,496</x:v>
      </x:c>
      <x:c r="D21" s="6">
        <x:v>$0.0185</x:v>
      </x:c>
      <x:c r="E21" s="185">
        <x:f ca="1">IF(B21=0,"",IF(C21="","",IF(C21&lt;B21,SUM((C21-B21)/B21),SUM((C21-B21)/B21))))</x:f>
        <x:v>5</x:v>
      </x:c>
      <x:c r="F21" s="6">
        <x:f ca="1">IF(C21="","",IF(B21="","",IF(SUM(C21-B21)&lt;0,"0",SUM(C21-B21))))</x:f>
        <x:v>6</x:v>
      </x:c>
      <x:c r="G21" s="6">
        <x:v>41504</x:v>
      </x:c>
      <x:c r="H21" s="17">
        <x:f ca="1">IF(SUM(F21 - G21) &lt;0,"$0.00",SUM(F21 - G21)*D21)</x:f>
        <x:v>7</x:v>
      </x:c>
      <x:c r="I21" s="17">
        <x:v>0.00</x:v>
      </x:c>
      <x:c r="J21" s="17">
        <x:f ca="1">SUM(F21* 0.018500)</x:f>
        <x:v>8</x:v>
      </x:c>
      <x:c r="K21" s="59">
        <x:f ca="1">SUM((J21-H21)+ I21)</x:f>
        <x:v>9</x:v>
      </x:c>
    </x:row>
    <x:row r="22" spans="1:11" ht="14.25" x14ac:dyDescent="0.3">
      <x:c r="A22" s="169" t="str">
        <x:v>Color Laser Prints</x:v>
      </x:c>
      <x:c r="B22" s="73">
        <x:v>12,000</x:v>
      </x:c>
      <x:c r="C22" s="73">
        <x:v>6,712</x:v>
      </x:c>
      <x:c r="D22" s="165" t="str">
        <x:v>$0.12</x:v>
      </x:c>
      <x:c r="E22" s="181">
        <x:f ca="1">IF(B22=0,"",IF(C22="","",IF(C22&lt;B22,SUM((C22-B22)/B22),SUM((C22-B22)/B22))))</x:f>
        <x:v>5</x:v>
      </x:c>
      <x:c r="F22" s="73">
        <x:f ca="1">IF(C22="","",IF(B22="","",IF(SUM(C22-B22)&lt;0,"0",SUM(C22-B22))))</x:f>
        <x:v>6</x:v>
      </x:c>
      <x:c r="G22" s="73" t="n">
        <x:v>5288</x:v>
      </x:c>
      <x:c r="H22" s="75">
        <x:f ca="1">IF(SUM(F22 - G22) &lt;0,"$0.00",SUM(F22 - G22)*D22)</x:f>
        <x:v>7</x:v>
      </x:c>
      <x:c r="I22" s="75">
        <x:v>0.00</x:v>
      </x:c>
      <x:c r="J22" s="75">
        <x:f ca="1">SUM(F22* 0.120000)</x:f>
        <x:v>8</x:v>
      </x:c>
      <x:c r="K22" s="61">
        <x:f ca="1">SUM((J22-H22)+ I22)</x:f>
        <x:v>9</x:v>
      </x:c>
    </x:row>
    <x:row r="23" spans="1:11" ht="14.25" x14ac:dyDescent="0.3">
      <x:c r="A23" s="58" t="str">
        <x:v>HP Color Laser Prints</x:v>
      </x:c>
      <x:c r="B23" s="6">
        <x:v>150</x:v>
      </x:c>
      <x:c r="C23" s="6">
        <x:v>71</x:v>
      </x:c>
      <x:c r="D23" s="6">
        <x:v>$0.17</x:v>
      </x:c>
      <x:c r="E23" s="185">
        <x:f ca="1">IF(B23=0,"",IF(C23="","",IF(C23&lt;B23,SUM((C23-B23)/B23),SUM((C23-B23)/B23))))</x:f>
        <x:v>5</x:v>
      </x:c>
      <x:c r="F23" s="6">
        <x:f ca="1">IF(C23="","",IF(B23="","",IF(SUM(C23-B23)&lt;0,"0",SUM(C23-B23))))</x:f>
        <x:v>6</x:v>
      </x:c>
      <x:c r="G23" s="6">
        <x:v>79</x:v>
      </x:c>
      <x:c r="H23" s="17">
        <x:f ca="1">IF(SUM(F23 - G23) &lt;0,"$0.00",SUM(F23 - G23)*D23)</x:f>
        <x:v>7</x:v>
      </x:c>
      <x:c r="I23" s="17">
        <x:v>0.00</x:v>
      </x:c>
      <x:c r="J23" s="17">
        <x:f ca="1">SUM(F23* 0.170000)</x:f>
        <x:v>8</x:v>
      </x:c>
      <x:c r="K23" s="59">
        <x:f ca="1">SUM((J23-H23)+ I23)</x:f>
        <x:v>9</x:v>
      </x:c>
    </x:row>
    <x:row r="24" spans="1:10" x14ac:dyDescent="0.25">
      <x:c r="A24" s="174"/>
      <x:c r="B24" s="174"/>
      <x:c r="C24" s="174"/>
      <x:c r="D24" s="174"/>
      <x:c r="E24" s="174"/>
      <x:c r="F24" s="174"/>
      <x:c r="G24" s="174"/>
      <x:c r="H24" s="174"/>
      <x:c r="I24" s="174"/>
      <x:c r="J24" s="174">
        <x:v>Revision Savings: </x:v>
      </x:c>
      <x:c r="K24" s="174">
        <x:f ca="1">SUM(K20:K23)</x:f>
      </x:c>
    </x:row>
    <x:row r="25" spans="1:11" ht="15" x14ac:dyDescent="0.3">
      <x:c r="A25" s="194" t="str">
        <x:v>1/31/2018</x:v>
      </x:c>
      <x:c r="B25" s="194"/>
      <x:c r="C25" s="194"/>
      <x:c r="D25" s="194"/>
      <x:c r="E25" s="194"/>
      <x:c r="F25" s="194"/>
      <x:c r="G25" s="194"/>
      <x:c r="H25" s="194"/>
      <x:c r="I25" s="194"/>
      <x:c r="J25" s="194"/>
      <x:c r="K25" s="194"/>
    </x:row>
    <x:row r="26">
      <x:c r="A26" s="47" t="str">
        <x:v>Meter Type Description</x:v>
      </x:c>
      <x:c r="B26" s="45" t="str">
        <x:v>Quarterly Contracted Volume</x:v>
      </x:c>
      <x:c r="C26" s="45" t="str">
        <x:v>Actual Quarterly Volume</x:v>
      </x:c>
      <x:c r="D26" s="45" t="str">
        <x:v>FPR Overage Rate</x:v>
      </x:c>
      <x:c r="E26" s="45" t="str">
        <x:v>% Volume Increase / Decrease</x:v>
      </x:c>
      <x:c r="F26" s="45" t="str">
        <x:v>Overage Volumes</x:v>
      </x:c>
      <x:c r="G26" s="45" t="str">
        <x:v>Rollover Volume</x:v>
      </x:c>
      <x:c r="H26" s="45" t="str">
        <x:v>Current Overage Expense</x:v>
      </x:c>
      <x:c r="I26" s="45" t="str">
        <x:v>Credits</x:v>
      </x:c>
      <x:c r="J26" s="45" t="str">
        <x:v>Overage Cost W/O FPR</x:v>
      </x:c>
      <x:c r="K26" s="46" t="str">
        <x:v>Net Overage Savings / Cost Increase</x:v>
      </x:c>
    </x:row>
    <x:row r="27" spans="1:11" ht="14.25" x14ac:dyDescent="0.3">
      <x:c r="A27" s="169" t="str">
        <x:v>B/W Copies</x:v>
      </x:c>
      <x:c r="B27" s="73">
        <x:v>30,000</x:v>
      </x:c>
      <x:c r="C27" s="73">
        <x:v>27,705</x:v>
      </x:c>
      <x:c r="D27" s="165" t="str">
        <x:v>$0.015</x:v>
      </x:c>
      <x:c r="E27" s="181">
        <x:f ca="1">IF(B27=0,"",IF(C27="","",IF(C27&lt;B27,SUM((C27-B27)/B27),SUM((C27-B27)/B27))))</x:f>
        <x:v>5</x:v>
      </x:c>
      <x:c r="F27" s="73">
        <x:f ca="1">IF(C27="","",IF(B27="","",IF(SUM(C27-B27)&lt;0,"0",SUM(C27-B27))))</x:f>
        <x:v>6</x:v>
      </x:c>
      <x:c r="G27" s="73" t="n">
        <x:v>2295</x:v>
      </x:c>
      <x:c r="H27" s="75">
        <x:f ca="1">IF(SUM(F27 - G27) &lt;0,"$0.00",SUM(F27 - G27)*D27)</x:f>
        <x:v>7</x:v>
      </x:c>
      <x:c r="I27" s="75">
        <x:v>0.00</x:v>
      </x:c>
      <x:c r="J27" s="75">
        <x:f ca="1">SUM(F27* 0.015000)</x:f>
        <x:v>8</x:v>
      </x:c>
      <x:c r="K27" s="61">
        <x:f ca="1">SUM((J27-H27)+ I27)</x:f>
        <x:v>9</x:v>
      </x:c>
    </x:row>
    <x:row r="28" spans="1:11" ht="14.25" x14ac:dyDescent="0.3">
      <x:c r="A28" s="58" t="str">
        <x:v>B/W Laser Prints</x:v>
      </x:c>
      <x:c r="B28" s="6">
        <x:v>180,000</x:v>
      </x:c>
      <x:c r="C28" s="6">
        <x:v>146,855</x:v>
      </x:c>
      <x:c r="D28" s="6">
        <x:v>$0.0185</x:v>
      </x:c>
      <x:c r="E28" s="185">
        <x:f ca="1">IF(B28=0,"",IF(C28="","",IF(C28&lt;B28,SUM((C28-B28)/B28),SUM((C28-B28)/B28))))</x:f>
        <x:v>5</x:v>
      </x:c>
      <x:c r="F28" s="6">
        <x:f ca="1">IF(C28="","",IF(B28="","",IF(SUM(C28-B28)&lt;0,"0",SUM(C28-B28))))</x:f>
        <x:v>6</x:v>
      </x:c>
      <x:c r="G28" s="6">
        <x:v>33145</x:v>
      </x:c>
      <x:c r="H28" s="17">
        <x:f ca="1">IF(SUM(F28 - G28) &lt;0,"$0.00",SUM(F28 - G28)*D28)</x:f>
        <x:v>7</x:v>
      </x:c>
      <x:c r="I28" s="17">
        <x:v>0.00</x:v>
      </x:c>
      <x:c r="J28" s="17">
        <x:f ca="1">SUM(F28* 0.018500)</x:f>
        <x:v>8</x:v>
      </x:c>
      <x:c r="K28" s="59">
        <x:f ca="1">SUM((J28-H28)+ I28)</x:f>
        <x:v>9</x:v>
      </x:c>
    </x:row>
    <x:row r="29" spans="1:11" ht="14.25" x14ac:dyDescent="0.3">
      <x:c r="A29" s="169" t="str">
        <x:v>Color Laser Prints</x:v>
      </x:c>
      <x:c r="B29" s="73">
        <x:v>12,000</x:v>
      </x:c>
      <x:c r="C29" s="73">
        <x:v>8,360</x:v>
      </x:c>
      <x:c r="D29" s="165" t="str">
        <x:v>$0.12</x:v>
      </x:c>
      <x:c r="E29" s="181">
        <x:f ca="1">IF(B29=0,"",IF(C29="","",IF(C29&lt;B29,SUM((C29-B29)/B29),SUM((C29-B29)/B29))))</x:f>
        <x:v>5</x:v>
      </x:c>
      <x:c r="F29" s="73">
        <x:f ca="1">IF(C29="","",IF(B29="","",IF(SUM(C29-B29)&lt;0,"0",SUM(C29-B29))))</x:f>
        <x:v>6</x:v>
      </x:c>
      <x:c r="G29" s="73" t="n">
        <x:v>3640</x:v>
      </x:c>
      <x:c r="H29" s="75">
        <x:f ca="1">IF(SUM(F29 - G29) &lt;0,"$0.00",SUM(F29 - G29)*D29)</x:f>
        <x:v>7</x:v>
      </x:c>
      <x:c r="I29" s="75">
        <x:v>0.00</x:v>
      </x:c>
      <x:c r="J29" s="75">
        <x:f ca="1">SUM(F29* 0.120000)</x:f>
        <x:v>8</x:v>
      </x:c>
      <x:c r="K29" s="61">
        <x:f ca="1">SUM((J29-H29)+ I29)</x:f>
        <x:v>9</x:v>
      </x:c>
    </x:row>
    <x:row r="30" spans="1:11" ht="14.25" x14ac:dyDescent="0.3">
      <x:c r="A30" s="58" t="str">
        <x:v>HP Color Laser Prints</x:v>
      </x:c>
      <x:c r="B30" s="6">
        <x:v>150</x:v>
      </x:c>
      <x:c r="C30" s="6">
        <x:v>96</x:v>
      </x:c>
      <x:c r="D30" s="6">
        <x:v>$0.17</x:v>
      </x:c>
      <x:c r="E30" s="185">
        <x:f ca="1">IF(B30=0,"",IF(C30="","",IF(C30&lt;B30,SUM((C30-B30)/B30),SUM((C30-B30)/B30))))</x:f>
        <x:v>5</x:v>
      </x:c>
      <x:c r="F30" s="6">
        <x:f ca="1">IF(C30="","",IF(B30="","",IF(SUM(C30-B30)&lt;0,"0",SUM(C30-B30))))</x:f>
        <x:v>6</x:v>
      </x:c>
      <x:c r="G30" s="6">
        <x:v>54</x:v>
      </x:c>
      <x:c r="H30" s="17">
        <x:f ca="1">IF(SUM(F30 - G30) &lt;0,"$0.00",SUM(F30 - G30)*D30)</x:f>
        <x:v>7</x:v>
      </x:c>
      <x:c r="I30" s="17">
        <x:v>0.00</x:v>
      </x:c>
      <x:c r="J30" s="17">
        <x:f ca="1">SUM(F30* 0.170000)</x:f>
        <x:v>8</x:v>
      </x:c>
      <x:c r="K30" s="59">
        <x:f ca="1">SUM((J30-H30)+ I30)</x:f>
        <x:v>9</x:v>
      </x:c>
    </x:row>
    <x:row r="31" spans="1:10" x14ac:dyDescent="0.25">
      <x:c r="A31" s="174"/>
      <x:c r="B31" s="174"/>
      <x:c r="C31" s="174"/>
      <x:c r="D31" s="174"/>
      <x:c r="E31" s="174"/>
      <x:c r="F31" s="174"/>
      <x:c r="G31" s="174"/>
      <x:c r="H31" s="174"/>
      <x:c r="I31" s="174"/>
      <x:c r="J31" s="174">
        <x:v>Revision Savings: </x:v>
      </x:c>
      <x:c r="K31" s="174">
        <x:f ca="1">SUM(K27:K30)</x:f>
      </x:c>
    </x:row>
    <x:row r="32" spans="1:11" ht="15" x14ac:dyDescent="0.3">
      <x:c r="A32" s="194" t="str">
        <x:v>10/31/2017</x:v>
      </x:c>
      <x:c r="B32" s="194"/>
      <x:c r="C32" s="194"/>
      <x:c r="D32" s="194"/>
      <x:c r="E32" s="194"/>
      <x:c r="F32" s="194"/>
      <x:c r="G32" s="194"/>
      <x:c r="H32" s="194"/>
      <x:c r="I32" s="194"/>
      <x:c r="J32" s="194"/>
      <x:c r="K32" s="194"/>
    </x:row>
    <x:row r="33">
      <x:c r="A33" s="47" t="str">
        <x:v>Meter Type Description</x:v>
      </x:c>
      <x:c r="B33" s="45" t="str">
        <x:v>Quarterly Contracted Volume</x:v>
      </x:c>
      <x:c r="C33" s="45" t="str">
        <x:v>Actual Quarterly Volume</x:v>
      </x:c>
      <x:c r="D33" s="45" t="str">
        <x:v>FPR Overage Rate</x:v>
      </x:c>
      <x:c r="E33" s="45" t="str">
        <x:v>% Volume Increase / Decrease</x:v>
      </x:c>
      <x:c r="F33" s="45" t="str">
        <x:v>Overage Volumes</x:v>
      </x:c>
      <x:c r="G33" s="45" t="str">
        <x:v>Rollover Volume</x:v>
      </x:c>
      <x:c r="H33" s="45" t="str">
        <x:v>Current Overage Expense</x:v>
      </x:c>
      <x:c r="I33" s="45" t="str">
        <x:v>Credits</x:v>
      </x:c>
      <x:c r="J33" s="45" t="str">
        <x:v>Overage Cost W/O FPR</x:v>
      </x:c>
      <x:c r="K33" s="46" t="str">
        <x:v>Net Overage Savings / Cost Increase</x:v>
      </x:c>
    </x:row>
    <x:row r="34" spans="1:11" ht="14.25" x14ac:dyDescent="0.3">
      <x:c r="A34" s="169" t="str">
        <x:v>B/W Copies</x:v>
      </x:c>
      <x:c r="B34" s="73">
        <x:v>36,500</x:v>
      </x:c>
      <x:c r="C34" s="73">
        <x:v>23,331</x:v>
      </x:c>
      <x:c r="D34" s="165" t="str">
        <x:v>$0.015</x:v>
      </x:c>
      <x:c r="E34" s="181">
        <x:f ca="1">IF(B34=0,"",IF(C34="","",IF(C34&lt;B34,SUM((C34-B34)/B34),SUM((C34-B34)/B34))))</x:f>
        <x:v>5</x:v>
      </x:c>
      <x:c r="F34" s="73">
        <x:f ca="1">IF(C34="","",IF(B34="","",IF(SUM(C34-B34)&lt;0,"0",SUM(C34-B34))))</x:f>
        <x:v>6</x:v>
      </x:c>
      <x:c r="G34" s="73" t="n">
        <x:v>13169</x:v>
      </x:c>
      <x:c r="H34" s="75">
        <x:f ca="1">IF(SUM(F34 - G34) &lt;0,"$0.00",SUM(F34 - G34)*D34)</x:f>
        <x:v>7</x:v>
      </x:c>
      <x:c r="I34" s="75">
        <x:v>0.00</x:v>
      </x:c>
      <x:c r="J34" s="75">
        <x:f ca="1">SUM(F34* 0.015000)</x:f>
        <x:v>8</x:v>
      </x:c>
      <x:c r="K34" s="61">
        <x:f ca="1">SUM((J34-H34)+ I34)</x:f>
        <x:v>9</x:v>
      </x:c>
    </x:row>
    <x:row r="35" spans="1:11" ht="14.25" x14ac:dyDescent="0.3">
      <x:c r="A35" s="58" t="str">
        <x:v>B/W Laser Prints</x:v>
      </x:c>
      <x:c r="B35" s="6">
        <x:v>193,000</x:v>
      </x:c>
      <x:c r="C35" s="6">
        <x:v>172,462</x:v>
      </x:c>
      <x:c r="D35" s="6">
        <x:v>$0.0185</x:v>
      </x:c>
      <x:c r="E35" s="185">
        <x:f ca="1">IF(B35=0,"",IF(C35="","",IF(C35&lt;B35,SUM((C35-B35)/B35),SUM((C35-B35)/B35))))</x:f>
        <x:v>5</x:v>
      </x:c>
      <x:c r="F35" s="6">
        <x:f ca="1">IF(C35="","",IF(B35="","",IF(SUM(C35-B35)&lt;0,"0",SUM(C35-B35))))</x:f>
        <x:v>6</x:v>
      </x:c>
      <x:c r="G35" s="6">
        <x:v>20538</x:v>
      </x:c>
      <x:c r="H35" s="17">
        <x:f ca="1">IF(SUM(F35 - G35) &lt;0,"$0.00",SUM(F35 - G35)*D35)</x:f>
        <x:v>7</x:v>
      </x:c>
      <x:c r="I35" s="17">
        <x:v>0.00</x:v>
      </x:c>
      <x:c r="J35" s="17">
        <x:f ca="1">SUM(F35* 0.018500)</x:f>
        <x:v>8</x:v>
      </x:c>
      <x:c r="K35" s="59">
        <x:f ca="1">SUM((J35-H35)+ I35)</x:f>
        <x:v>9</x:v>
      </x:c>
    </x:row>
    <x:row r="36" spans="1:11" ht="14.25" x14ac:dyDescent="0.3">
      <x:c r="A36" s="169" t="str">
        <x:v>Color Laser Prints</x:v>
      </x:c>
      <x:c r="B36" s="73">
        <x:v>14,000</x:v>
      </x:c>
      <x:c r="C36" s="73">
        <x:v>7,144</x:v>
      </x:c>
      <x:c r="D36" s="165" t="str">
        <x:v>$0.12</x:v>
      </x:c>
      <x:c r="E36" s="181">
        <x:f ca="1">IF(B36=0,"",IF(C36="","",IF(C36&lt;B36,SUM((C36-B36)/B36),SUM((C36-B36)/B36))))</x:f>
        <x:v>5</x:v>
      </x:c>
      <x:c r="F36" s="73">
        <x:f ca="1">IF(C36="","",IF(B36="","",IF(SUM(C36-B36)&lt;0,"0",SUM(C36-B36))))</x:f>
        <x:v>6</x:v>
      </x:c>
      <x:c r="G36" s="73" t="n">
        <x:v>6856</x:v>
      </x:c>
      <x:c r="H36" s="75">
        <x:f ca="1">IF(SUM(F36 - G36) &lt;0,"$0.00",SUM(F36 - G36)*D36)</x:f>
        <x:v>7</x:v>
      </x:c>
      <x:c r="I36" s="75">
        <x:v>0.00</x:v>
      </x:c>
      <x:c r="J36" s="75">
        <x:f ca="1">SUM(F36* 0.120000)</x:f>
        <x:v>8</x:v>
      </x:c>
      <x:c r="K36" s="61">
        <x:f ca="1">SUM((J36-H36)+ I36)</x:f>
        <x:v>9</x:v>
      </x:c>
    </x:row>
    <x:row r="37" spans="1:11" ht="14.25" x14ac:dyDescent="0.3">
      <x:c r="A37" s="58" t="str">
        <x:v>HP Color Laser Prints</x:v>
      </x:c>
      <x:c r="B37" s="6">
        <x:v>50</x:v>
      </x:c>
      <x:c r="C37" s="6">
        <x:v>160</x:v>
      </x:c>
      <x:c r="D37" s="6">
        <x:v>$0.17</x:v>
      </x:c>
      <x:c r="E37" s="185">
        <x:f ca="1">IF(B37=0,"",IF(C37="","",IF(C37&lt;B37,SUM((C37-B37)/B37),SUM((C37-B37)/B37))))</x:f>
        <x:v>5</x:v>
      </x:c>
      <x:c r="F37" s="6">
        <x:f ca="1">IF(C37="","",IF(B37="","",IF(SUM(C37-B37)&lt;0,"0",SUM(C37-B37))))</x:f>
        <x:v>6</x:v>
      </x:c>
      <x:c r="G37" s="6">
        <x:v>0</x:v>
      </x:c>
      <x:c r="H37" s="17">
        <x:f ca="1">IF(SUM(F37 - G37) &lt;0,"$0.00",SUM(F37 - G37)*D37)</x:f>
        <x:v>7</x:v>
      </x:c>
      <x:c r="I37" s="17">
        <x:v>0.00</x:v>
      </x:c>
      <x:c r="J37" s="17">
        <x:f ca="1">SUM(F37* 0.170000)</x:f>
        <x:v>8</x:v>
      </x:c>
      <x:c r="K37" s="59">
        <x:f ca="1">SUM((J37-H37)+ I37)</x:f>
        <x:v>9</x:v>
      </x:c>
    </x:row>
    <x:row r="38" spans="1:10" x14ac:dyDescent="0.25">
      <x:c r="A38" s="174"/>
      <x:c r="B38" s="174"/>
      <x:c r="C38" s="174"/>
      <x:c r="D38" s="174"/>
      <x:c r="E38" s="174"/>
      <x:c r="F38" s="174"/>
      <x:c r="G38" s="174"/>
      <x:c r="H38" s="174"/>
      <x:c r="I38" s="174"/>
      <x:c r="J38" s="174">
        <x:v>Revision Savings: </x:v>
      </x:c>
      <x:c r="K38" s="174">
        <x:f ca="1">SUM(K34:K37)</x:f>
      </x:c>
    </x:row>
    <x:row r="39" spans="1:11" ht="15" x14ac:dyDescent="0.3">
      <x:c r="A39" s="194" t="str">
        <x:v>7/31/2017</x:v>
      </x:c>
      <x:c r="B39" s="194"/>
      <x:c r="C39" s="194"/>
      <x:c r="D39" s="194"/>
      <x:c r="E39" s="194"/>
      <x:c r="F39" s="194"/>
      <x:c r="G39" s="194"/>
      <x:c r="H39" s="194"/>
      <x:c r="I39" s="194"/>
      <x:c r="J39" s="194"/>
      <x:c r="K39" s="194"/>
    </x:row>
    <x:row r="40">
      <x:c r="A40" s="47" t="str">
        <x:v>Meter Type Description</x:v>
      </x:c>
      <x:c r="B40" s="45" t="str">
        <x:v>Quarterly Contracted Volume</x:v>
      </x:c>
      <x:c r="C40" s="45" t="str">
        <x:v>Actual Quarterly Volume</x:v>
      </x:c>
      <x:c r="D40" s="45" t="str">
        <x:v>FPR Overage Rate</x:v>
      </x:c>
      <x:c r="E40" s="45" t="str">
        <x:v>% Volume Increase / Decrease</x:v>
      </x:c>
      <x:c r="F40" s="45" t="str">
        <x:v>Overage Volumes</x:v>
      </x:c>
      <x:c r="G40" s="45" t="str">
        <x:v>Rollover Volume</x:v>
      </x:c>
      <x:c r="H40" s="45" t="str">
        <x:v>Current Overage Expense</x:v>
      </x:c>
      <x:c r="I40" s="45" t="str">
        <x:v>Credits</x:v>
      </x:c>
      <x:c r="J40" s="45" t="str">
        <x:v>Overage Cost W/O FPR</x:v>
      </x:c>
      <x:c r="K40" s="46" t="str">
        <x:v>Net Overage Savings / Cost Increase</x:v>
      </x:c>
    </x:row>
    <x:row r="41" spans="1:11" ht="14.25" x14ac:dyDescent="0.3">
      <x:c r="A41" s="169" t="str">
        <x:v>B/W Copies</x:v>
      </x:c>
      <x:c r="B41" s="73">
        <x:v>39,750</x:v>
      </x:c>
      <x:c r="C41" s="73">
        <x:v>30,976</x:v>
      </x:c>
      <x:c r="D41" s="165" t="str">
        <x:v>$0.015</x:v>
      </x:c>
      <x:c r="E41" s="181">
        <x:f ca="1">IF(B41=0,"",IF(C41="","",IF(C41&lt;B41,SUM((C41-B41)/B41),SUM((C41-B41)/B41))))</x:f>
        <x:v>5</x:v>
      </x:c>
      <x:c r="F41" s="73">
        <x:f ca="1">IF(C41="","",IF(B41="","",IF(SUM(C41-B41)&lt;0,"0",SUM(C41-B41))))</x:f>
        <x:v>6</x:v>
      </x:c>
      <x:c r="G41" s="73" t="n">
        <x:v>8774</x:v>
      </x:c>
      <x:c r="H41" s="75">
        <x:f ca="1">IF(SUM(F41 - G41) &lt;0,"$0.00",SUM(F41 - G41)*D41)</x:f>
        <x:v>7</x:v>
      </x:c>
      <x:c r="I41" s="75">
        <x:v>0.00</x:v>
      </x:c>
      <x:c r="J41" s="75">
        <x:f ca="1">SUM(F41* 0.015000)</x:f>
        <x:v>8</x:v>
      </x:c>
      <x:c r="K41" s="61">
        <x:f ca="1">SUM((J41-H41)+ I41)</x:f>
        <x:v>9</x:v>
      </x:c>
    </x:row>
    <x:row r="42" spans="1:11" ht="14.25" x14ac:dyDescent="0.3">
      <x:c r="A42" s="58" t="str">
        <x:v>B/W Laser Prints</x:v>
      </x:c>
      <x:c r="B42" s="6">
        <x:v>199,500</x:v>
      </x:c>
      <x:c r="C42" s="6">
        <x:v>189,590</x:v>
      </x:c>
      <x:c r="D42" s="6">
        <x:v>$0.0185</x:v>
      </x:c>
      <x:c r="E42" s="185">
        <x:f ca="1">IF(B42=0,"",IF(C42="","",IF(C42&lt;B42,SUM((C42-B42)/B42),SUM((C42-B42)/B42))))</x:f>
        <x:v>5</x:v>
      </x:c>
      <x:c r="F42" s="6">
        <x:f ca="1">IF(C42="","",IF(B42="","",IF(SUM(C42-B42)&lt;0,"0",SUM(C42-B42))))</x:f>
        <x:v>6</x:v>
      </x:c>
      <x:c r="G42" s="6">
        <x:v>9910</x:v>
      </x:c>
      <x:c r="H42" s="17">
        <x:f ca="1">IF(SUM(F42 - G42) &lt;0,"$0.00",SUM(F42 - G42)*D42)</x:f>
        <x:v>7</x:v>
      </x:c>
      <x:c r="I42" s="17">
        <x:v>0.00</x:v>
      </x:c>
      <x:c r="J42" s="17">
        <x:f ca="1">SUM(F42* 0.018500)</x:f>
        <x:v>8</x:v>
      </x:c>
      <x:c r="K42" s="59">
        <x:f ca="1">SUM((J42-H42)+ I42)</x:f>
        <x:v>9</x:v>
      </x:c>
    </x:row>
    <x:row r="43" spans="1:11" ht="14.25" x14ac:dyDescent="0.3">
      <x:c r="A43" s="169" t="str">
        <x:v>Color Laser Prints</x:v>
      </x:c>
      <x:c r="B43" s="73">
        <x:v>15,000</x:v>
      </x:c>
      <x:c r="C43" s="73">
        <x:v>7,091</x:v>
      </x:c>
      <x:c r="D43" s="165" t="str">
        <x:v>$0.12</x:v>
      </x:c>
      <x:c r="E43" s="181">
        <x:f ca="1">IF(B43=0,"",IF(C43="","",IF(C43&lt;B43,SUM((C43-B43)/B43),SUM((C43-B43)/B43))))</x:f>
        <x:v>5</x:v>
      </x:c>
      <x:c r="F43" s="73">
        <x:f ca="1">IF(C43="","",IF(B43="","",IF(SUM(C43-B43)&lt;0,"0",SUM(C43-B43))))</x:f>
        <x:v>6</x:v>
      </x:c>
      <x:c r="G43" s="73" t="n">
        <x:v>7909</x:v>
      </x:c>
      <x:c r="H43" s="75">
        <x:f ca="1">IF(SUM(F43 - G43) &lt;0,"$0.00",SUM(F43 - G43)*D43)</x:f>
        <x:v>7</x:v>
      </x:c>
      <x:c r="I43" s="75">
        <x:v>0.00</x:v>
      </x:c>
      <x:c r="J43" s="75">
        <x:f ca="1">SUM(F43* 0.120000)</x:f>
        <x:v>8</x:v>
      </x:c>
      <x:c r="K43" s="61">
        <x:f ca="1">SUM((J43-H43)+ I43)</x:f>
        <x:v>9</x:v>
      </x:c>
    </x:row>
    <x:row r="44" spans="1:11" ht="14.25" x14ac:dyDescent="0.3">
      <x:c r="A44" s="58" t="str">
        <x:v>HP Color Laser Prints</x:v>
      </x:c>
      <x:c r="B44" s="6">
        <x:v>0</x:v>
      </x:c>
      <x:c r="C44" s="6">
        <x:v>32</x:v>
      </x:c>
      <x:c r="D44" s="6">
        <x:v>$0.17</x:v>
      </x:c>
      <x:c r="E44" s="185">
        <x:f ca="1">IF(B44=0,"",IF(C44="","",IF(C44&lt;B44,SUM((C44-B44)/B44),SUM((C44-B44)/B44))))</x:f>
        <x:v>5</x:v>
      </x:c>
      <x:c r="F44" s="6">
        <x:f ca="1">IF(C44="","",IF(B44="","",IF(SUM(C44-B44)&lt;0,"0",SUM(C44-B44))))</x:f>
        <x:v>6</x:v>
      </x:c>
      <x:c r="G44" s="6">
        <x:v>0</x:v>
      </x:c>
      <x:c r="H44" s="17">
        <x:f ca="1">IF(SUM(F44 - G44) &lt;0,"$0.00",SUM(F44 - G44)*D44)</x:f>
        <x:v>7</x:v>
      </x:c>
      <x:c r="I44" s="17">
        <x:v>0.00</x:v>
      </x:c>
      <x:c r="J44" s="17">
        <x:f ca="1">SUM(F44* 0.170000)</x:f>
        <x:v>8</x:v>
      </x:c>
      <x:c r="K44" s="59">
        <x:f ca="1">SUM((J44-H44)+ I44)</x:f>
        <x:v>9</x:v>
      </x:c>
    </x:row>
    <x:row r="45" spans="1:10" x14ac:dyDescent="0.25">
      <x:c r="A45" s="174"/>
      <x:c r="B45" s="174"/>
      <x:c r="C45" s="174"/>
      <x:c r="D45" s="174"/>
      <x:c r="E45" s="174"/>
      <x:c r="F45" s="174"/>
      <x:c r="G45" s="174"/>
      <x:c r="H45" s="174"/>
      <x:c r="I45" s="174"/>
      <x:c r="J45" s="174">
        <x:v>Revision Savings: </x:v>
      </x:c>
      <x:c r="K45" s="174">
        <x:f ca="1">SUM(K41:K44)</x:f>
      </x:c>
    </x:row>
    <x:row r="46" spans="1:11" ht="15" x14ac:dyDescent="0.3">
      <x:c r="A46" s="194" t="str">
        <x:v>4/30/2017</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169" t="str">
        <x:v>B/W Copies</x:v>
      </x:c>
      <x:c r="B48" s="73">
        <x:v>39,750</x:v>
      </x:c>
      <x:c r="C48" s="73">
        <x:v>36,416</x:v>
      </x:c>
      <x:c r="D48" s="165" t="str">
        <x:v>$0.015</x:v>
      </x:c>
      <x:c r="E48" s="181">
        <x:f ca="1">IF(B48=0,"",IF(C48="","",IF(C48&lt;B48,SUM((C48-B48)/B48),SUM((C48-B48)/B48))))</x:f>
        <x:v>5</x:v>
      </x:c>
      <x:c r="F48" s="73">
        <x:f ca="1">IF(C48="","",IF(B48="","",IF(SUM(C48-B48)&lt;0,"0",SUM(C48-B48))))</x:f>
        <x:v>6</x:v>
      </x:c>
      <x:c r="G48" s="73" t="n">
        <x:v>3334</x:v>
      </x:c>
      <x:c r="H48" s="75">
        <x:f ca="1">IF(SUM(F48 - G48) &lt;0,"$0.00",SUM(F48 - G48)*D48)</x:f>
        <x:v>7</x:v>
      </x:c>
      <x:c r="I48" s="75">
        <x:v>0.00</x:v>
      </x:c>
      <x:c r="J48" s="75">
        <x:f ca="1">SUM(F48* 0.015000)</x:f>
        <x:v>8</x:v>
      </x:c>
      <x:c r="K48" s="61">
        <x:f ca="1">SUM((J48-H48)+ I48)</x:f>
        <x:v>9</x:v>
      </x:c>
    </x:row>
    <x:row r="49" spans="1:11" ht="14.25" x14ac:dyDescent="0.3">
      <x:c r="A49" s="58" t="str">
        <x:v>B/W Laser Prints</x:v>
      </x:c>
      <x:c r="B49" s="6">
        <x:v>199,500</x:v>
      </x:c>
      <x:c r="C49" s="6">
        <x:v>182,478</x:v>
      </x:c>
      <x:c r="D49" s="6">
        <x:v>$0.0185</x:v>
      </x:c>
      <x:c r="E49" s="185">
        <x:f ca="1">IF(B49=0,"",IF(C49="","",IF(C49&lt;B49,SUM((C49-B49)/B49),SUM((C49-B49)/B49))))</x:f>
        <x:v>5</x:v>
      </x:c>
      <x:c r="F49" s="6">
        <x:f ca="1">IF(C49="","",IF(B49="","",IF(SUM(C49-B49)&lt;0,"0",SUM(C49-B49))))</x:f>
        <x:v>6</x:v>
      </x:c>
      <x:c r="G49" s="6">
        <x:v>17022</x:v>
      </x:c>
      <x:c r="H49" s="17">
        <x:f ca="1">IF(SUM(F49 - G49) &lt;0,"$0.00",SUM(F49 - G49)*D49)</x:f>
        <x:v>7</x:v>
      </x:c>
      <x:c r="I49" s="17">
        <x:v>0.00</x:v>
      </x:c>
      <x:c r="J49" s="17">
        <x:f ca="1">SUM(F49* 0.018500)</x:f>
        <x:v>8</x:v>
      </x:c>
      <x:c r="K49" s="59">
        <x:f ca="1">SUM((J49-H49)+ I49)</x:f>
        <x:v>9</x:v>
      </x:c>
    </x:row>
    <x:row r="50" spans="1:11" ht="14.25" x14ac:dyDescent="0.3">
      <x:c r="A50" s="169" t="str">
        <x:v>Color Laser Prints</x:v>
      </x:c>
      <x:c r="B50" s="73">
        <x:v>15,000</x:v>
      </x:c>
      <x:c r="C50" s="73">
        <x:v>15,986</x:v>
      </x:c>
      <x:c r="D50" s="165" t="str">
        <x:v>$0.12</x:v>
      </x:c>
      <x:c r="E50" s="181">
        <x:f ca="1">IF(B50=0,"",IF(C50="","",IF(C50&lt;B50,SUM((C50-B50)/B50),SUM((C50-B50)/B50))))</x:f>
        <x:v>5</x:v>
      </x:c>
      <x:c r="F50" s="73">
        <x:f ca="1">IF(C50="","",IF(B50="","",IF(SUM(C50-B50)&lt;0,"0",SUM(C50-B50))))</x:f>
        <x:v>6</x:v>
      </x:c>
      <x:c r="G50" s="73" t="n">
        <x:v>0</x:v>
      </x:c>
      <x:c r="H50" s="75">
        <x:f ca="1">IF(SUM(F50 - G50) &lt;0,"$0.00",SUM(F50 - G50)*D50)</x:f>
        <x:v>7</x:v>
      </x:c>
      <x:c r="I50" s="75">
        <x:v>0.00</x:v>
      </x:c>
      <x:c r="J50" s="75">
        <x:f ca="1">SUM(F50* 0.120000)</x:f>
        <x:v>8</x:v>
      </x:c>
      <x:c r="K50" s="61">
        <x:f ca="1">SUM((J50-H50)+ I50)</x:f>
        <x:v>9</x:v>
      </x:c>
    </x:row>
    <x:row r="51" spans="1:11" ht="14.25" x14ac:dyDescent="0.3">
      <x:c r="A51" s="58" t="str">
        <x:v>HP Color Laser Prints</x:v>
      </x:c>
      <x:c r="B51" s="6">
        <x:v>0</x:v>
      </x:c>
      <x:c r="C51" s="6">
        <x:v>114</x:v>
      </x:c>
      <x:c r="D51" s="6">
        <x:v>$0.17</x:v>
      </x:c>
      <x:c r="E51" s="185">
        <x:f ca="1">IF(B51=0,"",IF(C51="","",IF(C51&lt;B51,SUM((C51-B51)/B51),SUM((C51-B51)/B51))))</x:f>
        <x:v>5</x:v>
      </x:c>
      <x:c r="F51" s="6">
        <x:f ca="1">IF(C51="","",IF(B51="","",IF(SUM(C51-B51)&lt;0,"0",SUM(C51-B51))))</x:f>
        <x:v>6</x:v>
      </x:c>
      <x:c r="G51" s="6">
        <x:v>0</x:v>
      </x:c>
      <x:c r="H51" s="17">
        <x:f ca="1">IF(SUM(F51 - G51) &lt;0,"$0.00",SUM(F51 - G51)*D51)</x:f>
        <x:v>7</x:v>
      </x:c>
      <x:c r="I51" s="17">
        <x:v>0.00</x:v>
      </x:c>
      <x:c r="J51" s="17">
        <x:f ca="1">SUM(F51* 0.170000)</x:f>
        <x:v>8</x:v>
      </x:c>
      <x:c r="K51" s="59">
        <x:f ca="1">SUM((J51-H51)+ I51)</x:f>
        <x:v>9</x:v>
      </x:c>
    </x:row>
    <x:row r="52" spans="1:10" x14ac:dyDescent="0.25">
      <x:c r="A52" s="174"/>
      <x:c r="B52" s="174"/>
      <x:c r="C52" s="174"/>
      <x:c r="D52" s="174"/>
      <x:c r="E52" s="174"/>
      <x:c r="F52" s="174"/>
      <x:c r="G52" s="174"/>
      <x:c r="H52" s="174"/>
      <x:c r="I52" s="174"/>
      <x:c r="J52" s="174">
        <x:v>Revision Savings: </x:v>
      </x:c>
      <x:c r="K52" s="174">
        <x:f ca="1">SUM(K48:K51)</x:f>
      </x:c>
    </x:row>
    <x:row r="53" spans="1:11" ht="15" x14ac:dyDescent="0.3">
      <x:c r="A53" s="194" t="str">
        <x:v>1/31/2017</x:v>
      </x:c>
      <x:c r="B53" s="194"/>
      <x:c r="C53" s="194"/>
      <x:c r="D53" s="194"/>
      <x:c r="E53" s="194"/>
      <x:c r="F53" s="194"/>
      <x:c r="G53" s="194"/>
      <x:c r="H53" s="194"/>
      <x:c r="I53" s="194"/>
      <x:c r="J53" s="194"/>
      <x:c r="K53" s="194"/>
    </x:row>
    <x:row r="54">
      <x:c r="A54" s="47" t="str">
        <x:v>Meter Type Description</x:v>
      </x:c>
      <x:c r="B54" s="45" t="str">
        <x:v>Quarterly Contracted Volume</x:v>
      </x:c>
      <x:c r="C54" s="45" t="str">
        <x:v>Actual Quarterly Volume</x:v>
      </x:c>
      <x:c r="D54" s="45" t="str">
        <x:v>FPR Overage Rate</x:v>
      </x:c>
      <x:c r="E54" s="45" t="str">
        <x:v>% Volume Increase / Decrease</x:v>
      </x:c>
      <x:c r="F54" s="45" t="str">
        <x:v>Overage Volumes</x:v>
      </x:c>
      <x:c r="G54" s="45" t="str">
        <x:v>Rollover Volume</x:v>
      </x:c>
      <x:c r="H54" s="45" t="str">
        <x:v>Current Overage Expense</x:v>
      </x:c>
      <x:c r="I54" s="45" t="str">
        <x:v>Credits</x:v>
      </x:c>
      <x:c r="J54" s="45" t="str">
        <x:v>Overage Cost W/O FPR</x:v>
      </x:c>
      <x:c r="K54" s="46" t="str">
        <x:v>Net Overage Savings / Cost Increase</x:v>
      </x:c>
    </x:row>
    <x:row r="55" spans="1:11" ht="14.25" x14ac:dyDescent="0.3">
      <x:c r="A55" s="169" t="str">
        <x:v>B/W Copies</x:v>
      </x:c>
      <x:c r="B55" s="73">
        <x:v>39,750</x:v>
      </x:c>
      <x:c r="C55" s="73">
        <x:v>35,878</x:v>
      </x:c>
      <x:c r="D55" s="165" t="str">
        <x:v>$0.015</x:v>
      </x:c>
      <x:c r="E55" s="181">
        <x:f ca="1">IF(B55=0,"",IF(C55="","",IF(C55&lt;B55,SUM((C55-B55)/B55),SUM((C55-B55)/B55))))</x:f>
        <x:v>5</x:v>
      </x:c>
      <x:c r="F55" s="73">
        <x:f ca="1">IF(C55="","",IF(B55="","",IF(SUM(C55-B55)&lt;0,"0",SUM(C55-B55))))</x:f>
        <x:v>6</x:v>
      </x:c>
      <x:c r="G55" s="73" t="n">
        <x:v>3872</x:v>
      </x:c>
      <x:c r="H55" s="75">
        <x:f ca="1">IF(SUM(F55 - G55) &lt;0,"$0.00",SUM(F55 - G55)*D55)</x:f>
        <x:v>7</x:v>
      </x:c>
      <x:c r="I55" s="75">
        <x:v>0.00</x:v>
      </x:c>
      <x:c r="J55" s="75">
        <x:f ca="1">SUM(F55* 0.015000)</x:f>
        <x:v>8</x:v>
      </x:c>
      <x:c r="K55" s="61">
        <x:f ca="1">SUM((J55-H55)+ I55)</x:f>
        <x:v>9</x:v>
      </x:c>
    </x:row>
    <x:row r="56" spans="1:11" ht="14.25" x14ac:dyDescent="0.3">
      <x:c r="A56" s="58" t="str">
        <x:v>B/W Laser Prints</x:v>
      </x:c>
      <x:c r="B56" s="6">
        <x:v>199,500</x:v>
      </x:c>
      <x:c r="C56" s="6">
        <x:v>138,425</x:v>
      </x:c>
      <x:c r="D56" s="6">
        <x:v>$0.0185</x:v>
      </x:c>
      <x:c r="E56" s="185">
        <x:f ca="1">IF(B56=0,"",IF(C56="","",IF(C56&lt;B56,SUM((C56-B56)/B56),SUM((C56-B56)/B56))))</x:f>
        <x:v>5</x:v>
      </x:c>
      <x:c r="F56" s="6">
        <x:f ca="1">IF(C56="","",IF(B56="","",IF(SUM(C56-B56)&lt;0,"0",SUM(C56-B56))))</x:f>
        <x:v>6</x:v>
      </x:c>
      <x:c r="G56" s="6">
        <x:v>61075</x:v>
      </x:c>
      <x:c r="H56" s="17">
        <x:f ca="1">IF(SUM(F56 - G56) &lt;0,"$0.00",SUM(F56 - G56)*D56)</x:f>
        <x:v>7</x:v>
      </x:c>
      <x:c r="I56" s="17">
        <x:v>0.00</x:v>
      </x:c>
      <x:c r="J56" s="17">
        <x:f ca="1">SUM(F56* 0.018500)</x:f>
        <x:v>8</x:v>
      </x:c>
      <x:c r="K56" s="59">
        <x:f ca="1">SUM((J56-H56)+ I56)</x:f>
        <x:v>9</x:v>
      </x:c>
    </x:row>
    <x:row r="57" spans="1:11" ht="14.25" x14ac:dyDescent="0.3">
      <x:c r="A57" s="169" t="str">
        <x:v>Color Laser Prints</x:v>
      </x:c>
      <x:c r="B57" s="73">
        <x:v>15,000</x:v>
      </x:c>
      <x:c r="C57" s="73">
        <x:v>7,150</x:v>
      </x:c>
      <x:c r="D57" s="165" t="str">
        <x:v>$0.12</x:v>
      </x:c>
      <x:c r="E57" s="181">
        <x:f ca="1">IF(B57=0,"",IF(C57="","",IF(C57&lt;B57,SUM((C57-B57)/B57),SUM((C57-B57)/B57))))</x:f>
        <x:v>5</x:v>
      </x:c>
      <x:c r="F57" s="73">
        <x:f ca="1">IF(C57="","",IF(B57="","",IF(SUM(C57-B57)&lt;0,"0",SUM(C57-B57))))</x:f>
        <x:v>6</x:v>
      </x:c>
      <x:c r="G57" s="73" t="n">
        <x:v>7850</x:v>
      </x:c>
      <x:c r="H57" s="75">
        <x:f ca="1">IF(SUM(F57 - G57) &lt;0,"$0.00",SUM(F57 - G57)*D57)</x:f>
        <x:v>7</x:v>
      </x:c>
      <x:c r="I57" s="75">
        <x:v>0.00</x:v>
      </x:c>
      <x:c r="J57" s="75">
        <x:f ca="1">SUM(F57* 0.120000)</x:f>
        <x:v>8</x:v>
      </x:c>
      <x:c r="K57" s="61">
        <x:f ca="1">SUM((J57-H57)+ I57)</x:f>
        <x:v>9</x:v>
      </x:c>
    </x:row>
    <x:row r="58" spans="1:11" ht="14.25" x14ac:dyDescent="0.3">
      <x:c r="A58" s="58" t="str">
        <x:v>HP Color Laser Prints</x:v>
      </x:c>
      <x:c r="B58" s="6">
        <x:v>0</x:v>
      </x:c>
      <x:c r="C58" s="6">
        <x:v>44</x:v>
      </x:c>
      <x:c r="D58" s="6">
        <x:v>$0.17</x:v>
      </x:c>
      <x:c r="E58" s="185">
        <x:f ca="1">IF(B58=0,"",IF(C58="","",IF(C58&lt;B58,SUM((C58-B58)/B58),SUM((C58-B58)/B58))))</x:f>
        <x:v>5</x:v>
      </x:c>
      <x:c r="F58" s="6">
        <x:f ca="1">IF(C58="","",IF(B58="","",IF(SUM(C58-B58)&lt;0,"0",SUM(C58-B58))))</x:f>
        <x:v>6</x:v>
      </x:c>
      <x:c r="G58" s="6">
        <x:v>0</x:v>
      </x:c>
      <x:c r="H58" s="17">
        <x:f ca="1">IF(SUM(F58 - G58) &lt;0,"$0.00",SUM(F58 - G58)*D58)</x:f>
        <x:v>7</x:v>
      </x:c>
      <x:c r="I58" s="17">
        <x:v>0.00</x:v>
      </x:c>
      <x:c r="J58" s="17">
        <x:f ca="1">SUM(F58* 0.170000)</x:f>
        <x:v>8</x:v>
      </x:c>
      <x:c r="K58" s="59">
        <x:f ca="1">SUM((J58-H58)+ I58)</x:f>
        <x:v>9</x:v>
      </x:c>
    </x:row>
    <x:row r="59" spans="1:10" x14ac:dyDescent="0.25">
      <x:c r="A59" s="174"/>
      <x:c r="B59" s="174"/>
      <x:c r="C59" s="174"/>
      <x:c r="D59" s="174"/>
      <x:c r="E59" s="174"/>
      <x:c r="F59" s="174"/>
      <x:c r="G59" s="174"/>
      <x:c r="H59" s="174"/>
      <x:c r="I59" s="174"/>
      <x:c r="J59" s="174">
        <x:v>Revision Savings: </x:v>
      </x:c>
      <x:c r="K59" s="174">
        <x:f ca="1">SUM(K55:K58)</x:f>
      </x:c>
    </x:row>
    <x:row r="60" spans="1:11" ht="15" x14ac:dyDescent="0.3">
      <x:c r="A60" s="194" t="str">
        <x:v>10/31/2016</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24,850</x:v>
      </x:c>
      <x:c r="C62" s="73">
        <x:v>33,804</x:v>
      </x:c>
      <x:c r="D62" s="165" t="str">
        <x:v>$0.015</x:v>
      </x:c>
      <x:c r="E62" s="181">
        <x:f ca="1">IF(B62=0,"",IF(C62="","",IF(C62&lt;B62,SUM((C62-B62)/B62),SUM((C62-B62)/B62))))</x:f>
        <x:v>5</x:v>
      </x:c>
      <x:c r="F62" s="73">
        <x:f ca="1">IF(C62="","",IF(B62="","",IF(SUM(C62-B62)&lt;0,"0",SUM(C62-B62))))</x:f>
        <x:v>6</x:v>
      </x:c>
      <x:c r="G62" s="73" t="n">
        <x:v>0</x:v>
      </x:c>
      <x:c r="H62" s="75">
        <x:f ca="1">IF(SUM(F62 - G62) &lt;0,"$0.00",SUM(F62 - G62)*D62)</x:f>
        <x:v>7</x:v>
      </x:c>
      <x:c r="I62" s="75">
        <x:v>0.00</x:v>
      </x:c>
      <x:c r="J62" s="75">
        <x:f ca="1">SUM(F62* 0.015000)</x:f>
        <x:v>8</x:v>
      </x:c>
      <x:c r="K62" s="61">
        <x:f ca="1">SUM((J62-H62)+ I62)</x:f>
        <x:v>9</x:v>
      </x:c>
    </x:row>
    <x:row r="63" spans="1:11" ht="14.25" x14ac:dyDescent="0.3">
      <x:c r="A63" s="58" t="str">
        <x:v>B/W Laser Prints</x:v>
      </x:c>
      <x:c r="B63" s="6">
        <x:v>179,700</x:v>
      </x:c>
      <x:c r="C63" s="6">
        <x:v>188,271</x:v>
      </x:c>
      <x:c r="D63" s="6">
        <x:v>$0.0185</x:v>
      </x:c>
      <x:c r="E63" s="185">
        <x:f ca="1">IF(B63=0,"",IF(C63="","",IF(C63&lt;B63,SUM((C63-B63)/B63),SUM((C63-B63)/B63))))</x:f>
        <x:v>5</x:v>
      </x:c>
      <x:c r="F63" s="6">
        <x:f ca="1">IF(C63="","",IF(B63="","",IF(SUM(C63-B63)&lt;0,"0",SUM(C63-B63))))</x:f>
        <x:v>6</x:v>
      </x:c>
      <x:c r="G63" s="6">
        <x:v>0</x:v>
      </x:c>
      <x:c r="H63" s="17">
        <x:f ca="1">IF(SUM(F63 - G63) &lt;0,"$0.00",SUM(F63 - G63)*D63)</x:f>
        <x:v>7</x:v>
      </x:c>
      <x:c r="I63" s="17">
        <x:v>0.00</x:v>
      </x:c>
      <x:c r="J63" s="17">
        <x:f ca="1">SUM(F63* 0.018500)</x:f>
        <x:v>8</x:v>
      </x:c>
      <x:c r="K63" s="59">
        <x:f ca="1">SUM((J63-H63)+ I63)</x:f>
        <x:v>9</x:v>
      </x:c>
    </x:row>
    <x:row r="64" spans="1:11" ht="14.25" x14ac:dyDescent="0.3">
      <x:c r="A64" s="169" t="str">
        <x:v>Color Laser Prints</x:v>
      </x:c>
      <x:c r="B64" s="73">
        <x:v>9,800</x:v>
      </x:c>
      <x:c r="C64" s="73">
        <x:v>9,164</x:v>
      </x:c>
      <x:c r="D64" s="165" t="str">
        <x:v>$0.12</x:v>
      </x:c>
      <x:c r="E64" s="181">
        <x:f ca="1">IF(B64=0,"",IF(C64="","",IF(C64&lt;B64,SUM((C64-B64)/B64),SUM((C64-B64)/B64))))</x:f>
        <x:v>5</x:v>
      </x:c>
      <x:c r="F64" s="73">
        <x:f ca="1">IF(C64="","",IF(B64="","",IF(SUM(C64-B64)&lt;0,"0",SUM(C64-B64))))</x:f>
        <x:v>6</x:v>
      </x:c>
      <x:c r="G64" s="73" t="n">
        <x:v>636</x:v>
      </x:c>
      <x:c r="H64" s="75">
        <x:f ca="1">IF(SUM(F64 - G64) &lt;0,"$0.00",SUM(F64 - G64)*D64)</x:f>
        <x:v>7</x:v>
      </x:c>
      <x:c r="I64" s="75">
        <x:v>0.00</x:v>
      </x:c>
      <x:c r="J64" s="75">
        <x:f ca="1">SUM(F64* 0.120000)</x:f>
        <x:v>8</x:v>
      </x:c>
      <x:c r="K64" s="61">
        <x:f ca="1">SUM((J64-H64)+ I64)</x:f>
        <x:v>9</x:v>
      </x:c>
    </x:row>
    <x:row r="65" spans="1:11" ht="14.25" x14ac:dyDescent="0.3">
      <x:c r="A65" s="58" t="str">
        <x:v>HP Color Laser Prints</x:v>
      </x:c>
      <x:c r="B65" s="6">
        <x:v>0</x:v>
      </x:c>
      <x:c r="C65" s="6">
        <x:v>304</x:v>
      </x:c>
      <x:c r="D65" s="6">
        <x:v>$0.17</x:v>
      </x:c>
      <x:c r="E65" s="185">
        <x:f ca="1">IF(B65=0,"",IF(C65="","",IF(C65&lt;B65,SUM((C65-B65)/B65),SUM((C65-B65)/B65))))</x:f>
        <x:v>5</x:v>
      </x:c>
      <x:c r="F65" s="6">
        <x:f ca="1">IF(C65="","",IF(B65="","",IF(SUM(C65-B65)&lt;0,"0",SUM(C65-B65))))</x:f>
        <x:v>6</x:v>
      </x:c>
      <x:c r="G65" s="6">
        <x:v>0</x:v>
      </x:c>
      <x:c r="H65" s="17">
        <x:f ca="1">IF(SUM(F65 - G65) &lt;0,"$0.00",SUM(F65 - G65)*D65)</x:f>
        <x:v>7</x:v>
      </x:c>
      <x:c r="I65" s="17">
        <x:v>0.00</x:v>
      </x:c>
      <x:c r="J65" s="17">
        <x:f ca="1">SUM(F65* 0.170000)</x:f>
        <x:v>8</x:v>
      </x:c>
      <x:c r="K65" s="59">
        <x:f ca="1">SUM((J65-H65)+ I65)</x:f>
        <x:v>9</x:v>
      </x:c>
    </x:row>
    <x:row r="66" spans="1:10" x14ac:dyDescent="0.25">
      <x:c r="A66" s="174"/>
      <x:c r="B66" s="174"/>
      <x:c r="C66" s="174"/>
      <x:c r="D66" s="174"/>
      <x:c r="E66" s="174"/>
      <x:c r="F66" s="174"/>
      <x:c r="G66" s="174"/>
      <x:c r="H66" s="174"/>
      <x:c r="I66" s="174"/>
      <x:c r="J66" s="174">
        <x:v>Revision Savings: </x:v>
      </x:c>
      <x:c r="K66" s="174">
        <x:f ca="1">SUM(K62:K65)</x:f>
      </x:c>
    </x:row>
    <x:row r="67" spans="1:11" ht="15" x14ac:dyDescent="0.3">
      <x:c r="A67" s="194" t="str">
        <x:v>7/31/2016</x:v>
      </x:c>
      <x:c r="B67" s="194"/>
      <x:c r="C67" s="194"/>
      <x:c r="D67" s="194"/>
      <x:c r="E67" s="194"/>
      <x:c r="F67" s="194"/>
      <x:c r="G67" s="194"/>
      <x:c r="H67" s="194"/>
      <x:c r="I67" s="194"/>
      <x:c r="J67" s="194"/>
      <x:c r="K67" s="194"/>
    </x:row>
    <x:row r="68">
      <x:c r="A68" s="47" t="str">
        <x:v>Meter Type Description</x:v>
      </x:c>
      <x:c r="B68" s="45" t="str">
        <x:v>Quarterly Contracted Volume</x:v>
      </x:c>
      <x:c r="C68" s="45" t="str">
        <x:v>Actual Quarterly Volume</x:v>
      </x:c>
      <x:c r="D68" s="45" t="str">
        <x:v>FPR Overage Rate</x:v>
      </x:c>
      <x:c r="E68" s="45" t="str">
        <x:v>% Volume Increase / Decrease</x:v>
      </x:c>
      <x:c r="F68" s="45" t="str">
        <x:v>Overage Volumes</x:v>
      </x:c>
      <x:c r="G68" s="45" t="str">
        <x:v>Rollover Volume</x:v>
      </x:c>
      <x:c r="H68" s="45" t="str">
        <x:v>Current Overage Expense</x:v>
      </x:c>
      <x:c r="I68" s="45" t="str">
        <x:v>Credits</x:v>
      </x:c>
      <x:c r="J68" s="45" t="str">
        <x:v>Overage Cost W/O FPR</x:v>
      </x:c>
      <x:c r="K68" s="46" t="str">
        <x:v>Net Overage Savings / Cost Increase</x:v>
      </x:c>
    </x:row>
    <x:row r="69" spans="1:11" ht="14.25" x14ac:dyDescent="0.3">
      <x:c r="A69" s="169" t="str">
        <x:v>B/W Copies</x:v>
      </x:c>
      <x:c r="B69" s="73">
        <x:v>17,400</x:v>
      </x:c>
      <x:c r="C69" s="73">
        <x:v>27,746</x:v>
      </x:c>
      <x:c r="D69" s="165" t="str">
        <x:v>$0.015</x:v>
      </x:c>
      <x:c r="E69" s="181">
        <x:f ca="1">IF(B69=0,"",IF(C69="","",IF(C69&lt;B69,SUM((C69-B69)/B69),SUM((C69-B69)/B69))))</x:f>
        <x:v>5</x:v>
      </x:c>
      <x:c r="F69" s="73">
        <x:f ca="1">IF(C69="","",IF(B69="","",IF(SUM(C69-B69)&lt;0,"0",SUM(C69-B69))))</x:f>
        <x:v>6</x:v>
      </x:c>
      <x:c r="G69" s="73" t="n">
        <x:v>0</x:v>
      </x:c>
      <x:c r="H69" s="75">
        <x:f ca="1">IF(SUM(F69 - G69) &lt;0,"$0.00",SUM(F69 - G69)*D69)</x:f>
        <x:v>7</x:v>
      </x:c>
      <x:c r="I69" s="75">
        <x:v>0.00</x:v>
      </x:c>
      <x:c r="J69" s="75">
        <x:f ca="1">SUM(F69* 0.015000)</x:f>
        <x:v>8</x:v>
      </x:c>
      <x:c r="K69" s="61">
        <x:f ca="1">SUM((J69-H69)+ I69)</x:f>
        <x:v>9</x:v>
      </x:c>
    </x:row>
    <x:row r="70" spans="1:11" ht="14.25" x14ac:dyDescent="0.3">
      <x:c r="A70" s="58" t="str">
        <x:v>B/W Laser Prints</x:v>
      </x:c>
      <x:c r="B70" s="6">
        <x:v>169,800</x:v>
      </x:c>
      <x:c r="C70" s="6">
        <x:v>186,817</x:v>
      </x:c>
      <x:c r="D70" s="6">
        <x:v>$0.0185</x:v>
      </x:c>
      <x:c r="E70" s="185">
        <x:f ca="1">IF(B70=0,"",IF(C70="","",IF(C70&lt;B70,SUM((C70-B70)/B70),SUM((C70-B70)/B70))))</x:f>
        <x:v>5</x:v>
      </x:c>
      <x:c r="F70" s="6">
        <x:f ca="1">IF(C70="","",IF(B70="","",IF(SUM(C70-B70)&lt;0,"0",SUM(C70-B70))))</x:f>
        <x:v>6</x:v>
      </x:c>
      <x:c r="G70" s="6">
        <x:v>0</x:v>
      </x:c>
      <x:c r="H70" s="17">
        <x:f ca="1">IF(SUM(F70 - G70) &lt;0,"$0.00",SUM(F70 - G70)*D70)</x:f>
        <x:v>7</x:v>
      </x:c>
      <x:c r="I70" s="17">
        <x:v>0.00</x:v>
      </x:c>
      <x:c r="J70" s="17">
        <x:f ca="1">SUM(F70* 0.018500)</x:f>
        <x:v>8</x:v>
      </x:c>
      <x:c r="K70" s="59">
        <x:f ca="1">SUM((J70-H70)+ I70)</x:f>
        <x:v>9</x:v>
      </x:c>
    </x:row>
    <x:row r="71" spans="1:11" ht="14.25" x14ac:dyDescent="0.3">
      <x:c r="A71" s="169" t="str">
        <x:v>Color Laser Prints</x:v>
      </x:c>
      <x:c r="B71" s="73">
        <x:v>7,200</x:v>
      </x:c>
      <x:c r="C71" s="73">
        <x:v>14,699</x:v>
      </x:c>
      <x:c r="D71" s="165" t="str">
        <x:v>$0.12</x:v>
      </x:c>
      <x:c r="E71" s="181">
        <x:f ca="1">IF(B71=0,"",IF(C71="","",IF(C71&lt;B71,SUM((C71-B71)/B71),SUM((C71-B71)/B71))))</x:f>
        <x:v>5</x:v>
      </x:c>
      <x:c r="F71" s="73">
        <x:f ca="1">IF(C71="","",IF(B71="","",IF(SUM(C71-B71)&lt;0,"0",SUM(C71-B71))))</x:f>
        <x:v>6</x:v>
      </x:c>
      <x:c r="G71" s="73" t="n">
        <x:v>0</x:v>
      </x:c>
      <x:c r="H71" s="75">
        <x:f ca="1">IF(SUM(F71 - G71) &lt;0,"$0.00",SUM(F71 - G71)*D71)</x:f>
        <x:v>7</x:v>
      </x:c>
      <x:c r="I71" s="75">
        <x:v>0.00</x:v>
      </x:c>
      <x:c r="J71" s="75">
        <x:f ca="1">SUM(F71* 0.120000)</x:f>
        <x:v>8</x:v>
      </x:c>
      <x:c r="K71" s="61">
        <x:f ca="1">SUM((J71-H71)+ I71)</x:f>
        <x:v>9</x:v>
      </x:c>
    </x:row>
    <x:row r="72" spans="1:11" ht="14.25" x14ac:dyDescent="0.3">
      <x:c r="A72" s="58" t="str">
        <x:v>HP Color Laser Prints</x:v>
      </x:c>
      <x:c r="B72" s="6">
        <x:v>0</x:v>
      </x:c>
      <x:c r="C72" s="6">
        <x:v>99</x:v>
      </x:c>
      <x:c r="D72" s="6">
        <x:v>$0.17</x:v>
      </x:c>
      <x:c r="E72" s="185">
        <x:f ca="1">IF(B72=0,"",IF(C72="","",IF(C72&lt;B72,SUM((C72-B72)/B72),SUM((C72-B72)/B72))))</x:f>
        <x:v>5</x:v>
      </x:c>
      <x:c r="F72" s="6">
        <x:f ca="1">IF(C72="","",IF(B72="","",IF(SUM(C72-B72)&lt;0,"0",SUM(C72-B72))))</x:f>
        <x:v>6</x:v>
      </x:c>
      <x:c r="G72" s="6">
        <x:v>0</x:v>
      </x:c>
      <x:c r="H72" s="17">
        <x:f ca="1">IF(SUM(F72 - G72) &lt;0,"$0.00",SUM(F72 - G72)*D72)</x:f>
        <x:v>7</x:v>
      </x:c>
      <x:c r="I72" s="17">
        <x:v>0.00</x:v>
      </x:c>
      <x:c r="J72" s="17">
        <x:f ca="1">SUM(F72* 0.170000)</x:f>
        <x:v>8</x:v>
      </x:c>
      <x:c r="K72" s="59">
        <x:f ca="1">SUM((J72-H72)+ I72)</x:f>
        <x:v>9</x:v>
      </x:c>
    </x:row>
    <x:row r="73" spans="1:10" x14ac:dyDescent="0.25">
      <x:c r="A73" s="174"/>
      <x:c r="B73" s="174"/>
      <x:c r="C73" s="174"/>
      <x:c r="D73" s="174"/>
      <x:c r="E73" s="174"/>
      <x:c r="F73" s="174"/>
      <x:c r="G73" s="174"/>
      <x:c r="H73" s="174"/>
      <x:c r="I73" s="174"/>
      <x:c r="J73" s="174">
        <x:v>Revision Savings: </x:v>
      </x:c>
      <x:c r="K73" s="174">
        <x:f ca="1">SUM(K69:K72)</x:f>
      </x:c>
    </x:row>
    <x:row r="74" spans="1:11" ht="15" x14ac:dyDescent="0.3">
      <x:c r="A74" s="194" t="str">
        <x:v>4/30/2016</x:v>
      </x:c>
      <x:c r="B74" s="194"/>
      <x:c r="C74" s="194"/>
      <x:c r="D74" s="194"/>
      <x:c r="E74" s="194"/>
      <x:c r="F74" s="194"/>
      <x:c r="G74" s="194"/>
      <x:c r="H74" s="194"/>
      <x:c r="I74" s="194"/>
      <x:c r="J74" s="194"/>
      <x:c r="K74" s="194"/>
    </x:row>
    <x:row r="75">
      <x:c r="A75" s="47" t="str">
        <x:v>Meter Type Description</x:v>
      </x:c>
      <x:c r="B75" s="45" t="str">
        <x:v>Quarterly Contracted Volume</x:v>
      </x:c>
      <x:c r="C75" s="45" t="str">
        <x:v>Actual Quarterly Volume</x:v>
      </x:c>
      <x:c r="D75" s="45" t="str">
        <x:v>FPR Overage Rate</x:v>
      </x:c>
      <x:c r="E75" s="45" t="str">
        <x:v>% Volume Increase / Decrease</x:v>
      </x:c>
      <x:c r="F75" s="45" t="str">
        <x:v>Overage Volumes</x:v>
      </x:c>
      <x:c r="G75" s="45" t="str">
        <x:v>Rollover Volume</x:v>
      </x:c>
      <x:c r="H75" s="45" t="str">
        <x:v>Current Overage Expense</x:v>
      </x:c>
      <x:c r="I75" s="45" t="str">
        <x:v>Credits</x:v>
      </x:c>
      <x:c r="J75" s="45" t="str">
        <x:v>Overage Cost W/O FPR</x:v>
      </x:c>
      <x:c r="K75" s="46" t="str">
        <x:v>Net Overage Savings / Cost Increase</x:v>
      </x:c>
    </x:row>
    <x:row r="76" spans="1:11" ht="14.25" x14ac:dyDescent="0.3">
      <x:c r="A76" s="169" t="str">
        <x:v>B/W Copies</x:v>
      </x:c>
      <x:c r="B76" s="73">
        <x:v>36,900</x:v>
      </x:c>
      <x:c r="C76" s="73">
        <x:v>35,856</x:v>
      </x:c>
      <x:c r="D76" s="165" t="str">
        <x:v>$0.015</x:v>
      </x:c>
      <x:c r="E76" s="181">
        <x:f ca="1">IF(B76=0,"",IF(C76="","",IF(C76&lt;B76,SUM((C76-B76)/B76),SUM((C76-B76)/B76))))</x:f>
        <x:v>5</x:v>
      </x:c>
      <x:c r="F76" s="73">
        <x:f ca="1">IF(C76="","",IF(B76="","",IF(SUM(C76-B76)&lt;0,"0",SUM(C76-B76))))</x:f>
        <x:v>6</x:v>
      </x:c>
      <x:c r="G76" s="73" t="n">
        <x:v>1044</x:v>
      </x:c>
      <x:c r="H76" s="75">
        <x:f ca="1">IF(SUM(F76 - G76) &lt;0,"$0.00",SUM(F76 - G76)*D76)</x:f>
        <x:v>7</x:v>
      </x:c>
      <x:c r="I76" s="75">
        <x:v>0.00</x:v>
      </x:c>
      <x:c r="J76" s="75">
        <x:f ca="1">SUM(F76* 0.015000)</x:f>
        <x:v>8</x:v>
      </x:c>
      <x:c r="K76" s="61">
        <x:f ca="1">SUM((J76-H76)+ I76)</x:f>
        <x:v>9</x:v>
      </x:c>
    </x:row>
    <x:row r="77" spans="1:11" ht="14.25" x14ac:dyDescent="0.3">
      <x:c r="A77" s="58" t="str">
        <x:v>B/W Laser Prints</x:v>
      </x:c>
      <x:c r="B77" s="6">
        <x:v>116,100</x:v>
      </x:c>
      <x:c r="C77" s="6">
        <x:v>222,029</x:v>
      </x:c>
      <x:c r="D77" s="6">
        <x:v>$0.0185</x:v>
      </x:c>
      <x:c r="E77" s="185">
        <x:f ca="1">IF(B77=0,"",IF(C77="","",IF(C77&lt;B77,SUM((C77-B77)/B77),SUM((C77-B77)/B77))))</x:f>
        <x:v>5</x:v>
      </x:c>
      <x:c r="F77" s="6">
        <x:f ca="1">IF(C77="","",IF(B77="","",IF(SUM(C77-B77)&lt;0,"0",SUM(C77-B77))))</x:f>
        <x:v>6</x:v>
      </x:c>
      <x:c r="G77" s="6">
        <x:v>0</x:v>
      </x:c>
      <x:c r="H77" s="17">
        <x:f ca="1">IF(SUM(F77 - G77) &lt;0,"$0.00",SUM(F77 - G77)*D77)</x:f>
        <x:v>7</x:v>
      </x:c>
      <x:c r="I77" s="17">
        <x:v>0.00</x:v>
      </x:c>
      <x:c r="J77" s="17">
        <x:f ca="1">SUM(F77* 0.018500)</x:f>
        <x:v>8</x:v>
      </x:c>
      <x:c r="K77" s="59">
        <x:f ca="1">SUM((J77-H77)+ I77)</x:f>
        <x:v>9</x:v>
      </x:c>
    </x:row>
    <x:row r="78" spans="1:11" ht="14.25" x14ac:dyDescent="0.3">
      <x:c r="A78" s="169" t="str">
        <x:v>Color Laser Prints</x:v>
      </x:c>
      <x:c r="B78" s="73">
        <x:v>3,000</x:v>
      </x:c>
      <x:c r="C78" s="73">
        <x:v>6,518</x:v>
      </x:c>
      <x:c r="D78" s="165" t="str">
        <x:v>$0.12</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0.120000)</x:f>
        <x:v>8</x:v>
      </x:c>
      <x:c r="K78" s="61">
        <x:f ca="1">SUM((J78-H78)+ I78)</x:f>
        <x:v>9</x:v>
      </x:c>
    </x:row>
    <x:row r="79" spans="1:11" ht="14.25" x14ac:dyDescent="0.3">
      <x:c r="A79" s="58" t="str">
        <x:v>HP Color Laser Prints</x:v>
      </x:c>
      <x:c r="B79" s="6">
        <x:v>0</x:v>
      </x:c>
      <x:c r="C79" s="6">
        <x:v>141</x:v>
      </x:c>
      <x:c r="D79" s="6">
        <x:v>$0.17</x:v>
      </x:c>
      <x:c r="E79" s="185">
        <x:f ca="1">IF(B79=0,"",IF(C79="","",IF(C79&lt;B79,SUM((C79-B79)/B79),SUM((C79-B79)/B79))))</x:f>
        <x:v>5</x:v>
      </x:c>
      <x:c r="F79" s="6">
        <x:f ca="1">IF(C79="","",IF(B79="","",IF(SUM(C79-B79)&lt;0,"0",SUM(C79-B79))))</x:f>
        <x:v>6</x:v>
      </x:c>
      <x:c r="G79" s="6">
        <x:v>0</x:v>
      </x:c>
      <x:c r="H79" s="17">
        <x:f ca="1">IF(SUM(F79 - G79) &lt;0,"$0.00",SUM(F79 - G79)*D79)</x:f>
        <x:v>7</x:v>
      </x:c>
      <x:c r="I79" s="17">
        <x:v>0.00</x:v>
      </x:c>
      <x:c r="J79" s="17">
        <x:f ca="1">SUM(F79* 0.170000)</x:f>
        <x:v>8</x:v>
      </x:c>
      <x:c r="K79" s="59">
        <x:f ca="1">SUM((J79-H79)+ I79)</x:f>
        <x:v>9</x:v>
      </x:c>
    </x:row>
    <x:row r="80" spans="1:10" x14ac:dyDescent="0.25">
      <x:c r="A80" s="174"/>
      <x:c r="B80" s="174"/>
      <x:c r="C80" s="174"/>
      <x:c r="D80" s="174"/>
      <x:c r="E80" s="174"/>
      <x:c r="F80" s="174"/>
      <x:c r="G80" s="174"/>
      <x:c r="H80" s="174"/>
      <x:c r="I80" s="174"/>
      <x:c r="J80" s="174">
        <x:v>Revision Savings: </x:v>
      </x:c>
      <x:c r="K80" s="174">
        <x:f ca="1">SUM(K76:K79)</x:f>
      </x:c>
    </x:row>
    <x:row r="81" spans="1:11" ht="15" x14ac:dyDescent="0.3">
      <x:c r="A81" s="194" t="str">
        <x:v>1/31/2016</x:v>
      </x:c>
      <x:c r="B81" s="194"/>
      <x:c r="C81" s="194"/>
      <x:c r="D81" s="194"/>
      <x:c r="E81" s="194"/>
      <x:c r="F81" s="194"/>
      <x:c r="G81" s="194"/>
      <x:c r="H81" s="194"/>
      <x:c r="I81" s="194"/>
      <x:c r="J81" s="194"/>
      <x:c r="K81" s="194"/>
    </x:row>
    <x:row r="82">
      <x:c r="A82" s="47" t="str">
        <x:v>Meter Type Description</x:v>
      </x:c>
      <x:c r="B82" s="45" t="str">
        <x:v>Quarterly Contracted Volume</x:v>
      </x:c>
      <x:c r="C82" s="45" t="str">
        <x:v>Actual Quarterly Volume</x:v>
      </x:c>
      <x:c r="D82" s="45" t="str">
        <x:v>FPR Overage Rate</x:v>
      </x:c>
      <x:c r="E82" s="45" t="str">
        <x:v>% Volume Increase / Decrease</x:v>
      </x:c>
      <x:c r="F82" s="45" t="str">
        <x:v>Overage Volumes</x:v>
      </x:c>
      <x:c r="G82" s="45" t="str">
        <x:v>Rollover Volume</x:v>
      </x:c>
      <x:c r="H82" s="45" t="str">
        <x:v>Current Overage Expense</x:v>
      </x:c>
      <x:c r="I82" s="45" t="str">
        <x:v>Credits</x:v>
      </x:c>
      <x:c r="J82" s="45" t="str">
        <x:v>Overage Cost W/O FPR</x:v>
      </x:c>
      <x:c r="K82" s="46" t="str">
        <x:v>Net Overage Savings / Cost Increase</x:v>
      </x:c>
    </x:row>
    <x:row r="83" spans="1:11" ht="14.25" x14ac:dyDescent="0.3">
      <x:c r="A83" s="169" t="str">
        <x:v>B/W Copies</x:v>
      </x:c>
      <x:c r="B83" s="73">
        <x:v>36,900</x:v>
      </x:c>
      <x:c r="C83" s="73">
        <x:v>40,246</x:v>
      </x:c>
      <x:c r="D83" s="165" t="str">
        <x:v>$0.015</x:v>
      </x:c>
      <x:c r="E83" s="181">
        <x:f ca="1">IF(B83=0,"",IF(C83="","",IF(C83&lt;B83,SUM((C83-B83)/B83),SUM((C83-B83)/B83))))</x:f>
        <x:v>5</x:v>
      </x:c>
      <x:c r="F83" s="73">
        <x:f ca="1">IF(C83="","",IF(B83="","",IF(SUM(C83-B83)&lt;0,"0",SUM(C83-B83))))</x:f>
        <x:v>6</x:v>
      </x:c>
      <x:c r="G83" s="73" t="n">
        <x:v>0</x:v>
      </x:c>
      <x:c r="H83" s="75">
        <x:f ca="1">IF(SUM(F83 - G83) &lt;0,"$0.00",SUM(F83 - G83)*D83)</x:f>
        <x:v>7</x:v>
      </x:c>
      <x:c r="I83" s="75">
        <x:v>0.00</x:v>
      </x:c>
      <x:c r="J83" s="75">
        <x:f ca="1">SUM(F83* 0.015000)</x:f>
        <x:v>8</x:v>
      </x:c>
      <x:c r="K83" s="61">
        <x:f ca="1">SUM((J83-H83)+ I83)</x:f>
        <x:v>9</x:v>
      </x:c>
    </x:row>
    <x:row r="84" spans="1:11" ht="14.25" x14ac:dyDescent="0.3">
      <x:c r="A84" s="58" t="str">
        <x:v>B/W Laser Prints</x:v>
      </x:c>
      <x:c r="B84" s="6">
        <x:v>116,100</x:v>
      </x:c>
      <x:c r="C84" s="6">
        <x:v>168,904</x:v>
      </x:c>
      <x:c r="D84" s="6">
        <x:v>$0.0185</x:v>
      </x:c>
      <x:c r="E84" s="185">
        <x:f ca="1">IF(B84=0,"",IF(C84="","",IF(C84&lt;B84,SUM((C84-B84)/B84),SUM((C84-B84)/B84))))</x:f>
        <x:v>5</x:v>
      </x:c>
      <x:c r="F84" s="6">
        <x:f ca="1">IF(C84="","",IF(B84="","",IF(SUM(C84-B84)&lt;0,"0",SUM(C84-B84))))</x:f>
        <x:v>6</x:v>
      </x:c>
      <x:c r="G84" s="6">
        <x:v>0</x:v>
      </x:c>
      <x:c r="H84" s="17">
        <x:f ca="1">IF(SUM(F84 - G84) &lt;0,"$0.00",SUM(F84 - G84)*D84)</x:f>
        <x:v>7</x:v>
      </x:c>
      <x:c r="I84" s="17">
        <x:v>0.00</x:v>
      </x:c>
      <x:c r="J84" s="17">
        <x:f ca="1">SUM(F84* 0.018500)</x:f>
        <x:v>8</x:v>
      </x:c>
      <x:c r="K84" s="59">
        <x:f ca="1">SUM((J84-H84)+ I84)</x:f>
        <x:v>9</x:v>
      </x:c>
    </x:row>
    <x:row r="85" spans="1:11" ht="14.25" x14ac:dyDescent="0.3">
      <x:c r="A85" s="169" t="str">
        <x:v>Color Laser Prints</x:v>
      </x:c>
      <x:c r="B85" s="73">
        <x:v>3,000</x:v>
      </x:c>
      <x:c r="C85" s="73">
        <x:v>6,524</x:v>
      </x:c>
      <x:c r="D85" s="165" t="str">
        <x:v>$0.12</x:v>
      </x:c>
      <x:c r="E85" s="181">
        <x:f ca="1">IF(B85=0,"",IF(C85="","",IF(C85&lt;B85,SUM((C85-B85)/B85),SUM((C85-B85)/B85))))</x:f>
        <x:v>5</x:v>
      </x:c>
      <x:c r="F85" s="73">
        <x:f ca="1">IF(C85="","",IF(B85="","",IF(SUM(C85-B85)&lt;0,"0",SUM(C85-B85))))</x:f>
        <x:v>6</x:v>
      </x:c>
      <x:c r="G85" s="73" t="n">
        <x:v>0</x:v>
      </x:c>
      <x:c r="H85" s="75">
        <x:f ca="1">IF(SUM(F85 - G85) &lt;0,"$0.00",SUM(F85 - G85)*D85)</x:f>
        <x:v>7</x:v>
      </x:c>
      <x:c r="I85" s="75">
        <x:v>0.00</x:v>
      </x:c>
      <x:c r="J85" s="75">
        <x:f ca="1">SUM(F85* 0.120000)</x:f>
        <x:v>8</x:v>
      </x:c>
      <x:c r="K85" s="61">
        <x:f ca="1">SUM((J85-H85)+ I85)</x:f>
        <x:v>9</x:v>
      </x:c>
    </x:row>
    <x:row r="86" spans="1:11" ht="14.25" x14ac:dyDescent="0.3">
      <x:c r="A86" s="58" t="str">
        <x:v>HP Color Laser Prints</x:v>
      </x:c>
      <x:c r="B86" s="6">
        <x:v>0</x:v>
      </x:c>
      <x:c r="C86" s="6">
        <x:v>40</x:v>
      </x:c>
      <x:c r="D86" s="6">
        <x:v>$0.17</x:v>
      </x:c>
      <x:c r="E86" s="185">
        <x:f ca="1">IF(B86=0,"",IF(C86="","",IF(C86&lt;B86,SUM((C86-B86)/B86),SUM((C86-B86)/B86))))</x:f>
        <x:v>5</x:v>
      </x:c>
      <x:c r="F86" s="6">
        <x:f ca="1">IF(C86="","",IF(B86="","",IF(SUM(C86-B86)&lt;0,"0",SUM(C86-B86))))</x:f>
        <x:v>6</x:v>
      </x:c>
      <x:c r="G86" s="6">
        <x:v>0</x:v>
      </x:c>
      <x:c r="H86" s="17">
        <x:f ca="1">IF(SUM(F86 - G86) &lt;0,"$0.00",SUM(F86 - G86)*D86)</x:f>
        <x:v>7</x:v>
      </x:c>
      <x:c r="I86" s="17">
        <x:v>0.00</x:v>
      </x:c>
      <x:c r="J86" s="17">
        <x:f ca="1">SUM(F86* 0.170000)</x:f>
        <x:v>8</x:v>
      </x:c>
      <x:c r="K86" s="59">
        <x:f ca="1">SUM((J86-H86)+ I86)</x:f>
        <x:v>9</x:v>
      </x:c>
    </x:row>
    <x:row r="87" spans="1:10" x14ac:dyDescent="0.25">
      <x:c r="A87" s="174"/>
      <x:c r="B87" s="174"/>
      <x:c r="C87" s="174"/>
      <x:c r="D87" s="174"/>
      <x:c r="E87" s="174"/>
      <x:c r="F87" s="174"/>
      <x:c r="G87" s="174"/>
      <x:c r="H87" s="174"/>
      <x:c r="I87" s="174"/>
      <x:c r="J87" s="174">
        <x:v>Revision Savings: </x:v>
      </x:c>
      <x:c r="K87" s="174">
        <x:f ca="1">SUM(K83:K86)</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August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4460.59900</x:v>
      </x:c>
      <x:c r="F7" s="26"/>
      <x:c r="G7" s="26"/>
      <x:c r="H7" s="26"/>
      <x:c r="I7" s="26"/>
      <x:c r="J7" s="21"/>
    </x:row>
    <x:row r="8" spans="1:11" x14ac:dyDescent="0.3">
      <x:c r="A8" s="127"/>
      <x:c r="B8" s="25"/>
      <x:c r="C8" s="26"/>
      <x:c r="D8" s="164">
        <x:v>Revision Savings</x:v>
      </x:c>
      <x:c r="E8" s="204">
        <x:f ca="1">='Revision Summary'!$E$21</x:f>
      </x:c>
      <x:c r="F8" s="26"/>
      <x:c r="G8" s="26"/>
      <x:c r="H8" s="26"/>
      <x:c r="I8" s="26"/>
    </x:row>
    <x:row r="9" spans="1:11" x14ac:dyDescent="0.3">
      <x:c r="A9" s="127"/>
      <x:c r="B9" s="25"/>
      <x:c r="C9" s="26"/>
      <x:c r="D9" s="164">
        <x:v>Total Minimum Hard-Dollar Savings</x:v>
      </x:c>
      <x:c r="E9" s="204">
        <x:f ca="1">=SUM(E5:E8)</x:f>
      </x:c>
      <x:c r="F9" s="208">
        <x:f ca="1">=SUM(E9/'Revision Summary'!E19)</x:f>
      </x:c>
      <x:c r="G9" s="26"/>
      <x:c r="H9" s="26"/>
      <x:c r="I9" s="26"/>
    </x:row>
    <x:row r="12" spans="1:10" ht="25.5" customHeight="1" x14ac:dyDescent="0.25">
      <x:c r="A12" s="19"/>
      <x:c r="B12" s="19">
        <x:v>From Aug. 2018 to Oct. 2018</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Laser Prints</x:v>
      </x:c>
      <x:c r="C14" s="73" t="str">
        <x:v>135,000</x:v>
      </x:c>
      <x:c r="D14" s="73" t="str">
        <x:v>148,173</x:v>
      </x:c>
      <x:c r="E14" s="177" t="n">
        <x:f ca="1">=SUM(D14 - C14)</x:f>
      </x:c>
      <x:c r="F14" s="177" t="n">
        <x:v>0</x:v>
      </x:c>
      <x:c r="G14" s="177" t="n">
        <x:f ca="1">=SUM(E14-F14)</x:f>
      </x:c>
      <x:c r="H14" s="75" t="str">
        <x:v>$ 0.0185</x:v>
      </x:c>
      <x:c r="I14" s="218" t="n">
        <x:v>0</x:v>
      </x:c>
      <x:c r="J14" s="203" t="n">
        <x:f ca="1">=IF(I14&lt;&gt;0,SUM(-1*I14),IF(SUM(G14 * H14) &lt; 0, 0,SUM(G14 * H14)))</x:f>
      </x:c>
    </x:row>
    <x:row r="15" spans="1:10" x14ac:dyDescent="0.25">
      <x:c r="B15" s="60" t="str">
        <x:v>HP Color Laser Prints</x:v>
      </x:c>
      <x:c r="C15" s="73" t="str">
        <x:v>150</x:v>
      </x:c>
      <x:c r="D15" s="73" t="str">
        <x:v>112</x:v>
      </x:c>
      <x:c r="E15" s="177" t="n">
        <x:f ca="1">=SUM(D15 - C15)</x:f>
      </x:c>
      <x:c r="F15" s="177" t="n">
        <x:v>38</x:v>
      </x:c>
      <x:c r="G15" s="177" t="n">
        <x:f ca="1">=SUM(E15-F15)</x:f>
      </x:c>
      <x:c r="H15" s="75" t="str">
        <x:v>$ 0.1700</x:v>
      </x:c>
      <x:c r="I15" s="218" t="n">
        <x:v>0</x:v>
      </x:c>
      <x:c r="J15" s="203" t="n">
        <x:f ca="1">=IF(I15&lt;&gt;0,SUM(-1*I15),IF(SUM(G15 * H15) &lt; 0, 0,SUM(G15 * H15)))</x:f>
      </x:c>
    </x:row>
    <x:row r="16" spans="1:10" x14ac:dyDescent="0.25">
      <x:c r="B16" s="58" t="str">
        <x:v>Color Laser Prints</x:v>
      </x:c>
      <x:c r="C16" s="6" t="str">
        <x:v>3,000</x:v>
      </x:c>
      <x:c r="D16" s="6" t="str">
        <x:v>11,216</x:v>
      </x:c>
      <x:c r="E16" s="176" t="n">
        <x:f ca="1">=SUM(D16 - C16)</x:f>
      </x:c>
      <x:c r="F16" s="176" t="n">
        <x:v>0</x:v>
      </x:c>
      <x:c r="G16" s="176" t="n">
        <x:f ca="1">=SUM(E16 - F16)</x:f>
      </x:c>
      <x:c r="H16" s="17" t="str">
        <x:v>$ 0.1200</x:v>
      </x:c>
      <x:c r="I16" s="217" t="n">
        <x:v>0</x:v>
      </x:c>
      <x:c r="J16" s="202" t="n">
        <x:f ca="1">=IF(I16&lt;&gt;0,SUM(-1*I16),IF(SUM(G16 * H16) &lt; 0, 0,SUM(G16 * H16)))</x:f>
      </x:c>
    </x:row>
    <x:row r="17" spans="1:10" x14ac:dyDescent="0.25">
      <x:c r="B17" s="58" t="str">
        <x:v>B/W Copies</x:v>
      </x:c>
      <x:c r="C17" s="6" t="str">
        <x:v>21,000</x:v>
      </x:c>
      <x:c r="D17" s="6" t="str">
        <x:v>25,157</x:v>
      </x:c>
      <x:c r="E17" s="176" t="n">
        <x:f ca="1">=SUM(D17 - C17)</x:f>
      </x:c>
      <x:c r="F17" s="176" t="n">
        <x:v>0</x:v>
      </x:c>
      <x:c r="G17" s="176" t="n">
        <x:f ca="1">=SUM(E17 - F17)</x:f>
      </x:c>
      <x:c r="H17" s="17" t="str">
        <x:v>$ 0.0150</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