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drawings/drawing6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2"/>
  </bookViews>
  <sheets>
    <sheet name="exp" sheetId="11" r:id="rId1"/>
    <sheet name="exp analysis" sheetId="12" r:id="rId2"/>
    <sheet name="exp analysis (2)" sheetId="13" r:id="rId3"/>
    <sheet name="exp analysis (3)" sheetId="14" r:id="rId4"/>
    <sheet name="old - first model" sheetId="1" r:id="rId5"/>
    <sheet name="old - 3 nodes with intensity" sheetId="2" r:id="rId6"/>
    <sheet name="old - 3 nodes with inten - gap" sheetId="4" r:id="rId7"/>
  </sheets>
  <calcPr calcId="145621"/>
</workbook>
</file>

<file path=xl/calcChain.xml><?xml version="1.0" encoding="utf-8"?>
<calcChain xmlns="http://schemas.openxmlformats.org/spreadsheetml/2006/main">
  <c r="R11" i="14" l="1"/>
  <c r="O11" i="14"/>
  <c r="L11" i="14"/>
  <c r="I11" i="14"/>
  <c r="F11" i="14"/>
  <c r="R10" i="14"/>
  <c r="O10" i="14"/>
  <c r="L10" i="14"/>
  <c r="I10" i="14"/>
  <c r="F10" i="14"/>
  <c r="R9" i="14"/>
  <c r="O9" i="14"/>
  <c r="L9" i="14"/>
  <c r="I9" i="14"/>
  <c r="F9" i="14"/>
  <c r="R8" i="14"/>
  <c r="O8" i="14"/>
  <c r="L8" i="14"/>
  <c r="I8" i="14"/>
  <c r="F8" i="14"/>
  <c r="R7" i="14"/>
  <c r="O7" i="14"/>
  <c r="L7" i="14"/>
  <c r="I7" i="14"/>
  <c r="F7" i="14"/>
  <c r="R6" i="14"/>
  <c r="O6" i="14"/>
  <c r="L6" i="14"/>
  <c r="I6" i="14"/>
  <c r="F6" i="14"/>
  <c r="R5" i="14"/>
  <c r="O5" i="14"/>
  <c r="L5" i="14"/>
  <c r="I5" i="14"/>
  <c r="F5" i="14"/>
  <c r="R4" i="14"/>
  <c r="R13" i="14" s="1"/>
  <c r="O4" i="14"/>
  <c r="O13" i="14" s="1"/>
  <c r="L4" i="14"/>
  <c r="I4" i="14"/>
  <c r="I13" i="14" s="1"/>
  <c r="F4" i="14"/>
  <c r="B2" i="14"/>
  <c r="R11" i="13"/>
  <c r="O11" i="13"/>
  <c r="L11" i="13"/>
  <c r="I11" i="13"/>
  <c r="F11" i="13"/>
  <c r="R10" i="13"/>
  <c r="O10" i="13"/>
  <c r="L10" i="13"/>
  <c r="I10" i="13"/>
  <c r="F10" i="13"/>
  <c r="R9" i="13"/>
  <c r="O9" i="13"/>
  <c r="L9" i="13"/>
  <c r="I9" i="13"/>
  <c r="F9" i="13"/>
  <c r="R8" i="13"/>
  <c r="O8" i="13"/>
  <c r="L8" i="13"/>
  <c r="I8" i="13"/>
  <c r="F8" i="13"/>
  <c r="R7" i="13"/>
  <c r="O7" i="13"/>
  <c r="L7" i="13"/>
  <c r="I7" i="13"/>
  <c r="F7" i="13"/>
  <c r="R6" i="13"/>
  <c r="O6" i="13"/>
  <c r="L6" i="13"/>
  <c r="I6" i="13"/>
  <c r="F6" i="13"/>
  <c r="R5" i="13"/>
  <c r="O5" i="13"/>
  <c r="L5" i="13"/>
  <c r="I5" i="13"/>
  <c r="F5" i="13"/>
  <c r="R4" i="13"/>
  <c r="O4" i="13"/>
  <c r="O13" i="13" s="1"/>
  <c r="L4" i="13"/>
  <c r="I4" i="13"/>
  <c r="I13" i="13" s="1"/>
  <c r="F4" i="13"/>
  <c r="B2" i="13"/>
  <c r="I21" i="12"/>
  <c r="I20" i="12"/>
  <c r="I19" i="12"/>
  <c r="I18" i="12"/>
  <c r="I17" i="12"/>
  <c r="S5" i="12"/>
  <c r="S6" i="12"/>
  <c r="S7" i="12"/>
  <c r="S8" i="12"/>
  <c r="S9" i="12"/>
  <c r="S10" i="12"/>
  <c r="S11" i="12"/>
  <c r="S4" i="12"/>
  <c r="R13" i="12"/>
  <c r="R5" i="12"/>
  <c r="R6" i="12"/>
  <c r="R7" i="12"/>
  <c r="R8" i="12"/>
  <c r="R9" i="12"/>
  <c r="R10" i="12"/>
  <c r="R11" i="12"/>
  <c r="R4" i="12"/>
  <c r="P11" i="12"/>
  <c r="P5" i="12"/>
  <c r="P6" i="12"/>
  <c r="P7" i="12"/>
  <c r="P8" i="12"/>
  <c r="P9" i="12"/>
  <c r="P10" i="12"/>
  <c r="P4" i="12"/>
  <c r="O13" i="12"/>
  <c r="O5" i="12"/>
  <c r="O6" i="12"/>
  <c r="O7" i="12"/>
  <c r="O8" i="12"/>
  <c r="O9" i="12"/>
  <c r="O10" i="12"/>
  <c r="O11" i="12"/>
  <c r="O4" i="12"/>
  <c r="M5" i="12"/>
  <c r="M6" i="12"/>
  <c r="M7" i="12"/>
  <c r="M8" i="12"/>
  <c r="M9" i="12"/>
  <c r="M10" i="12"/>
  <c r="M11" i="12"/>
  <c r="M4" i="12"/>
  <c r="L13" i="12"/>
  <c r="L5" i="12"/>
  <c r="L6" i="12"/>
  <c r="L7" i="12"/>
  <c r="L8" i="12"/>
  <c r="L9" i="12"/>
  <c r="L10" i="12"/>
  <c r="L11" i="12"/>
  <c r="L4" i="12"/>
  <c r="J5" i="12"/>
  <c r="J6" i="12"/>
  <c r="J7" i="12"/>
  <c r="J8" i="12"/>
  <c r="J9" i="12"/>
  <c r="J10" i="12"/>
  <c r="J11" i="12"/>
  <c r="J4" i="12"/>
  <c r="I13" i="12"/>
  <c r="I5" i="12"/>
  <c r="I6" i="12"/>
  <c r="I7" i="12"/>
  <c r="I8" i="12"/>
  <c r="I9" i="12"/>
  <c r="I10" i="12"/>
  <c r="I11" i="12"/>
  <c r="I4" i="12"/>
  <c r="G5" i="12"/>
  <c r="G6" i="12"/>
  <c r="G7" i="12"/>
  <c r="G8" i="12"/>
  <c r="G9" i="12"/>
  <c r="G10" i="12"/>
  <c r="G11" i="12"/>
  <c r="G4" i="12"/>
  <c r="F11" i="12"/>
  <c r="F10" i="12"/>
  <c r="F9" i="12"/>
  <c r="F8" i="12"/>
  <c r="F7" i="12"/>
  <c r="F6" i="12"/>
  <c r="F5" i="12"/>
  <c r="F4" i="12"/>
  <c r="F13" i="12" s="1"/>
  <c r="B2" i="12"/>
  <c r="R5" i="11"/>
  <c r="R6" i="11"/>
  <c r="R7" i="11"/>
  <c r="R8" i="11"/>
  <c r="R9" i="11"/>
  <c r="R10" i="11"/>
  <c r="R11" i="11"/>
  <c r="R4" i="11"/>
  <c r="R12" i="11"/>
  <c r="X8" i="11" s="1"/>
  <c r="K5" i="11"/>
  <c r="K6" i="11"/>
  <c r="K7" i="11"/>
  <c r="K8" i="11"/>
  <c r="K9" i="11"/>
  <c r="K10" i="11"/>
  <c r="K11" i="11"/>
  <c r="K4" i="11"/>
  <c r="E12" i="11"/>
  <c r="E4" i="11"/>
  <c r="E5" i="11"/>
  <c r="E6" i="11"/>
  <c r="E7" i="11"/>
  <c r="E8" i="11"/>
  <c r="E9" i="11"/>
  <c r="E10" i="11"/>
  <c r="E11" i="11"/>
  <c r="F13" i="14" l="1"/>
  <c r="G5" i="14" s="1"/>
  <c r="S5" i="14"/>
  <c r="S10" i="14"/>
  <c r="S8" i="14"/>
  <c r="P5" i="14"/>
  <c r="J7" i="14"/>
  <c r="J11" i="14"/>
  <c r="J9" i="14"/>
  <c r="P6" i="14"/>
  <c r="J8" i="14"/>
  <c r="S9" i="14"/>
  <c r="P10" i="14"/>
  <c r="J5" i="14"/>
  <c r="S6" i="14"/>
  <c r="P7" i="14"/>
  <c r="P11" i="14"/>
  <c r="P9" i="14"/>
  <c r="J6" i="14"/>
  <c r="S7" i="14"/>
  <c r="P8" i="14"/>
  <c r="J10" i="14"/>
  <c r="S11" i="14"/>
  <c r="S4" i="14"/>
  <c r="I21" i="14" s="1"/>
  <c r="L13" i="14"/>
  <c r="M11" i="14" s="1"/>
  <c r="J4" i="14"/>
  <c r="I18" i="14" s="1"/>
  <c r="P4" i="14"/>
  <c r="P5" i="13"/>
  <c r="J7" i="13"/>
  <c r="P9" i="13"/>
  <c r="J11" i="13"/>
  <c r="P6" i="13"/>
  <c r="J8" i="13"/>
  <c r="P10" i="13"/>
  <c r="J5" i="13"/>
  <c r="P7" i="13"/>
  <c r="J9" i="13"/>
  <c r="P11" i="13"/>
  <c r="J6" i="13"/>
  <c r="P8" i="13"/>
  <c r="J10" i="13"/>
  <c r="L13" i="13"/>
  <c r="M10" i="13" s="1"/>
  <c r="J4" i="13"/>
  <c r="I18" i="13" s="1"/>
  <c r="P4" i="13"/>
  <c r="I20" i="13" s="1"/>
  <c r="F13" i="13"/>
  <c r="G4" i="13" s="1"/>
  <c r="R13" i="13"/>
  <c r="S9" i="13" s="1"/>
  <c r="X10" i="11"/>
  <c r="X11" i="11"/>
  <c r="X7" i="11"/>
  <c r="X6" i="11"/>
  <c r="X5" i="11"/>
  <c r="X9" i="11"/>
  <c r="X4" i="11"/>
  <c r="E41" i="11"/>
  <c r="E40" i="11"/>
  <c r="E39" i="11"/>
  <c r="E38" i="11"/>
  <c r="E37" i="11"/>
  <c r="E36" i="11"/>
  <c r="E35" i="11"/>
  <c r="E34" i="11"/>
  <c r="E25" i="11"/>
  <c r="E26" i="11"/>
  <c r="E27" i="11"/>
  <c r="E28" i="11"/>
  <c r="E29" i="11"/>
  <c r="E30" i="11"/>
  <c r="E31" i="11"/>
  <c r="E24" i="11"/>
  <c r="E15" i="11"/>
  <c r="E16" i="11"/>
  <c r="E17" i="11"/>
  <c r="E18" i="11"/>
  <c r="E19" i="11"/>
  <c r="E20" i="11"/>
  <c r="E21" i="11"/>
  <c r="E14" i="11"/>
  <c r="B2" i="11"/>
  <c r="I20" i="14" l="1"/>
  <c r="G4" i="14"/>
  <c r="I17" i="14" s="1"/>
  <c r="G10" i="14"/>
  <c r="G11" i="14"/>
  <c r="G7" i="14"/>
  <c r="G8" i="14"/>
  <c r="G6" i="14"/>
  <c r="G9" i="14"/>
  <c r="M5" i="14"/>
  <c r="M10" i="14"/>
  <c r="M8" i="14"/>
  <c r="M7" i="14"/>
  <c r="M6" i="14"/>
  <c r="M9" i="14"/>
  <c r="M4" i="14"/>
  <c r="G7" i="13"/>
  <c r="S10" i="13"/>
  <c r="M4" i="13"/>
  <c r="G9" i="13"/>
  <c r="S5" i="13"/>
  <c r="M6" i="13"/>
  <c r="M9" i="13"/>
  <c r="G10" i="13"/>
  <c r="S6" i="13"/>
  <c r="M11" i="13"/>
  <c r="G5" i="13"/>
  <c r="I17" i="13" s="1"/>
  <c r="S8" i="13"/>
  <c r="S11" i="13"/>
  <c r="M5" i="13"/>
  <c r="G6" i="13"/>
  <c r="M7" i="13"/>
  <c r="G8" i="13"/>
  <c r="S4" i="13"/>
  <c r="G11" i="13"/>
  <c r="S7" i="13"/>
  <c r="M8" i="13"/>
  <c r="H17" i="4"/>
  <c r="H8" i="4"/>
  <c r="H24" i="4"/>
  <c r="H20" i="4"/>
  <c r="H6" i="4"/>
  <c r="H14" i="4" s="1"/>
  <c r="G3" i="4"/>
  <c r="H23" i="4" s="1"/>
  <c r="H24" i="2"/>
  <c r="H23" i="2"/>
  <c r="H22" i="2"/>
  <c r="H21" i="2"/>
  <c r="H20" i="2"/>
  <c r="H19" i="2"/>
  <c r="H18" i="2"/>
  <c r="H17" i="2"/>
  <c r="G3" i="2"/>
  <c r="H15" i="2"/>
  <c r="H14" i="2"/>
  <c r="H13" i="2"/>
  <c r="H12" i="2"/>
  <c r="H11" i="2"/>
  <c r="H10" i="2"/>
  <c r="H9" i="2"/>
  <c r="H8" i="2"/>
  <c r="H6" i="2"/>
  <c r="G10" i="1"/>
  <c r="C31" i="1" s="1"/>
  <c r="C20" i="1"/>
  <c r="C16" i="1"/>
  <c r="C22" i="1"/>
  <c r="C21" i="1"/>
  <c r="C19" i="1"/>
  <c r="C18" i="1"/>
  <c r="C17" i="1"/>
  <c r="C15" i="1"/>
  <c r="B13" i="1"/>
  <c r="B5" i="1"/>
  <c r="C25" i="1" s="1"/>
  <c r="I19" i="14" l="1"/>
  <c r="I21" i="13"/>
  <c r="I19" i="13"/>
  <c r="H15" i="4"/>
  <c r="H12" i="4"/>
  <c r="H21" i="4"/>
  <c r="H11" i="4"/>
  <c r="H9" i="4"/>
  <c r="H18" i="4" s="1"/>
  <c r="H13" i="4"/>
  <c r="H22" i="4" s="1"/>
  <c r="H10" i="4"/>
  <c r="H19" i="4"/>
  <c r="C27" i="1"/>
  <c r="C28" i="1"/>
  <c r="C24" i="1"/>
  <c r="C30" i="1"/>
  <c r="C26" i="1"/>
  <c r="C29" i="1"/>
  <c r="C33" i="1" l="1"/>
  <c r="C40" i="1" s="1"/>
  <c r="C37" i="1" l="1"/>
  <c r="C41" i="1"/>
  <c r="C35" i="1"/>
  <c r="C36" i="1"/>
  <c r="C39" i="1"/>
  <c r="C42" i="1"/>
  <c r="C38" i="1"/>
  <c r="C44" i="1" l="1"/>
</calcChain>
</file>

<file path=xl/sharedStrings.xml><?xml version="1.0" encoding="utf-8"?>
<sst xmlns="http://schemas.openxmlformats.org/spreadsheetml/2006/main" count="271" uniqueCount="36">
  <si>
    <t>pheromone weight</t>
  </si>
  <si>
    <t>empty pheromone weight</t>
  </si>
  <si>
    <t>weights rate</t>
  </si>
  <si>
    <t>NW</t>
  </si>
  <si>
    <t>W</t>
  </si>
  <si>
    <t>SW</t>
  </si>
  <si>
    <t>S</t>
  </si>
  <si>
    <t>SE</t>
  </si>
  <si>
    <t>E</t>
  </si>
  <si>
    <t>NE</t>
  </si>
  <si>
    <t>N</t>
  </si>
  <si>
    <t>n of nodes without pheromone</t>
  </si>
  <si>
    <t>total pheromone intensity</t>
  </si>
  <si>
    <t>pheromone intesity weights</t>
  </si>
  <si>
    <t>minimum coeficient</t>
  </si>
  <si>
    <t>(nodes without pheromone)</t>
  </si>
  <si>
    <t>node coeficients</t>
  </si>
  <si>
    <t>sum of node coeficients</t>
  </si>
  <si>
    <t>normalised coeficients</t>
  </si>
  <si>
    <t>sum</t>
  </si>
  <si>
    <t>sum pheromone intensity</t>
  </si>
  <si>
    <t>direction's insenity rate</t>
  </si>
  <si>
    <t>pheromone factor</t>
  </si>
  <si>
    <t>normal probability</t>
  </si>
  <si>
    <t>probabilities</t>
  </si>
  <si>
    <t>prob</t>
  </si>
  <si>
    <t>Intensities</t>
  </si>
  <si>
    <t>equal prob</t>
  </si>
  <si>
    <t>exp</t>
  </si>
  <si>
    <t>e(int * 3)</t>
  </si>
  <si>
    <t>exp(int)</t>
  </si>
  <si>
    <t>exp(int * 2)</t>
  </si>
  <si>
    <t>exp(int * 3)</t>
  </si>
  <si>
    <t>exp(int * 4)</t>
  </si>
  <si>
    <t>exp(int * 5)</t>
  </si>
  <si>
    <t>Probability variation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</si>
</sst>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lightUp">
        <fgColor theme="0" tint="-0.24994659260841701"/>
        <bgColor theme="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0" xfId="0" applyAlignment="1"/>
    <xf numFmtId="9" fontId="0" fillId="0" borderId="0" xfId="1" applyFont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Alignment="1">
      <alignment horizontal="left"/>
    </xf>
    <xf numFmtId="9" fontId="0" fillId="0" borderId="0" xfId="1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exp!$E$4:$E$11</c:f>
              <c:numCache>
                <c:formatCode>General</c:formatCode>
                <c:ptCount val="8"/>
                <c:pt idx="0">
                  <c:v>2.0137527074704766</c:v>
                </c:pt>
                <c:pt idx="1">
                  <c:v>1.8221188003905089</c:v>
                </c:pt>
                <c:pt idx="2">
                  <c:v>1.6487212707001282</c:v>
                </c:pt>
                <c:pt idx="3">
                  <c:v>1.4918246976412703</c:v>
                </c:pt>
                <c:pt idx="4">
                  <c:v>1.3498588075760032</c:v>
                </c:pt>
                <c:pt idx="5">
                  <c:v>1.2214027581601699</c:v>
                </c:pt>
                <c:pt idx="6">
                  <c:v>1.1051709180756477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13984"/>
        <c:axId val="115115520"/>
      </c:lineChart>
      <c:catAx>
        <c:axId val="115113984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15520"/>
        <c:crosses val="autoZero"/>
        <c:auto val="1"/>
        <c:lblAlgn val="ctr"/>
        <c:lblOffset val="100"/>
        <c:noMultiLvlLbl val="0"/>
      </c:catAx>
      <c:valAx>
        <c:axId val="11511552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51139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Selection</a:t>
            </a:r>
            <a:r>
              <a:rPr lang="en-GB" baseline="0"/>
              <a:t> Probability</a:t>
            </a:r>
            <a:endParaRPr lang="en-GB"/>
          </a:p>
        </c:rich>
      </c:tx>
      <c:layout>
        <c:manualLayout>
          <c:xMode val="edge"/>
          <c:yMode val="edge"/>
          <c:x val="0.56015686274509813"/>
          <c:y val="7.843137254901960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analysis (2)'!$F$2:$G$2</c:f>
              <c:strCache>
                <c:ptCount val="1"/>
                <c:pt idx="0">
                  <c:v>exp(int)</c:v>
                </c:pt>
              </c:strCache>
            </c:strRef>
          </c:tx>
          <c:marker>
            <c:symbol val="none"/>
          </c:marker>
          <c:cat>
            <c:numRef>
              <c:f>'exp analysis (2)'!$C$4:$C$11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(2)'!$G$4:$G$11</c:f>
              <c:numCache>
                <c:formatCode>General</c:formatCode>
                <c:ptCount val="8"/>
                <c:pt idx="0">
                  <c:v>0.22086667281816053</c:v>
                </c:pt>
                <c:pt idx="1">
                  <c:v>0.18083033736624077</c:v>
                </c:pt>
                <c:pt idx="2">
                  <c:v>0.14805135829120783</c:v>
                </c:pt>
                <c:pt idx="3">
                  <c:v>0.12121420006797871</c:v>
                </c:pt>
                <c:pt idx="4">
                  <c:v>0.10967914381880409</c:v>
                </c:pt>
                <c:pt idx="5">
                  <c:v>0.10967914381880409</c:v>
                </c:pt>
                <c:pt idx="6">
                  <c:v>0.10967914381880409</c:v>
                </c:pt>
                <c:pt idx="7">
                  <c:v>0.10967914381880409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 analysis (2)'!$I$2:$J$2</c:f>
              <c:strCache>
                <c:ptCount val="1"/>
                <c:pt idx="0">
                  <c:v>exp(int * 2)</c:v>
                </c:pt>
              </c:strCache>
            </c:strRef>
          </c:tx>
          <c:marker>
            <c:symbol val="none"/>
          </c:marker>
          <c:cat>
            <c:numRef>
              <c:f>'exp analysis (2)'!$C$4:$C$11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(2)'!$J$4:$J$11</c:f>
              <c:numCache>
                <c:formatCode>General</c:formatCode>
                <c:ptCount val="8"/>
                <c:pt idx="0">
                  <c:v>0.29349344883190126</c:v>
                </c:pt>
                <c:pt idx="1">
                  <c:v>0.1967345421321586</c:v>
                </c:pt>
                <c:pt idx="2">
                  <c:v>0.13187510733882898</c:v>
                </c:pt>
                <c:pt idx="3">
                  <c:v>8.839852802231872E-2</c:v>
                </c:pt>
                <c:pt idx="4">
                  <c:v>7.2374593418698091E-2</c:v>
                </c:pt>
                <c:pt idx="5">
                  <c:v>7.2374593418698091E-2</c:v>
                </c:pt>
                <c:pt idx="6">
                  <c:v>7.2374593418698091E-2</c:v>
                </c:pt>
                <c:pt idx="7">
                  <c:v>7.2374593418698091E-2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'exp analysis (2)'!$L$2:$M$2</c:f>
              <c:strCache>
                <c:ptCount val="1"/>
                <c:pt idx="0">
                  <c:v>exp(int * 3)</c:v>
                </c:pt>
              </c:strCache>
            </c:strRef>
          </c:tx>
          <c:marker>
            <c:symbol val="none"/>
          </c:marker>
          <c:cat>
            <c:numRef>
              <c:f>'exp analysis (2)'!$C$4:$C$11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(2)'!$M$4:$M$11</c:f>
              <c:numCache>
                <c:formatCode>General</c:formatCode>
                <c:ptCount val="8"/>
                <c:pt idx="0">
                  <c:v>0.39918080924826882</c:v>
                </c:pt>
                <c:pt idx="1">
                  <c:v>0.21907507302087997</c:v>
                </c:pt>
                <c:pt idx="2">
                  <c:v>0.12023094925200745</c:v>
                </c:pt>
                <c:pt idx="3">
                  <c:v>6.5984143968132083E-2</c:v>
                </c:pt>
                <c:pt idx="4">
                  <c:v>4.8882256127677916E-2</c:v>
                </c:pt>
                <c:pt idx="5">
                  <c:v>4.8882256127677916E-2</c:v>
                </c:pt>
                <c:pt idx="6">
                  <c:v>4.8882256127677916E-2</c:v>
                </c:pt>
                <c:pt idx="7">
                  <c:v>4.8882256127677916E-2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'exp analysis (2)'!$O$2:$P$2</c:f>
              <c:strCache>
                <c:ptCount val="1"/>
                <c:pt idx="0">
                  <c:v>exp(int * 4)</c:v>
                </c:pt>
              </c:strCache>
            </c:strRef>
          </c:tx>
          <c:marker>
            <c:symbol val="none"/>
          </c:marker>
          <c:cat>
            <c:numRef>
              <c:f>'exp analysis (2)'!$C$4:$C$11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(2)'!$P$4:$P$11</c:f>
              <c:numCache>
                <c:formatCode>General</c:formatCode>
                <c:ptCount val="8"/>
                <c:pt idx="0">
                  <c:v>0.5196496085293133</c:v>
                </c:pt>
                <c:pt idx="1">
                  <c:v>0.2334936203043961</c:v>
                </c:pt>
                <c:pt idx="2">
                  <c:v>0.10491544653935415</c:v>
                </c:pt>
                <c:pt idx="3">
                  <c:v>4.7141548913423745E-2</c:v>
                </c:pt>
                <c:pt idx="4">
                  <c:v>3.1599925237837549E-2</c:v>
                </c:pt>
                <c:pt idx="5">
                  <c:v>3.1599925237837549E-2</c:v>
                </c:pt>
                <c:pt idx="6">
                  <c:v>3.1599925237837549E-2</c:v>
                </c:pt>
                <c:pt idx="7">
                  <c:v>3.1599925237837549E-2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'exp analysis (2)'!$R$2:$S$2</c:f>
              <c:strCache>
                <c:ptCount val="1"/>
                <c:pt idx="0">
                  <c:v>exp(int * 5)</c:v>
                </c:pt>
              </c:strCache>
            </c:strRef>
          </c:tx>
          <c:marker>
            <c:symbol val="none"/>
          </c:marker>
          <c:cat>
            <c:numRef>
              <c:f>'exp analysis (2)'!$C$4:$C$11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0.5</c:v>
                </c:pt>
                <c:pt idx="2">
                  <c:v>0.3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(2)'!$S$4:$S$11</c:f>
              <c:numCache>
                <c:formatCode>General</c:formatCode>
                <c:ptCount val="8"/>
                <c:pt idx="0">
                  <c:v>0.59744604012965963</c:v>
                </c:pt>
                <c:pt idx="1">
                  <c:v>0.21978811537299031</c:v>
                </c:pt>
                <c:pt idx="2">
                  <c:v>8.085552905954016E-2</c:v>
                </c:pt>
                <c:pt idx="3">
                  <c:v>2.9745086846044953E-2</c:v>
                </c:pt>
                <c:pt idx="4">
                  <c:v>1.8041307147941221E-2</c:v>
                </c:pt>
                <c:pt idx="5">
                  <c:v>1.8041307147941221E-2</c:v>
                </c:pt>
                <c:pt idx="6">
                  <c:v>1.8041307147941221E-2</c:v>
                </c:pt>
                <c:pt idx="7">
                  <c:v>1.8041307147941221E-2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641728"/>
        <c:axId val="115652096"/>
      </c:lineChart>
      <c:catAx>
        <c:axId val="115641728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communication</a:t>
                </a:r>
                <a:r>
                  <a:rPr lang="en-GB" baseline="0"/>
                  <a:t> stimulus instensity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5652096"/>
        <c:crosses val="autoZero"/>
        <c:auto val="1"/>
        <c:lblAlgn val="ctr"/>
        <c:lblOffset val="100"/>
        <c:noMultiLvlLbl val="0"/>
      </c:catAx>
      <c:valAx>
        <c:axId val="115652096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1564172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strRef>
              <c:f>'exp analysis (2)'!$F$17:$F$21</c:f>
              <c:strCache>
                <c:ptCount val="5"/>
                <c:pt idx="0">
                  <c:v>exp(int)</c:v>
                </c:pt>
                <c:pt idx="1">
                  <c:v>exp(int * 2)</c:v>
                </c:pt>
                <c:pt idx="2">
                  <c:v>exp(int * 3)</c:v>
                </c:pt>
                <c:pt idx="3">
                  <c:v>exp(int * 4)</c:v>
                </c:pt>
                <c:pt idx="4">
                  <c:v>exp(int * 5)</c:v>
                </c:pt>
              </c:strCache>
            </c:strRef>
          </c:cat>
          <c:val>
            <c:numRef>
              <c:f>'exp analysis (2)'!$I$17:$I$21</c:f>
              <c:numCache>
                <c:formatCode>General</c:formatCode>
                <c:ptCount val="5"/>
                <c:pt idx="0">
                  <c:v>0.22140275816017008</c:v>
                </c:pt>
                <c:pt idx="1">
                  <c:v>0.49182469764127035</c:v>
                </c:pt>
                <c:pt idx="2">
                  <c:v>0.82211880039050822</c:v>
                </c:pt>
                <c:pt idx="3">
                  <c:v>1.2255409284924674</c:v>
                </c:pt>
                <c:pt idx="4">
                  <c:v>1.7182818284590451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701248"/>
        <c:axId val="115702784"/>
      </c:lineChart>
      <c:catAx>
        <c:axId val="115701248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</a:ln>
          </c:spPr>
        </c:minorGridlines>
        <c:majorTickMark val="none"/>
        <c:minorTickMark val="none"/>
        <c:tickLblPos val="nextTo"/>
        <c:crossAx val="115702784"/>
        <c:crosses val="autoZero"/>
        <c:auto val="1"/>
        <c:lblAlgn val="ctr"/>
        <c:lblOffset val="100"/>
        <c:noMultiLvlLbl val="0"/>
      </c:catAx>
      <c:valAx>
        <c:axId val="11570278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crossAx val="115701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Selection</a:t>
            </a:r>
            <a:r>
              <a:rPr lang="en-GB" baseline="0"/>
              <a:t> Probability</a:t>
            </a:r>
            <a:endParaRPr lang="en-GB"/>
          </a:p>
        </c:rich>
      </c:tx>
      <c:layout>
        <c:manualLayout>
          <c:xMode val="edge"/>
          <c:yMode val="edge"/>
          <c:x val="0.56015686274509813"/>
          <c:y val="7.843137254901960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analysis (3)'!$F$2:$G$2</c:f>
              <c:strCache>
                <c:ptCount val="1"/>
                <c:pt idx="0">
                  <c:v>exp(int)</c:v>
                </c:pt>
              </c:strCache>
            </c:strRef>
          </c:tx>
          <c:marker>
            <c:symbol val="none"/>
          </c:marker>
          <c:cat>
            <c:numRef>
              <c:f>'exp analysis (3)'!$C$4:$C$11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(3)'!$G$4:$G$11</c:f>
              <c:numCache>
                <c:formatCode>General</c:formatCode>
                <c:ptCount val="8"/>
                <c:pt idx="0">
                  <c:v>0.23386500590753032</c:v>
                </c:pt>
                <c:pt idx="1">
                  <c:v>0.17325145755613602</c:v>
                </c:pt>
                <c:pt idx="2">
                  <c:v>0.12834783651725087</c:v>
                </c:pt>
                <c:pt idx="3">
                  <c:v>0.11613392500477071</c:v>
                </c:pt>
                <c:pt idx="4">
                  <c:v>0.11613392500477071</c:v>
                </c:pt>
                <c:pt idx="5">
                  <c:v>0.11613392500477071</c:v>
                </c:pt>
                <c:pt idx="6">
                  <c:v>0.11613392500477071</c:v>
                </c:pt>
                <c:pt idx="7">
                  <c:v>0.11613392500477071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 analysis (3)'!$I$2:$J$2</c:f>
              <c:strCache>
                <c:ptCount val="1"/>
                <c:pt idx="0">
                  <c:v>exp(int * 2)</c:v>
                </c:pt>
              </c:strCache>
            </c:strRef>
          </c:tx>
          <c:marker>
            <c:symbol val="none"/>
          </c:marker>
          <c:cat>
            <c:numRef>
              <c:f>'exp analysis (3)'!$C$4:$C$11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(3)'!$J$4:$J$11</c:f>
              <c:numCache>
                <c:formatCode>General</c:formatCode>
                <c:ptCount val="8"/>
                <c:pt idx="0">
                  <c:v>0.32436037204789953</c:v>
                </c:pt>
                <c:pt idx="1">
                  <c:v>0.1780127464676749</c:v>
                </c:pt>
                <c:pt idx="2">
                  <c:v>9.7695466634515768E-2</c:v>
                </c:pt>
                <c:pt idx="3">
                  <c:v>7.9986282969981948E-2</c:v>
                </c:pt>
                <c:pt idx="4">
                  <c:v>7.9986282969981948E-2</c:v>
                </c:pt>
                <c:pt idx="5">
                  <c:v>7.9986282969981948E-2</c:v>
                </c:pt>
                <c:pt idx="6">
                  <c:v>7.9986282969981948E-2</c:v>
                </c:pt>
                <c:pt idx="7">
                  <c:v>7.9986282969981948E-2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'exp analysis (3)'!$L$2:$M$2</c:f>
              <c:strCache>
                <c:ptCount val="1"/>
                <c:pt idx="0">
                  <c:v>exp(int * 3)</c:v>
                </c:pt>
              </c:strCache>
            </c:strRef>
          </c:tx>
          <c:marker>
            <c:symbol val="none"/>
          </c:marker>
          <c:cat>
            <c:numRef>
              <c:f>'exp analysis (3)'!$C$4:$C$11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(3)'!$M$4:$M$11</c:f>
              <c:numCache>
                <c:formatCode>General</c:formatCode>
                <c:ptCount val="8"/>
                <c:pt idx="0">
                  <c:v>0.4578438680684021</c:v>
                </c:pt>
                <c:pt idx="1">
                  <c:v>0.18614542565489012</c:v>
                </c:pt>
                <c:pt idx="2">
                  <c:v>7.5681082370777655E-2</c:v>
                </c:pt>
                <c:pt idx="3">
                  <c:v>5.6065924781186029E-2</c:v>
                </c:pt>
                <c:pt idx="4">
                  <c:v>5.6065924781186029E-2</c:v>
                </c:pt>
                <c:pt idx="5">
                  <c:v>5.6065924781186029E-2</c:v>
                </c:pt>
                <c:pt idx="6">
                  <c:v>5.6065924781186029E-2</c:v>
                </c:pt>
                <c:pt idx="7">
                  <c:v>5.6065924781186029E-2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'exp analysis (3)'!$O$2:$P$2</c:f>
              <c:strCache>
                <c:ptCount val="1"/>
                <c:pt idx="0">
                  <c:v>exp(int * 4)</c:v>
                </c:pt>
              </c:strCache>
            </c:strRef>
          </c:tx>
          <c:marker>
            <c:symbol val="none"/>
          </c:marker>
          <c:cat>
            <c:numRef>
              <c:f>'exp analysis (3)'!$C$4:$C$11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(3)'!$P$4:$P$11</c:f>
              <c:numCache>
                <c:formatCode>General</c:formatCode>
                <c:ptCount val="8"/>
                <c:pt idx="0">
                  <c:v>0.61156378475604345</c:v>
                </c:pt>
                <c:pt idx="1">
                  <c:v>0.18419947218364013</c:v>
                </c:pt>
                <c:pt idx="2">
                  <c:v>5.5479814858995079E-2</c:v>
                </c:pt>
                <c:pt idx="3">
                  <c:v>3.7189232050330326E-2</c:v>
                </c:pt>
                <c:pt idx="4">
                  <c:v>3.7189232050330326E-2</c:v>
                </c:pt>
                <c:pt idx="5">
                  <c:v>3.7189232050330326E-2</c:v>
                </c:pt>
                <c:pt idx="6">
                  <c:v>3.7189232050330326E-2</c:v>
                </c:pt>
                <c:pt idx="7">
                  <c:v>3.7189232050330326E-2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'exp analysis (3)'!$R$2:$S$2</c:f>
              <c:strCache>
                <c:ptCount val="1"/>
                <c:pt idx="0">
                  <c:v>exp(int * 5)</c:v>
                </c:pt>
              </c:strCache>
            </c:strRef>
          </c:tx>
          <c:marker>
            <c:symbol val="none"/>
          </c:marker>
          <c:cat>
            <c:numRef>
              <c:f>'exp analysis (3)'!$C$4:$C$11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0.4</c:v>
                </c:pt>
                <c:pt idx="2">
                  <c:v>0.1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cat>
          <c:val>
            <c:numRef>
              <c:f>'exp analysis (3)'!$S$4:$S$11</c:f>
              <c:numCache>
                <c:formatCode>General</c:formatCode>
                <c:ptCount val="8"/>
                <c:pt idx="0">
                  <c:v>0.7022944648841084</c:v>
                </c:pt>
                <c:pt idx="1">
                  <c:v>0.15670307642094694</c:v>
                </c:pt>
                <c:pt idx="2">
                  <c:v>3.4965182537557531E-2</c:v>
                </c:pt>
                <c:pt idx="3">
                  <c:v>2.1207455231477417E-2</c:v>
                </c:pt>
                <c:pt idx="4">
                  <c:v>2.1207455231477417E-2</c:v>
                </c:pt>
                <c:pt idx="5">
                  <c:v>2.1207455231477417E-2</c:v>
                </c:pt>
                <c:pt idx="6">
                  <c:v>2.1207455231477417E-2</c:v>
                </c:pt>
                <c:pt idx="7">
                  <c:v>2.1207455231477417E-2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28608"/>
        <c:axId val="115847168"/>
      </c:lineChart>
      <c:catAx>
        <c:axId val="115828608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communication</a:t>
                </a:r>
                <a:r>
                  <a:rPr lang="en-GB" baseline="0"/>
                  <a:t> stimulus instensity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5847168"/>
        <c:crosses val="autoZero"/>
        <c:auto val="1"/>
        <c:lblAlgn val="ctr"/>
        <c:lblOffset val="100"/>
        <c:noMultiLvlLbl val="0"/>
      </c:catAx>
      <c:valAx>
        <c:axId val="115847168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15828608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strRef>
              <c:f>'exp analysis (3)'!$F$17:$F$21</c:f>
              <c:strCache>
                <c:ptCount val="5"/>
                <c:pt idx="0">
                  <c:v>exp(int)</c:v>
                </c:pt>
                <c:pt idx="1">
                  <c:v>exp(int * 2)</c:v>
                </c:pt>
                <c:pt idx="2">
                  <c:v>exp(int * 3)</c:v>
                </c:pt>
                <c:pt idx="3">
                  <c:v>exp(int * 4)</c:v>
                </c:pt>
                <c:pt idx="4">
                  <c:v>exp(int * 5)</c:v>
                </c:pt>
              </c:strCache>
            </c:strRef>
          </c:cat>
          <c:val>
            <c:numRef>
              <c:f>'exp analysis (3)'!$I$17:$I$21</c:f>
              <c:numCache>
                <c:formatCode>General</c:formatCode>
                <c:ptCount val="5"/>
                <c:pt idx="0">
                  <c:v>0.34985880757600318</c:v>
                </c:pt>
                <c:pt idx="1">
                  <c:v>0.82211880039050866</c:v>
                </c:pt>
                <c:pt idx="2">
                  <c:v>1.4596031111569481</c:v>
                </c:pt>
                <c:pt idx="3">
                  <c:v>2.3201169227365468</c:v>
                </c:pt>
                <c:pt idx="4">
                  <c:v>3.4816890703380645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380224"/>
        <c:axId val="115381760"/>
      </c:lineChart>
      <c:catAx>
        <c:axId val="115380224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</a:ln>
          </c:spPr>
        </c:minorGridlines>
        <c:majorTickMark val="none"/>
        <c:minorTickMark val="none"/>
        <c:tickLblPos val="nextTo"/>
        <c:crossAx val="115381760"/>
        <c:crosses val="autoZero"/>
        <c:auto val="1"/>
        <c:lblAlgn val="ctr"/>
        <c:lblOffset val="100"/>
        <c:noMultiLvlLbl val="0"/>
      </c:catAx>
      <c:valAx>
        <c:axId val="11538176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crossAx val="11538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'old - first model'!$F$36:$F$43</c:f>
              <c:numCache>
                <c:formatCode>General</c:formatCode>
                <c:ptCount val="8"/>
              </c:numCache>
            </c:numRef>
          </c:cat>
          <c:val>
            <c:numRef>
              <c:f>'old - first model'!$G$36:$G$43</c:f>
              <c:numCache>
                <c:formatCode>0%</c:formatCode>
                <c:ptCount val="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260224"/>
        <c:axId val="114270208"/>
      </c:lineChart>
      <c:catAx>
        <c:axId val="11426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4270208"/>
        <c:crosses val="autoZero"/>
        <c:auto val="1"/>
        <c:lblAlgn val="ctr"/>
        <c:lblOffset val="100"/>
        <c:noMultiLvlLbl val="0"/>
      </c:catAx>
      <c:valAx>
        <c:axId val="11427020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out"/>
        <c:minorTickMark val="none"/>
        <c:tickLblPos val="nextTo"/>
        <c:crossAx val="114260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'old - 3 nodes with intensity'!$K$3:$K$10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intensity'!$L$3:$L$10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0.17083333333333334</c:v>
                </c:pt>
                <c:pt idx="6">
                  <c:v>0.19166666666666665</c:v>
                </c:pt>
                <c:pt idx="7">
                  <c:v>0.21249999999999999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277760"/>
        <c:axId val="114533504"/>
      </c:barChart>
      <c:catAx>
        <c:axId val="114277760"/>
        <c:scaling>
          <c:orientation val="minMax"/>
        </c:scaling>
        <c:delete val="0"/>
        <c:axPos val="b"/>
        <c:majorTickMark val="none"/>
        <c:minorTickMark val="in"/>
        <c:tickLblPos val="nextTo"/>
        <c:crossAx val="114533504"/>
        <c:crosses val="autoZero"/>
        <c:auto val="1"/>
        <c:lblAlgn val="ctr"/>
        <c:lblOffset val="100"/>
        <c:noMultiLvlLbl val="0"/>
      </c:catAx>
      <c:valAx>
        <c:axId val="114533504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100000">
                    <a:schemeClr val="accent1">
                      <a:tint val="66000"/>
                      <a:satMod val="160000"/>
                    </a:schemeClr>
                  </a:gs>
                  <a:gs pos="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27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'old - 3 nodes with intensity'!$K$20:$K$27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intensity'!$L$20:$L$27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0.14583333333333334</c:v>
                </c:pt>
                <c:pt idx="6">
                  <c:v>0.16666666666666669</c:v>
                </c:pt>
                <c:pt idx="7">
                  <c:v>0.1875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549120"/>
        <c:axId val="114550656"/>
      </c:barChart>
      <c:catAx>
        <c:axId val="114549120"/>
        <c:scaling>
          <c:orientation val="minMax"/>
        </c:scaling>
        <c:delete val="0"/>
        <c:axPos val="b"/>
        <c:majorTickMark val="none"/>
        <c:minorTickMark val="in"/>
        <c:tickLblPos val="nextTo"/>
        <c:crossAx val="114550656"/>
        <c:crosses val="autoZero"/>
        <c:auto val="1"/>
        <c:lblAlgn val="ctr"/>
        <c:lblOffset val="100"/>
        <c:noMultiLvlLbl val="0"/>
      </c:catAx>
      <c:valAx>
        <c:axId val="114550656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549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'old - 3 nodes with intensity'!$K$3:$K$10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intensity'!$L$3:$L$10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0.17083333333333334</c:v>
                </c:pt>
                <c:pt idx="6">
                  <c:v>0.19166666666666665</c:v>
                </c:pt>
                <c:pt idx="7">
                  <c:v>0.21249999999999999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32896"/>
        <c:axId val="114834432"/>
      </c:lineChart>
      <c:catAx>
        <c:axId val="114832896"/>
        <c:scaling>
          <c:orientation val="minMax"/>
        </c:scaling>
        <c:delete val="0"/>
        <c:axPos val="b"/>
        <c:majorTickMark val="none"/>
        <c:minorTickMark val="in"/>
        <c:tickLblPos val="nextTo"/>
        <c:crossAx val="114834432"/>
        <c:crosses val="autoZero"/>
        <c:auto val="1"/>
        <c:lblAlgn val="ctr"/>
        <c:lblOffset val="100"/>
        <c:noMultiLvlLbl val="0"/>
      </c:catAx>
      <c:valAx>
        <c:axId val="114834432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100000">
                    <a:schemeClr val="accent1">
                      <a:tint val="66000"/>
                      <a:satMod val="160000"/>
                    </a:schemeClr>
                  </a:gs>
                  <a:gs pos="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832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'old - 3 nodes with intensity'!$K$20:$K$27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intensity'!$L$20:$L$27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0.14583333333333334</c:v>
                </c:pt>
                <c:pt idx="6">
                  <c:v>0.16666666666666669</c:v>
                </c:pt>
                <c:pt idx="7">
                  <c:v>0.1875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880512"/>
        <c:axId val="114882048"/>
      </c:lineChart>
      <c:catAx>
        <c:axId val="114880512"/>
        <c:scaling>
          <c:orientation val="minMax"/>
        </c:scaling>
        <c:delete val="0"/>
        <c:axPos val="b"/>
        <c:majorTickMark val="none"/>
        <c:minorTickMark val="in"/>
        <c:tickLblPos val="nextTo"/>
        <c:crossAx val="114882048"/>
        <c:crosses val="autoZero"/>
        <c:auto val="1"/>
        <c:lblAlgn val="ctr"/>
        <c:lblOffset val="100"/>
        <c:noMultiLvlLbl val="0"/>
      </c:catAx>
      <c:valAx>
        <c:axId val="114882048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8805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'old - 3 nodes with inten - gap'!$K$3:$K$10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 - gap'!$L$3:$L$10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0.16136363636363635</c:v>
                </c:pt>
                <c:pt idx="6">
                  <c:v>0.17272727272727273</c:v>
                </c:pt>
                <c:pt idx="7">
                  <c:v>0.24090909090909091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168384"/>
        <c:axId val="115169920"/>
      </c:barChart>
      <c:catAx>
        <c:axId val="115168384"/>
        <c:scaling>
          <c:orientation val="minMax"/>
        </c:scaling>
        <c:delete val="0"/>
        <c:axPos val="b"/>
        <c:majorTickMark val="none"/>
        <c:minorTickMark val="in"/>
        <c:tickLblPos val="nextTo"/>
        <c:crossAx val="115169920"/>
        <c:crosses val="autoZero"/>
        <c:auto val="1"/>
        <c:lblAlgn val="ctr"/>
        <c:lblOffset val="100"/>
        <c:noMultiLvlLbl val="0"/>
      </c:catAx>
      <c:valAx>
        <c:axId val="115169920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100000">
                    <a:schemeClr val="accent1">
                      <a:tint val="66000"/>
                      <a:satMod val="160000"/>
                    </a:schemeClr>
                  </a:gs>
                  <a:gs pos="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5168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exp!$E$14:$E$21</c:f>
              <c:numCache>
                <c:formatCode>General</c:formatCode>
                <c:ptCount val="8"/>
                <c:pt idx="0">
                  <c:v>2.0137527074704766</c:v>
                </c:pt>
                <c:pt idx="1">
                  <c:v>1.3498588075760032</c:v>
                </c:pt>
                <c:pt idx="2">
                  <c:v>1.1051709180756477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135232"/>
        <c:axId val="115136768"/>
      </c:lineChart>
      <c:catAx>
        <c:axId val="115135232"/>
        <c:scaling>
          <c:orientation val="minMax"/>
        </c:scaling>
        <c:delete val="0"/>
        <c:axPos val="b"/>
        <c:majorTickMark val="out"/>
        <c:minorTickMark val="none"/>
        <c:tickLblPos val="nextTo"/>
        <c:crossAx val="115136768"/>
        <c:crosses val="autoZero"/>
        <c:auto val="1"/>
        <c:lblAlgn val="ctr"/>
        <c:lblOffset val="100"/>
        <c:noMultiLvlLbl val="0"/>
      </c:catAx>
      <c:valAx>
        <c:axId val="11513676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51352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cat>
            <c:strRef>
              <c:f>'old - 3 nodes with inten - gap'!$K$20:$K$27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 - gap'!$L$20:$L$27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0.13636363636363635</c:v>
                </c:pt>
                <c:pt idx="6">
                  <c:v>0.14772727272727273</c:v>
                </c:pt>
                <c:pt idx="7">
                  <c:v>0.21590909090909091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4858624"/>
        <c:axId val="115181056"/>
      </c:barChart>
      <c:catAx>
        <c:axId val="114858624"/>
        <c:scaling>
          <c:orientation val="minMax"/>
        </c:scaling>
        <c:delete val="0"/>
        <c:axPos val="b"/>
        <c:majorTickMark val="none"/>
        <c:minorTickMark val="in"/>
        <c:tickLblPos val="nextTo"/>
        <c:crossAx val="115181056"/>
        <c:crosses val="autoZero"/>
        <c:auto val="1"/>
        <c:lblAlgn val="ctr"/>
        <c:lblOffset val="100"/>
        <c:noMultiLvlLbl val="0"/>
      </c:catAx>
      <c:valAx>
        <c:axId val="115181056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858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'old - 3 nodes with inten - gap'!$K$3:$K$10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 - gap'!$L$3:$L$10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0.16136363636363635</c:v>
                </c:pt>
                <c:pt idx="6">
                  <c:v>0.17272727272727273</c:v>
                </c:pt>
                <c:pt idx="7">
                  <c:v>0.24090909090909091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971008"/>
        <c:axId val="114972544"/>
      </c:lineChart>
      <c:catAx>
        <c:axId val="114971008"/>
        <c:scaling>
          <c:orientation val="minMax"/>
        </c:scaling>
        <c:delete val="0"/>
        <c:axPos val="b"/>
        <c:majorTickMark val="none"/>
        <c:minorTickMark val="in"/>
        <c:tickLblPos val="nextTo"/>
        <c:crossAx val="114972544"/>
        <c:crosses val="autoZero"/>
        <c:auto val="1"/>
        <c:lblAlgn val="ctr"/>
        <c:lblOffset val="100"/>
        <c:noMultiLvlLbl val="0"/>
      </c:catAx>
      <c:valAx>
        <c:axId val="114972544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100000">
                    <a:schemeClr val="accent1">
                      <a:tint val="66000"/>
                      <a:satMod val="160000"/>
                    </a:schemeClr>
                  </a:gs>
                  <a:gs pos="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971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strRef>
              <c:f>'old - 3 nodes with inten - gap'!$K$20:$K$27</c:f>
              <c:strCache>
                <c:ptCount val="8"/>
                <c:pt idx="0">
                  <c:v>E</c:v>
                </c:pt>
                <c:pt idx="1">
                  <c:v>SE</c:v>
                </c:pt>
                <c:pt idx="2">
                  <c:v>S</c:v>
                </c:pt>
                <c:pt idx="3">
                  <c:v>W</c:v>
                </c:pt>
                <c:pt idx="4">
                  <c:v>NW</c:v>
                </c:pt>
                <c:pt idx="5">
                  <c:v>SW</c:v>
                </c:pt>
                <c:pt idx="6">
                  <c:v>NE</c:v>
                </c:pt>
                <c:pt idx="7">
                  <c:v>N</c:v>
                </c:pt>
              </c:strCache>
            </c:strRef>
          </c:cat>
          <c:val>
            <c:numRef>
              <c:f>'old - 3 nodes with inten - gap'!$L$20:$L$27</c:f>
              <c:numCache>
                <c:formatCode>General</c:formatCode>
                <c:ptCount val="8"/>
                <c:pt idx="0">
                  <c:v>0.125</c:v>
                </c:pt>
                <c:pt idx="1">
                  <c:v>0.125</c:v>
                </c:pt>
                <c:pt idx="2">
                  <c:v>0.125</c:v>
                </c:pt>
                <c:pt idx="3">
                  <c:v>0.125</c:v>
                </c:pt>
                <c:pt idx="4">
                  <c:v>0.125</c:v>
                </c:pt>
                <c:pt idx="5">
                  <c:v>0.13636363636363635</c:v>
                </c:pt>
                <c:pt idx="6">
                  <c:v>0.14772727272727273</c:v>
                </c:pt>
                <c:pt idx="7">
                  <c:v>0.21590909090909091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000448"/>
        <c:axId val="115001984"/>
      </c:lineChart>
      <c:catAx>
        <c:axId val="115000448"/>
        <c:scaling>
          <c:orientation val="minMax"/>
        </c:scaling>
        <c:delete val="0"/>
        <c:axPos val="b"/>
        <c:majorTickMark val="none"/>
        <c:minorTickMark val="in"/>
        <c:tickLblPos val="nextTo"/>
        <c:crossAx val="115001984"/>
        <c:crosses val="autoZero"/>
        <c:auto val="1"/>
        <c:lblAlgn val="ctr"/>
        <c:lblOffset val="100"/>
        <c:noMultiLvlLbl val="0"/>
      </c:catAx>
      <c:valAx>
        <c:axId val="115001984"/>
        <c:scaling>
          <c:orientation val="minMax"/>
          <c:max val="0.25"/>
          <c:min val="0.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50004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exp!$E$24:$E$31</c:f>
              <c:numCache>
                <c:formatCode>General</c:formatCode>
                <c:ptCount val="8"/>
                <c:pt idx="0">
                  <c:v>4.0551999668446745</c:v>
                </c:pt>
                <c:pt idx="1">
                  <c:v>1.8221188003905089</c:v>
                </c:pt>
                <c:pt idx="2">
                  <c:v>1.2214027581601699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83744"/>
        <c:axId val="114785280"/>
      </c:lineChart>
      <c:catAx>
        <c:axId val="114783744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85280"/>
        <c:crosses val="autoZero"/>
        <c:auto val="1"/>
        <c:lblAlgn val="ctr"/>
        <c:lblOffset val="100"/>
        <c:noMultiLvlLbl val="0"/>
      </c:catAx>
      <c:valAx>
        <c:axId val="114785280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783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exp!$E$34:$E$41</c:f>
              <c:numCache>
                <c:formatCode>General</c:formatCode>
                <c:ptCount val="8"/>
                <c:pt idx="0">
                  <c:v>4.0551999668446745</c:v>
                </c:pt>
                <c:pt idx="1">
                  <c:v>1.2214027581601699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96800"/>
        <c:axId val="114802688"/>
      </c:lineChart>
      <c:catAx>
        <c:axId val="114796800"/>
        <c:scaling>
          <c:orientation val="minMax"/>
        </c:scaling>
        <c:delete val="0"/>
        <c:axPos val="b"/>
        <c:majorTickMark val="out"/>
        <c:minorTickMark val="none"/>
        <c:tickLblPos val="nextTo"/>
        <c:crossAx val="114802688"/>
        <c:crosses val="autoZero"/>
        <c:auto val="1"/>
        <c:lblAlgn val="ctr"/>
        <c:lblOffset val="100"/>
        <c:noMultiLvlLbl val="0"/>
      </c:catAx>
      <c:valAx>
        <c:axId val="114802688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General" sourceLinked="1"/>
        <c:majorTickMark val="out"/>
        <c:minorTickMark val="none"/>
        <c:tickLblPos val="nextTo"/>
        <c:crossAx val="114796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exp!$K$4:$K$11</c:f>
              <c:numCache>
                <c:formatCode>General</c:formatCode>
                <c:ptCount val="8"/>
                <c:pt idx="0">
                  <c:v>0.18903417536426012</c:v>
                </c:pt>
                <c:pt idx="1">
                  <c:v>0.17104519515715391</c:v>
                </c:pt>
                <c:pt idx="2">
                  <c:v>0.15476809275345596</c:v>
                </c:pt>
                <c:pt idx="3">
                  <c:v>0.140039961441387</c:v>
                </c:pt>
                <c:pt idx="4">
                  <c:v>0.12671339713247995</c:v>
                </c:pt>
                <c:pt idx="5">
                  <c:v>0.11465502309191833</c:v>
                </c:pt>
                <c:pt idx="6">
                  <c:v>0.1037441550593447</c:v>
                </c:pt>
                <c:pt idx="7">
                  <c:v>9.3871593400219694E-2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691072"/>
        <c:axId val="114692864"/>
      </c:lineChart>
      <c:catAx>
        <c:axId val="1146910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692864"/>
        <c:crosses val="autoZero"/>
        <c:auto val="1"/>
        <c:lblAlgn val="ctr"/>
        <c:lblOffset val="100"/>
        <c:noMultiLvlLbl val="0"/>
      </c:catAx>
      <c:valAx>
        <c:axId val="114692864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691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exp!$R$4:$R$11</c:f>
              <c:numCache>
                <c:formatCode>General</c:formatCode>
                <c:ptCount val="8"/>
                <c:pt idx="0">
                  <c:v>8.1661699125676463</c:v>
                </c:pt>
                <c:pt idx="1">
                  <c:v>6.0496474644129448</c:v>
                </c:pt>
                <c:pt idx="2">
                  <c:v>4.4816890703380645</c:v>
                </c:pt>
                <c:pt idx="3">
                  <c:v>3.3201169227365481</c:v>
                </c:pt>
                <c:pt idx="4">
                  <c:v>2.4596031111569494</c:v>
                </c:pt>
                <c:pt idx="5">
                  <c:v>1.8221188003905091</c:v>
                </c:pt>
                <c:pt idx="6">
                  <c:v>1.3498588075760032</c:v>
                </c:pt>
                <c:pt idx="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16672"/>
        <c:axId val="114718208"/>
      </c:lineChart>
      <c:catAx>
        <c:axId val="114716672"/>
        <c:scaling>
          <c:orientation val="minMax"/>
        </c:scaling>
        <c:delete val="0"/>
        <c:axPos val="b"/>
        <c:majorTickMark val="out"/>
        <c:minorTickMark val="none"/>
        <c:tickLblPos val="nextTo"/>
        <c:crossAx val="114718208"/>
        <c:crosses val="autoZero"/>
        <c:auto val="1"/>
        <c:lblAlgn val="ctr"/>
        <c:lblOffset val="100"/>
        <c:noMultiLvlLbl val="0"/>
      </c:catAx>
      <c:valAx>
        <c:axId val="114718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16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exp!$C$4:$C$11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exp!$X$4:$X$11</c:f>
              <c:numCache>
                <c:formatCode>General</c:formatCode>
                <c:ptCount val="8"/>
                <c:pt idx="0">
                  <c:v>0.28504002719056898</c:v>
                </c:pt>
                <c:pt idx="1">
                  <c:v>0.21116284576638583</c:v>
                </c:pt>
                <c:pt idx="2">
                  <c:v>0.15643328367474199</c:v>
                </c:pt>
                <c:pt idx="3">
                  <c:v>0.11588862686732082</c:v>
                </c:pt>
                <c:pt idx="4">
                  <c:v>8.5852406353096114E-2</c:v>
                </c:pt>
                <c:pt idx="5">
                  <c:v>6.3601026915744485E-2</c:v>
                </c:pt>
                <c:pt idx="6">
                  <c:v>4.7116799593251872E-2</c:v>
                </c:pt>
                <c:pt idx="7">
                  <c:v>3.4904983638889941E-2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42016"/>
        <c:axId val="114743552"/>
      </c:lineChart>
      <c:catAx>
        <c:axId val="114742016"/>
        <c:scaling>
          <c:orientation val="minMax"/>
        </c:scaling>
        <c:delete val="0"/>
        <c:axPos val="b"/>
        <c:minorGridlines/>
        <c:numFmt formatCode="General" sourceLinked="1"/>
        <c:majorTickMark val="out"/>
        <c:minorTickMark val="none"/>
        <c:tickLblPos val="nextTo"/>
        <c:crossAx val="114743552"/>
        <c:crosses val="autoZero"/>
        <c:auto val="1"/>
        <c:lblAlgn val="ctr"/>
        <c:lblOffset val="100"/>
        <c:noMultiLvlLbl val="0"/>
      </c:catAx>
      <c:valAx>
        <c:axId val="11474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4742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Selection</a:t>
            </a:r>
            <a:r>
              <a:rPr lang="en-GB" baseline="0"/>
              <a:t> Probability</a:t>
            </a:r>
            <a:endParaRPr lang="en-GB"/>
          </a:p>
        </c:rich>
      </c:tx>
      <c:layout>
        <c:manualLayout>
          <c:xMode val="edge"/>
          <c:yMode val="edge"/>
          <c:x val="0.56015686274509813"/>
          <c:y val="7.8431372549019607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'exp analysis'!$F$2:$G$2</c:f>
              <c:strCache>
                <c:ptCount val="1"/>
                <c:pt idx="0">
                  <c:v>exp(int)</c:v>
                </c:pt>
              </c:strCache>
            </c:strRef>
          </c:tx>
          <c:marker>
            <c:symbol val="none"/>
          </c:marker>
          <c:cat>
            <c:numRef>
              <c:f>'exp analysis'!$C$4:$C$11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'exp analysis'!$G$4:$G$11</c:f>
              <c:numCache>
                <c:formatCode>General</c:formatCode>
                <c:ptCount val="8"/>
                <c:pt idx="0">
                  <c:v>0.18903417536426012</c:v>
                </c:pt>
                <c:pt idx="1">
                  <c:v>0.17104519515715391</c:v>
                </c:pt>
                <c:pt idx="2">
                  <c:v>0.15476809275345596</c:v>
                </c:pt>
                <c:pt idx="3">
                  <c:v>0.140039961441387</c:v>
                </c:pt>
                <c:pt idx="4">
                  <c:v>0.12671339713247995</c:v>
                </c:pt>
                <c:pt idx="5">
                  <c:v>0.11465502309191833</c:v>
                </c:pt>
                <c:pt idx="6">
                  <c:v>0.1037441550593447</c:v>
                </c:pt>
                <c:pt idx="7">
                  <c:v>9.3871593400219694E-2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'exp analysis'!$I$2:$J$2</c:f>
              <c:strCache>
                <c:ptCount val="1"/>
                <c:pt idx="0">
                  <c:v>exp(int * 2)</c:v>
                </c:pt>
              </c:strCache>
            </c:strRef>
          </c:tx>
          <c:marker>
            <c:symbol val="none"/>
          </c:marker>
          <c:cat>
            <c:numRef>
              <c:f>'exp analysis'!$C$4:$C$11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'exp analysis'!$J$4:$J$11</c:f>
              <c:numCache>
                <c:formatCode>General</c:formatCode>
                <c:ptCount val="8"/>
                <c:pt idx="0">
                  <c:v>0.22712499194534808</c:v>
                </c:pt>
                <c:pt idx="1">
                  <c:v>0.18595421569824538</c:v>
                </c:pt>
                <c:pt idx="2">
                  <c:v>0.15224643505664992</c:v>
                </c:pt>
                <c:pt idx="3">
                  <c:v>0.12464883842736907</c:v>
                </c:pt>
                <c:pt idx="4">
                  <c:v>0.10205383735593555</c:v>
                </c:pt>
                <c:pt idx="5">
                  <c:v>8.3554615112922989E-2</c:v>
                </c:pt>
                <c:pt idx="6">
                  <c:v>6.8408732954544374E-2</c:v>
                </c:pt>
                <c:pt idx="7">
                  <c:v>5.6008333448984662E-2</c:v>
                </c:pt>
              </c:numCache>
            </c:numRef>
          </c:val>
          <c:smooth val="1"/>
        </c:ser>
        <c:ser>
          <c:idx val="2"/>
          <c:order val="2"/>
          <c:tx>
            <c:strRef>
              <c:f>'exp analysis'!$L$2:$M$2</c:f>
              <c:strCache>
                <c:ptCount val="1"/>
                <c:pt idx="0">
                  <c:v>exp(int * 3)</c:v>
                </c:pt>
              </c:strCache>
            </c:strRef>
          </c:tx>
          <c:marker>
            <c:symbol val="none"/>
          </c:marker>
          <c:cat>
            <c:numRef>
              <c:f>'exp analysis'!$C$4:$C$11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'exp analysis'!$M$4:$M$11</c:f>
              <c:numCache>
                <c:formatCode>General</c:formatCode>
                <c:ptCount val="8"/>
                <c:pt idx="0">
                  <c:v>0.28504002719056898</c:v>
                </c:pt>
                <c:pt idx="1">
                  <c:v>0.21116284576638583</c:v>
                </c:pt>
                <c:pt idx="2">
                  <c:v>0.15643328367474199</c:v>
                </c:pt>
                <c:pt idx="3">
                  <c:v>0.11588862686732082</c:v>
                </c:pt>
                <c:pt idx="4">
                  <c:v>8.5852406353096114E-2</c:v>
                </c:pt>
                <c:pt idx="5">
                  <c:v>6.3601026915744485E-2</c:v>
                </c:pt>
                <c:pt idx="6">
                  <c:v>4.7116799593251872E-2</c:v>
                </c:pt>
                <c:pt idx="7">
                  <c:v>3.4904983638889941E-2</c:v>
                </c:pt>
              </c:numCache>
            </c:numRef>
          </c:val>
          <c:smooth val="1"/>
        </c:ser>
        <c:ser>
          <c:idx val="3"/>
          <c:order val="3"/>
          <c:tx>
            <c:strRef>
              <c:f>'exp analysis'!$O$2:$P$2</c:f>
              <c:strCache>
                <c:ptCount val="1"/>
                <c:pt idx="0">
                  <c:v>exp(int * 4)</c:v>
                </c:pt>
              </c:strCache>
            </c:strRef>
          </c:tx>
          <c:marker>
            <c:symbol val="none"/>
          </c:marker>
          <c:cat>
            <c:numRef>
              <c:f>'exp analysis'!$C$4:$C$11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'exp analysis'!$P$4:$P$11</c:f>
              <c:numCache>
                <c:formatCode>General</c:formatCode>
                <c:ptCount val="8"/>
                <c:pt idx="0">
                  <c:v>0.35102585839652423</c:v>
                </c:pt>
                <c:pt idx="1">
                  <c:v>0.23529966956005793</c:v>
                </c:pt>
                <c:pt idx="2">
                  <c:v>0.15772608533166876</c:v>
                </c:pt>
                <c:pt idx="3">
                  <c:v>0.10572695678054538</c:v>
                </c:pt>
                <c:pt idx="4">
                  <c:v>7.0870898536343208E-2</c:v>
                </c:pt>
                <c:pt idx="5">
                  <c:v>4.7506183969468714E-2</c:v>
                </c:pt>
                <c:pt idx="6">
                  <c:v>3.1844347425391814E-2</c:v>
                </c:pt>
                <c:pt idx="7">
                  <c:v>2.1345904432163533E-2</c:v>
                </c:pt>
              </c:numCache>
            </c:numRef>
          </c:val>
          <c:smooth val="1"/>
        </c:ser>
        <c:ser>
          <c:idx val="4"/>
          <c:order val="4"/>
          <c:tx>
            <c:strRef>
              <c:f>'exp analysis'!$R$2:$S$2</c:f>
              <c:strCache>
                <c:ptCount val="1"/>
                <c:pt idx="0">
                  <c:v>exp(int * 5)</c:v>
                </c:pt>
              </c:strCache>
            </c:strRef>
          </c:tx>
          <c:marker>
            <c:symbol val="none"/>
          </c:marker>
          <c:cat>
            <c:numRef>
              <c:f>'exp analysis'!$C$4:$C$11</c:f>
              <c:numCache>
                <c:formatCode>General</c:formatCode>
                <c:ptCount val="8"/>
                <c:pt idx="0">
                  <c:v>0.7</c:v>
                </c:pt>
                <c:pt idx="1">
                  <c:v>0.6</c:v>
                </c:pt>
                <c:pt idx="2">
                  <c:v>0.5</c:v>
                </c:pt>
                <c:pt idx="3">
                  <c:v>0.4</c:v>
                </c:pt>
                <c:pt idx="4">
                  <c:v>0.3</c:v>
                </c:pt>
                <c:pt idx="5">
                  <c:v>0.2</c:v>
                </c:pt>
                <c:pt idx="6">
                  <c:v>0.1</c:v>
                </c:pt>
                <c:pt idx="7">
                  <c:v>0</c:v>
                </c:pt>
              </c:numCache>
            </c:numRef>
          </c:cat>
          <c:val>
            <c:numRef>
              <c:f>'exp analysis'!$S$4:$S$11</c:f>
              <c:numCache>
                <c:formatCode>General</c:formatCode>
                <c:ptCount val="8"/>
                <c:pt idx="0">
                  <c:v>0.40081043956120449</c:v>
                </c:pt>
                <c:pt idx="1">
                  <c:v>0.24310382032676794</c:v>
                </c:pt>
                <c:pt idx="2">
                  <c:v>0.14744992052145606</c:v>
                </c:pt>
                <c:pt idx="3">
                  <c:v>8.9432897568454114E-2</c:v>
                </c:pt>
                <c:pt idx="4">
                  <c:v>5.4243794362206839E-2</c:v>
                </c:pt>
                <c:pt idx="5">
                  <c:v>3.2900524379825741E-2</c:v>
                </c:pt>
                <c:pt idx="6">
                  <c:v>1.9955176756987287E-2</c:v>
                </c:pt>
                <c:pt idx="7">
                  <c:v>1.2103426523097708E-2</c:v>
                </c:pt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57504"/>
        <c:axId val="115559424"/>
      </c:lineChart>
      <c:catAx>
        <c:axId val="115557504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GB"/>
                  <a:t>communication</a:t>
                </a:r>
                <a:r>
                  <a:rPr lang="en-GB" baseline="0"/>
                  <a:t> stimulus instensity</a:t>
                </a:r>
                <a:endParaRPr lang="en-GB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100" b="1"/>
            </a:pPr>
            <a:endParaRPr lang="en-US"/>
          </a:p>
        </c:txPr>
        <c:crossAx val="115559424"/>
        <c:crosses val="autoZero"/>
        <c:auto val="1"/>
        <c:lblAlgn val="ctr"/>
        <c:lblOffset val="100"/>
        <c:noMultiLvlLbl val="0"/>
      </c:catAx>
      <c:valAx>
        <c:axId val="115559424"/>
        <c:scaling>
          <c:orientation val="minMax"/>
          <c:max val="0.70000000000000007"/>
          <c:min val="0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  <a:prstDash val="dash"/>
            </a:ln>
          </c:spPr>
        </c:majorGridlines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050" b="1"/>
            </a:pPr>
            <a:endParaRPr lang="en-US"/>
          </a:p>
        </c:txPr>
        <c:crossAx val="115557504"/>
        <c:crosses val="autoZero"/>
        <c:crossBetween val="between"/>
      </c:valAx>
    </c:plotArea>
    <c:legend>
      <c:legendPos val="b"/>
      <c:layout/>
      <c:overlay val="0"/>
    </c:legend>
    <c:plotVisOnly val="1"/>
    <c:dispBlanksAs val="gap"/>
    <c:showDLblsOverMax val="0"/>
  </c:chart>
  <c:spPr>
    <a:ln>
      <a:solidFill>
        <a:schemeClr val="bg1">
          <a:lumMod val="75000"/>
        </a:schemeClr>
      </a:solidFill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square"/>
            <c:size val="5"/>
          </c:marker>
          <c:cat>
            <c:strRef>
              <c:f>'exp analysis'!$F$17:$F$21</c:f>
              <c:strCache>
                <c:ptCount val="5"/>
                <c:pt idx="0">
                  <c:v>exp(int)</c:v>
                </c:pt>
                <c:pt idx="1">
                  <c:v>exp(int * 2)</c:v>
                </c:pt>
                <c:pt idx="2">
                  <c:v>exp(int * 3)</c:v>
                </c:pt>
                <c:pt idx="3">
                  <c:v>exp(int * 4)</c:v>
                </c:pt>
                <c:pt idx="4">
                  <c:v>exp(int * 5)</c:v>
                </c:pt>
              </c:strCache>
            </c:strRef>
          </c:cat>
          <c:val>
            <c:numRef>
              <c:f>'exp analysis'!$I$17:$I$21</c:f>
              <c:numCache>
                <c:formatCode>General</c:formatCode>
                <c:ptCount val="5"/>
                <c:pt idx="0">
                  <c:v>0.10517091807564771</c:v>
                </c:pt>
                <c:pt idx="1">
                  <c:v>0.22140275816016985</c:v>
                </c:pt>
                <c:pt idx="2">
                  <c:v>0.34985880757600274</c:v>
                </c:pt>
                <c:pt idx="3">
                  <c:v>0.49182469764127035</c:v>
                </c:pt>
                <c:pt idx="4">
                  <c:v>0.64872127070012819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579904"/>
        <c:axId val="115757824"/>
      </c:lineChart>
      <c:catAx>
        <c:axId val="115579904"/>
        <c:scaling>
          <c:orientation val="minMax"/>
        </c:scaling>
        <c:delete val="0"/>
        <c:axPos val="b"/>
        <c:minorGridlines>
          <c:spPr>
            <a:ln>
              <a:gradFill>
                <a:gsLst>
                  <a:gs pos="0">
                    <a:schemeClr val="bg1">
                      <a:lumMod val="95000"/>
                    </a:schemeClr>
                  </a:gs>
                  <a:gs pos="100000">
                    <a:schemeClr val="bg1">
                      <a:lumMod val="75000"/>
                    </a:schemeClr>
                  </a:gs>
                </a:gsLst>
                <a:lin ang="5400000" scaled="0"/>
              </a:gradFill>
            </a:ln>
          </c:spPr>
        </c:minorGridlines>
        <c:majorTickMark val="none"/>
        <c:minorTickMark val="none"/>
        <c:tickLblPos val="nextTo"/>
        <c:crossAx val="115757824"/>
        <c:crosses val="autoZero"/>
        <c:auto val="1"/>
        <c:lblAlgn val="ctr"/>
        <c:lblOffset val="100"/>
        <c:noMultiLvlLbl val="0"/>
      </c:catAx>
      <c:valAx>
        <c:axId val="115757824"/>
        <c:scaling>
          <c:orientation val="minMax"/>
        </c:scaling>
        <c:delete val="0"/>
        <c:axPos val="l"/>
        <c:majorGridlines>
          <c:spPr>
            <a:ln>
              <a:gradFill>
                <a:gsLst>
                  <a:gs pos="0">
                    <a:schemeClr val="bg1">
                      <a:lumMod val="75000"/>
                    </a:schemeClr>
                  </a:gs>
                  <a:gs pos="100000">
                    <a:schemeClr val="bg1">
                      <a:lumMod val="95000"/>
                    </a:schemeClr>
                  </a:gs>
                </a:gsLst>
                <a:lin ang="0" scaled="0"/>
              </a:gradFill>
            </a:ln>
          </c:spPr>
        </c:majorGridlines>
        <c:numFmt formatCode="General" sourceLinked="1"/>
        <c:majorTickMark val="none"/>
        <c:minorTickMark val="none"/>
        <c:tickLblPos val="nextTo"/>
        <c:crossAx val="115579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85725</xdr:colOff>
      <xdr:row>2</xdr:row>
      <xdr:rowOff>57150</xdr:rowOff>
    </xdr:from>
    <xdr:to>
      <xdr:col>9</xdr:col>
      <xdr:colOff>346075</xdr:colOff>
      <xdr:row>10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12</xdr:row>
      <xdr:rowOff>66675</xdr:rowOff>
    </xdr:from>
    <xdr:to>
      <xdr:col>9</xdr:col>
      <xdr:colOff>352425</xdr:colOff>
      <xdr:row>20</xdr:row>
      <xdr:rowOff>165735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38100</xdr:colOff>
      <xdr:row>22</xdr:row>
      <xdr:rowOff>171450</xdr:rowOff>
    </xdr:from>
    <xdr:to>
      <xdr:col>9</xdr:col>
      <xdr:colOff>330200</xdr:colOff>
      <xdr:row>31</xdr:row>
      <xdr:rowOff>95250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95250</xdr:colOff>
      <xdr:row>32</xdr:row>
      <xdr:rowOff>180975</xdr:rowOff>
    </xdr:from>
    <xdr:to>
      <xdr:col>9</xdr:col>
      <xdr:colOff>339725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133350</xdr:colOff>
      <xdr:row>2</xdr:row>
      <xdr:rowOff>57150</xdr:rowOff>
    </xdr:from>
    <xdr:to>
      <xdr:col>15</xdr:col>
      <xdr:colOff>393700</xdr:colOff>
      <xdr:row>10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18</xdr:col>
      <xdr:colOff>95250</xdr:colOff>
      <xdr:row>2</xdr:row>
      <xdr:rowOff>57150</xdr:rowOff>
    </xdr:from>
    <xdr:to>
      <xdr:col>22</xdr:col>
      <xdr:colOff>355600</xdr:colOff>
      <xdr:row>10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24</xdr:col>
      <xdr:colOff>133350</xdr:colOff>
      <xdr:row>2</xdr:row>
      <xdr:rowOff>57150</xdr:rowOff>
    </xdr:from>
    <xdr:to>
      <xdr:col>28</xdr:col>
      <xdr:colOff>393700</xdr:colOff>
      <xdr:row>10</xdr:row>
      <xdr:rowOff>152400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114299</xdr:colOff>
      <xdr:row>0</xdr:row>
      <xdr:rowOff>47624</xdr:rowOff>
    </xdr:from>
    <xdr:to>
      <xdr:col>28</xdr:col>
      <xdr:colOff>295274</xdr:colOff>
      <xdr:row>18</xdr:row>
      <xdr:rowOff>180975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21</xdr:row>
      <xdr:rowOff>114300</xdr:rowOff>
    </xdr:from>
    <xdr:to>
      <xdr:col>11</xdr:col>
      <xdr:colOff>552450</xdr:colOff>
      <xdr:row>36</xdr:row>
      <xdr:rowOff>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114299</xdr:colOff>
      <xdr:row>0</xdr:row>
      <xdr:rowOff>47624</xdr:rowOff>
    </xdr:from>
    <xdr:to>
      <xdr:col>28</xdr:col>
      <xdr:colOff>295274</xdr:colOff>
      <xdr:row>18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21</xdr:row>
      <xdr:rowOff>114300</xdr:rowOff>
    </xdr:from>
    <xdr:to>
      <xdr:col>11</xdr:col>
      <xdr:colOff>552450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114299</xdr:colOff>
      <xdr:row>0</xdr:row>
      <xdr:rowOff>47624</xdr:rowOff>
    </xdr:from>
    <xdr:to>
      <xdr:col>28</xdr:col>
      <xdr:colOff>295274</xdr:colOff>
      <xdr:row>18</xdr:row>
      <xdr:rowOff>180975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771525</xdr:colOff>
      <xdr:row>21</xdr:row>
      <xdr:rowOff>114300</xdr:rowOff>
    </xdr:from>
    <xdr:to>
      <xdr:col>11</xdr:col>
      <xdr:colOff>552450</xdr:colOff>
      <xdr:row>36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152400</xdr:colOff>
      <xdr:row>31</xdr:row>
      <xdr:rowOff>152400</xdr:rowOff>
    </xdr:from>
    <xdr:to>
      <xdr:col>14</xdr:col>
      <xdr:colOff>314325</xdr:colOff>
      <xdr:row>46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152400</xdr:rowOff>
    </xdr:from>
    <xdr:to>
      <xdr:col>19</xdr:col>
      <xdr:colOff>466725</xdr:colOff>
      <xdr:row>15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16</xdr:row>
      <xdr:rowOff>0</xdr:rowOff>
    </xdr:from>
    <xdr:to>
      <xdr:col>19</xdr:col>
      <xdr:colOff>523875</xdr:colOff>
      <xdr:row>30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47625</xdr:colOff>
      <xdr:row>0</xdr:row>
      <xdr:rowOff>161925</xdr:rowOff>
    </xdr:from>
    <xdr:to>
      <xdr:col>27</xdr:col>
      <xdr:colOff>352425</xdr:colOff>
      <xdr:row>15</xdr:row>
      <xdr:rowOff>47625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104775</xdr:colOff>
      <xdr:row>16</xdr:row>
      <xdr:rowOff>9525</xdr:rowOff>
    </xdr:from>
    <xdr:to>
      <xdr:col>27</xdr:col>
      <xdr:colOff>409575</xdr:colOff>
      <xdr:row>30</xdr:row>
      <xdr:rowOff>85725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161925</xdr:colOff>
      <xdr:row>0</xdr:row>
      <xdr:rowOff>152400</xdr:rowOff>
    </xdr:from>
    <xdr:to>
      <xdr:col>19</xdr:col>
      <xdr:colOff>466725</xdr:colOff>
      <xdr:row>15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219075</xdr:colOff>
      <xdr:row>16</xdr:row>
      <xdr:rowOff>0</xdr:rowOff>
    </xdr:from>
    <xdr:to>
      <xdr:col>19</xdr:col>
      <xdr:colOff>523875</xdr:colOff>
      <xdr:row>30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9525</xdr:colOff>
      <xdr:row>0</xdr:row>
      <xdr:rowOff>152400</xdr:rowOff>
    </xdr:from>
    <xdr:to>
      <xdr:col>27</xdr:col>
      <xdr:colOff>314325</xdr:colOff>
      <xdr:row>15</xdr:row>
      <xdr:rowOff>38100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66675</xdr:colOff>
      <xdr:row>16</xdr:row>
      <xdr:rowOff>0</xdr:rowOff>
    </xdr:from>
    <xdr:to>
      <xdr:col>27</xdr:col>
      <xdr:colOff>371475</xdr:colOff>
      <xdr:row>30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41"/>
  <sheetViews>
    <sheetView workbookViewId="0">
      <selection activeCell="E35" sqref="E35"/>
    </sheetView>
  </sheetViews>
  <sheetFormatPr defaultRowHeight="15" x14ac:dyDescent="0.25"/>
  <cols>
    <col min="1" max="1" width="13.140625" customWidth="1"/>
    <col min="2" max="2" width="5.42578125" customWidth="1"/>
    <col min="3" max="3" width="5" customWidth="1"/>
    <col min="4" max="4" width="4.85546875" customWidth="1"/>
    <col min="5" max="5" width="9.140625" style="9"/>
    <col min="11" max="11" width="9.140625" style="9"/>
    <col min="17" max="17" width="4.85546875" customWidth="1"/>
    <col min="24" max="24" width="9.140625" style="9"/>
  </cols>
  <sheetData>
    <row r="2" spans="1:24" x14ac:dyDescent="0.25">
      <c r="A2" t="s">
        <v>27</v>
      </c>
      <c r="B2" s="14">
        <f>1/8</f>
        <v>0.125</v>
      </c>
      <c r="C2" s="14"/>
    </row>
    <row r="3" spans="1:24" x14ac:dyDescent="0.25">
      <c r="E3" s="9" t="s">
        <v>28</v>
      </c>
      <c r="K3" s="9" t="s">
        <v>25</v>
      </c>
      <c r="R3" t="s">
        <v>29</v>
      </c>
      <c r="X3" s="9" t="s">
        <v>25</v>
      </c>
    </row>
    <row r="4" spans="1:24" x14ac:dyDescent="0.25">
      <c r="A4" t="s">
        <v>26</v>
      </c>
      <c r="B4" s="1" t="s">
        <v>10</v>
      </c>
      <c r="C4" s="1">
        <v>0.7</v>
      </c>
      <c r="E4" s="9">
        <f>EXP(C4)</f>
        <v>2.0137527074704766</v>
      </c>
      <c r="K4" s="9">
        <f>E4/$E$12</f>
        <v>0.18903417536426012</v>
      </c>
      <c r="R4" s="9">
        <f>EXP(C4 * 3)</f>
        <v>8.1661699125676463</v>
      </c>
      <c r="X4" s="9">
        <f>R4/$R$12</f>
        <v>0.28504002719056898</v>
      </c>
    </row>
    <row r="5" spans="1:24" x14ac:dyDescent="0.25">
      <c r="B5" s="1" t="s">
        <v>9</v>
      </c>
      <c r="C5" s="1">
        <v>0.6</v>
      </c>
      <c r="E5" s="9">
        <f t="shared" ref="E5:E11" si="0">EXP(C5)</f>
        <v>1.8221188003905089</v>
      </c>
      <c r="K5" s="9">
        <f t="shared" ref="K5:K11" si="1">E5/$E$12</f>
        <v>0.17104519515715391</v>
      </c>
      <c r="R5" s="9">
        <f t="shared" ref="R5:R11" si="2">EXP(C5 * 3)</f>
        <v>6.0496474644129448</v>
      </c>
      <c r="X5" s="9">
        <f t="shared" ref="X5:X11" si="3">R5/$R$12</f>
        <v>0.21116284576638583</v>
      </c>
    </row>
    <row r="6" spans="1:24" x14ac:dyDescent="0.25">
      <c r="B6" s="1" t="s">
        <v>8</v>
      </c>
      <c r="C6" s="1">
        <v>0.5</v>
      </c>
      <c r="E6" s="9">
        <f t="shared" si="0"/>
        <v>1.6487212707001282</v>
      </c>
      <c r="K6" s="9">
        <f t="shared" si="1"/>
        <v>0.15476809275345596</v>
      </c>
      <c r="R6" s="9">
        <f t="shared" si="2"/>
        <v>4.4816890703380645</v>
      </c>
      <c r="X6" s="9">
        <f t="shared" si="3"/>
        <v>0.15643328367474199</v>
      </c>
    </row>
    <row r="7" spans="1:24" x14ac:dyDescent="0.25">
      <c r="B7" s="1" t="s">
        <v>7</v>
      </c>
      <c r="C7" s="1">
        <v>0.4</v>
      </c>
      <c r="E7" s="9">
        <f t="shared" si="0"/>
        <v>1.4918246976412703</v>
      </c>
      <c r="K7" s="9">
        <f t="shared" si="1"/>
        <v>0.140039961441387</v>
      </c>
      <c r="R7" s="9">
        <f t="shared" si="2"/>
        <v>3.3201169227365481</v>
      </c>
      <c r="X7" s="9">
        <f t="shared" si="3"/>
        <v>0.11588862686732082</v>
      </c>
    </row>
    <row r="8" spans="1:24" x14ac:dyDescent="0.25">
      <c r="B8" s="1" t="s">
        <v>6</v>
      </c>
      <c r="C8" s="1">
        <v>0.3</v>
      </c>
      <c r="E8" s="9">
        <f t="shared" si="0"/>
        <v>1.3498588075760032</v>
      </c>
      <c r="K8" s="9">
        <f t="shared" si="1"/>
        <v>0.12671339713247995</v>
      </c>
      <c r="R8" s="9">
        <f t="shared" si="2"/>
        <v>2.4596031111569494</v>
      </c>
      <c r="X8" s="9">
        <f t="shared" si="3"/>
        <v>8.5852406353096114E-2</v>
      </c>
    </row>
    <row r="9" spans="1:24" x14ac:dyDescent="0.25">
      <c r="B9" s="1" t="s">
        <v>5</v>
      </c>
      <c r="C9" s="1">
        <v>0.2</v>
      </c>
      <c r="E9" s="9">
        <f t="shared" si="0"/>
        <v>1.2214027581601699</v>
      </c>
      <c r="K9" s="9">
        <f t="shared" si="1"/>
        <v>0.11465502309191833</v>
      </c>
      <c r="R9" s="9">
        <f t="shared" si="2"/>
        <v>1.8221188003905091</v>
      </c>
      <c r="X9" s="9">
        <f t="shared" si="3"/>
        <v>6.3601026915744485E-2</v>
      </c>
    </row>
    <row r="10" spans="1:24" x14ac:dyDescent="0.25">
      <c r="B10" s="1" t="s">
        <v>4</v>
      </c>
      <c r="C10" s="1">
        <v>0.1</v>
      </c>
      <c r="E10" s="9">
        <f t="shared" si="0"/>
        <v>1.1051709180756477</v>
      </c>
      <c r="K10" s="9">
        <f t="shared" si="1"/>
        <v>0.1037441550593447</v>
      </c>
      <c r="R10" s="9">
        <f t="shared" si="2"/>
        <v>1.3498588075760032</v>
      </c>
      <c r="X10" s="9">
        <f t="shared" si="3"/>
        <v>4.7116799593251872E-2</v>
      </c>
    </row>
    <row r="11" spans="1:24" x14ac:dyDescent="0.25">
      <c r="B11" s="1" t="s">
        <v>3</v>
      </c>
      <c r="C11" s="1">
        <v>0</v>
      </c>
      <c r="E11" s="9">
        <f t="shared" si="0"/>
        <v>1</v>
      </c>
      <c r="K11" s="9">
        <f t="shared" si="1"/>
        <v>9.3871593400219694E-2</v>
      </c>
      <c r="R11" s="9">
        <f t="shared" si="2"/>
        <v>1</v>
      </c>
      <c r="X11" s="9">
        <f t="shared" si="3"/>
        <v>3.4904983638889941E-2</v>
      </c>
    </row>
    <row r="12" spans="1:24" x14ac:dyDescent="0.25">
      <c r="D12" t="s">
        <v>19</v>
      </c>
      <c r="E12" s="9">
        <f>SUM(E4:E10)</f>
        <v>10.652849960014205</v>
      </c>
      <c r="Q12" t="s">
        <v>19</v>
      </c>
      <c r="R12" s="9">
        <f>SUM(R4:R11)</f>
        <v>28.649204089178664</v>
      </c>
    </row>
    <row r="14" spans="1:24" x14ac:dyDescent="0.25">
      <c r="B14" s="1" t="s">
        <v>10</v>
      </c>
      <c r="C14" s="1">
        <v>0.7</v>
      </c>
      <c r="E14" s="9">
        <f>EXP(C14)</f>
        <v>2.0137527074704766</v>
      </c>
    </row>
    <row r="15" spans="1:24" x14ac:dyDescent="0.25">
      <c r="B15" s="1" t="s">
        <v>9</v>
      </c>
      <c r="C15" s="1">
        <v>0.3</v>
      </c>
      <c r="E15" s="9">
        <f t="shared" ref="E15:E21" si="4">EXP(C15)</f>
        <v>1.3498588075760032</v>
      </c>
    </row>
    <row r="16" spans="1:24" x14ac:dyDescent="0.25">
      <c r="B16" s="1" t="s">
        <v>8</v>
      </c>
      <c r="C16" s="1">
        <v>0.1</v>
      </c>
      <c r="E16" s="9">
        <f t="shared" si="4"/>
        <v>1.1051709180756477</v>
      </c>
    </row>
    <row r="17" spans="2:5" x14ac:dyDescent="0.25">
      <c r="B17" s="1" t="s">
        <v>7</v>
      </c>
      <c r="C17" s="1">
        <v>0</v>
      </c>
      <c r="D17" s="1"/>
      <c r="E17" s="9">
        <f t="shared" si="4"/>
        <v>1</v>
      </c>
    </row>
    <row r="18" spans="2:5" x14ac:dyDescent="0.25">
      <c r="B18" s="1" t="s">
        <v>6</v>
      </c>
      <c r="C18" s="1">
        <v>0</v>
      </c>
      <c r="D18" s="1"/>
      <c r="E18" s="9">
        <f t="shared" si="4"/>
        <v>1</v>
      </c>
    </row>
    <row r="19" spans="2:5" x14ac:dyDescent="0.25">
      <c r="B19" s="1" t="s">
        <v>5</v>
      </c>
      <c r="C19" s="1">
        <v>0</v>
      </c>
      <c r="D19" s="1"/>
      <c r="E19" s="9">
        <f t="shared" si="4"/>
        <v>1</v>
      </c>
    </row>
    <row r="20" spans="2:5" x14ac:dyDescent="0.25">
      <c r="B20" s="1" t="s">
        <v>4</v>
      </c>
      <c r="C20" s="1">
        <v>0</v>
      </c>
      <c r="D20" s="1"/>
      <c r="E20" s="9">
        <f t="shared" si="4"/>
        <v>1</v>
      </c>
    </row>
    <row r="21" spans="2:5" x14ac:dyDescent="0.25">
      <c r="B21" s="1" t="s">
        <v>3</v>
      </c>
      <c r="C21" s="1">
        <v>0</v>
      </c>
      <c r="D21" s="1"/>
      <c r="E21" s="9">
        <f t="shared" si="4"/>
        <v>1</v>
      </c>
    </row>
    <row r="22" spans="2:5" x14ac:dyDescent="0.25">
      <c r="D22" s="1"/>
    </row>
    <row r="23" spans="2:5" x14ac:dyDescent="0.25">
      <c r="D23" s="1"/>
    </row>
    <row r="24" spans="2:5" x14ac:dyDescent="0.25">
      <c r="B24" s="1" t="s">
        <v>10</v>
      </c>
      <c r="C24" s="1">
        <v>0.7</v>
      </c>
      <c r="E24" s="9">
        <f>EXP(2 * C24)</f>
        <v>4.0551999668446745</v>
      </c>
    </row>
    <row r="25" spans="2:5" x14ac:dyDescent="0.25">
      <c r="B25" s="1" t="s">
        <v>9</v>
      </c>
      <c r="C25" s="1">
        <v>0.3</v>
      </c>
      <c r="E25" s="9">
        <f t="shared" ref="E25:E31" si="5">EXP(2 * C25)</f>
        <v>1.8221188003905089</v>
      </c>
    </row>
    <row r="26" spans="2:5" x14ac:dyDescent="0.25">
      <c r="B26" s="1" t="s">
        <v>8</v>
      </c>
      <c r="C26" s="1">
        <v>0.1</v>
      </c>
      <c r="E26" s="9">
        <f t="shared" si="5"/>
        <v>1.2214027581601699</v>
      </c>
    </row>
    <row r="27" spans="2:5" x14ac:dyDescent="0.25">
      <c r="B27" s="1" t="s">
        <v>7</v>
      </c>
      <c r="C27" s="1">
        <v>0</v>
      </c>
      <c r="D27" s="1"/>
      <c r="E27" s="9">
        <f t="shared" si="5"/>
        <v>1</v>
      </c>
    </row>
    <row r="28" spans="2:5" x14ac:dyDescent="0.25">
      <c r="B28" s="1" t="s">
        <v>6</v>
      </c>
      <c r="C28" s="1">
        <v>0</v>
      </c>
      <c r="D28" s="1"/>
      <c r="E28" s="9">
        <f t="shared" si="5"/>
        <v>1</v>
      </c>
    </row>
    <row r="29" spans="2:5" x14ac:dyDescent="0.25">
      <c r="B29" s="1" t="s">
        <v>5</v>
      </c>
      <c r="C29" s="1">
        <v>0</v>
      </c>
      <c r="D29" s="1"/>
      <c r="E29" s="9">
        <f t="shared" si="5"/>
        <v>1</v>
      </c>
    </row>
    <row r="30" spans="2:5" x14ac:dyDescent="0.25">
      <c r="B30" s="1" t="s">
        <v>4</v>
      </c>
      <c r="C30" s="1">
        <v>0</v>
      </c>
      <c r="D30" s="1"/>
      <c r="E30" s="9">
        <f t="shared" si="5"/>
        <v>1</v>
      </c>
    </row>
    <row r="31" spans="2:5" x14ac:dyDescent="0.25">
      <c r="B31" s="1" t="s">
        <v>3</v>
      </c>
      <c r="C31" s="1">
        <v>0</v>
      </c>
      <c r="D31" s="1"/>
      <c r="E31" s="9">
        <f t="shared" si="5"/>
        <v>1</v>
      </c>
    </row>
    <row r="34" spans="2:5" x14ac:dyDescent="0.25">
      <c r="B34" s="1" t="s">
        <v>10</v>
      </c>
      <c r="C34" s="1">
        <v>0.7</v>
      </c>
      <c r="E34" s="9">
        <f>EXP(2 * C34)</f>
        <v>4.0551999668446745</v>
      </c>
    </row>
    <row r="35" spans="2:5" x14ac:dyDescent="0.25">
      <c r="B35" s="1" t="s">
        <v>9</v>
      </c>
      <c r="C35" s="1">
        <v>0.1</v>
      </c>
      <c r="E35" s="9">
        <f t="shared" ref="E35:E41" si="6">EXP(2 * C35)</f>
        <v>1.2214027581601699</v>
      </c>
    </row>
    <row r="36" spans="2:5" x14ac:dyDescent="0.25">
      <c r="B36" s="1" t="s">
        <v>8</v>
      </c>
      <c r="C36" s="1">
        <v>0</v>
      </c>
      <c r="E36" s="9">
        <f t="shared" si="6"/>
        <v>1</v>
      </c>
    </row>
    <row r="37" spans="2:5" x14ac:dyDescent="0.25">
      <c r="B37" s="1" t="s">
        <v>7</v>
      </c>
      <c r="C37" s="1">
        <v>0</v>
      </c>
      <c r="D37" s="1"/>
      <c r="E37" s="9">
        <f t="shared" si="6"/>
        <v>1</v>
      </c>
    </row>
    <row r="38" spans="2:5" x14ac:dyDescent="0.25">
      <c r="B38" s="1" t="s">
        <v>6</v>
      </c>
      <c r="C38" s="1">
        <v>0</v>
      </c>
      <c r="D38" s="1"/>
      <c r="E38" s="9">
        <f t="shared" si="6"/>
        <v>1</v>
      </c>
    </row>
    <row r="39" spans="2:5" x14ac:dyDescent="0.25">
      <c r="B39" s="1" t="s">
        <v>5</v>
      </c>
      <c r="C39" s="1">
        <v>0</v>
      </c>
      <c r="D39" s="1"/>
      <c r="E39" s="9">
        <f t="shared" si="6"/>
        <v>1</v>
      </c>
    </row>
    <row r="40" spans="2:5" x14ac:dyDescent="0.25">
      <c r="B40" s="1" t="s">
        <v>4</v>
      </c>
      <c r="C40" s="1">
        <v>0</v>
      </c>
      <c r="D40" s="1"/>
      <c r="E40" s="9">
        <f t="shared" si="6"/>
        <v>1</v>
      </c>
    </row>
    <row r="41" spans="2:5" x14ac:dyDescent="0.25">
      <c r="B41" s="1" t="s">
        <v>3</v>
      </c>
      <c r="C41" s="1">
        <v>0</v>
      </c>
      <c r="D41" s="1"/>
      <c r="E41" s="9">
        <f t="shared" si="6"/>
        <v>1</v>
      </c>
    </row>
  </sheetData>
  <mergeCells count="1">
    <mergeCell ref="B2:C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34"/>
  <sheetViews>
    <sheetView workbookViewId="0">
      <selection activeCell="T30" sqref="T30"/>
    </sheetView>
  </sheetViews>
  <sheetFormatPr defaultRowHeight="15" x14ac:dyDescent="0.25"/>
  <cols>
    <col min="1" max="1" width="13.140625" customWidth="1"/>
    <col min="2" max="2" width="5.42578125" customWidth="1"/>
    <col min="3" max="3" width="5" customWidth="1"/>
    <col min="4" max="4" width="2.42578125" customWidth="1"/>
    <col min="5" max="5" width="4.85546875" customWidth="1"/>
    <col min="6" max="7" width="9.140625" style="9"/>
    <col min="8" max="8" width="2.28515625" customWidth="1"/>
    <col min="9" max="10" width="9.140625" style="9"/>
    <col min="11" max="11" width="2.140625" customWidth="1"/>
    <col min="12" max="12" width="9.140625" style="9"/>
    <col min="14" max="14" width="2" customWidth="1"/>
    <col min="17" max="17" width="2.140625" customWidth="1"/>
    <col min="18" max="18" width="9.140625" customWidth="1"/>
    <col min="25" max="25" width="9.140625" style="9"/>
  </cols>
  <sheetData>
    <row r="2" spans="1:19" x14ac:dyDescent="0.25">
      <c r="A2" t="s">
        <v>27</v>
      </c>
      <c r="B2" s="14">
        <f>1/8</f>
        <v>0.125</v>
      </c>
      <c r="C2" s="14"/>
      <c r="D2" s="9"/>
      <c r="F2" s="14" t="s">
        <v>30</v>
      </c>
      <c r="G2" s="14"/>
      <c r="I2" s="14" t="s">
        <v>31</v>
      </c>
      <c r="J2" s="14"/>
      <c r="L2" s="14" t="s">
        <v>32</v>
      </c>
      <c r="M2" s="14"/>
      <c r="O2" s="14" t="s">
        <v>33</v>
      </c>
      <c r="P2" s="14"/>
      <c r="R2" s="14" t="s">
        <v>34</v>
      </c>
      <c r="S2" s="14"/>
    </row>
    <row r="3" spans="1:19" x14ac:dyDescent="0.25">
      <c r="F3" s="9" t="s">
        <v>28</v>
      </c>
      <c r="G3" s="9" t="s">
        <v>25</v>
      </c>
      <c r="I3" s="9" t="s">
        <v>28</v>
      </c>
      <c r="J3" s="9" t="s">
        <v>25</v>
      </c>
      <c r="L3" s="9" t="s">
        <v>28</v>
      </c>
      <c r="M3" s="9" t="s">
        <v>25</v>
      </c>
      <c r="O3" s="9" t="s">
        <v>28</v>
      </c>
      <c r="P3" s="9" t="s">
        <v>25</v>
      </c>
      <c r="R3" s="9" t="s">
        <v>28</v>
      </c>
      <c r="S3" s="9" t="s">
        <v>25</v>
      </c>
    </row>
    <row r="4" spans="1:19" x14ac:dyDescent="0.25">
      <c r="A4" t="s">
        <v>26</v>
      </c>
      <c r="B4" s="9" t="s">
        <v>10</v>
      </c>
      <c r="C4" s="9">
        <v>0.7</v>
      </c>
      <c r="D4" s="9"/>
      <c r="F4" s="9">
        <f>EXP(C4)</f>
        <v>2.0137527074704766</v>
      </c>
      <c r="G4" s="9">
        <f t="shared" ref="G4:G11" si="0">F4/$F$13</f>
        <v>0.18903417536426012</v>
      </c>
      <c r="I4" s="9">
        <f>EXP(C4*2)</f>
        <v>4.0551999668446745</v>
      </c>
      <c r="J4" s="9">
        <f>I4/$I$13</f>
        <v>0.22712499194534808</v>
      </c>
      <c r="L4" s="9">
        <f>EXP(C4 * 3)</f>
        <v>8.1661699125676463</v>
      </c>
      <c r="M4">
        <f>L4/$L$13</f>
        <v>0.28504002719056898</v>
      </c>
      <c r="O4">
        <f>EXP(C4*4)</f>
        <v>16.444646771097048</v>
      </c>
      <c r="P4">
        <f>O4/$O$13</f>
        <v>0.35102585839652423</v>
      </c>
      <c r="R4">
        <f>EXP(C4*5)</f>
        <v>33.115451958692312</v>
      </c>
      <c r="S4" s="9">
        <f>R4/$R$13</f>
        <v>0.40081043956120449</v>
      </c>
    </row>
    <row r="5" spans="1:19" x14ac:dyDescent="0.25">
      <c r="B5" s="9" t="s">
        <v>9</v>
      </c>
      <c r="C5" s="9">
        <v>0.6</v>
      </c>
      <c r="D5" s="9"/>
      <c r="F5" s="9">
        <f t="shared" ref="F5:F11" si="1">EXP(C5)</f>
        <v>1.8221188003905089</v>
      </c>
      <c r="G5" s="9">
        <f t="shared" si="0"/>
        <v>0.17104519515715391</v>
      </c>
      <c r="I5" s="9">
        <f t="shared" ref="I5:I11" si="2">EXP(C5*2)</f>
        <v>3.3201169227365472</v>
      </c>
      <c r="J5" s="9">
        <f t="shared" ref="J5:J11" si="3">I5/$I$13</f>
        <v>0.18595421569824538</v>
      </c>
      <c r="L5" s="9">
        <f t="shared" ref="L5:L11" si="4">EXP(C5 * 3)</f>
        <v>6.0496474644129448</v>
      </c>
      <c r="M5">
        <f t="shared" ref="M5:M11" si="5">L5/$L$13</f>
        <v>0.21116284576638583</v>
      </c>
      <c r="O5">
        <f t="shared" ref="O5:O11" si="6">EXP(C5*4)</f>
        <v>11.023176380641601</v>
      </c>
      <c r="P5">
        <f t="shared" ref="P5:P10" si="7">O5/$O$13</f>
        <v>0.23529966956005793</v>
      </c>
      <c r="R5">
        <f t="shared" ref="R5:R11" si="8">EXP(C5*5)</f>
        <v>20.085536923187668</v>
      </c>
      <c r="S5" s="9">
        <f t="shared" ref="S5:S11" si="9">R5/$R$13</f>
        <v>0.24310382032676794</v>
      </c>
    </row>
    <row r="6" spans="1:19" x14ac:dyDescent="0.25">
      <c r="B6" s="9" t="s">
        <v>8</v>
      </c>
      <c r="C6" s="9">
        <v>0.5</v>
      </c>
      <c r="D6" s="9"/>
      <c r="F6" s="9">
        <f t="shared" si="1"/>
        <v>1.6487212707001282</v>
      </c>
      <c r="G6" s="9">
        <f t="shared" si="0"/>
        <v>0.15476809275345596</v>
      </c>
      <c r="I6" s="9">
        <f t="shared" si="2"/>
        <v>2.7182818284590451</v>
      </c>
      <c r="J6" s="9">
        <f t="shared" si="3"/>
        <v>0.15224643505664992</v>
      </c>
      <c r="L6" s="9">
        <f t="shared" si="4"/>
        <v>4.4816890703380645</v>
      </c>
      <c r="M6">
        <f t="shared" si="5"/>
        <v>0.15643328367474199</v>
      </c>
      <c r="O6">
        <f t="shared" si="6"/>
        <v>7.3890560989306504</v>
      </c>
      <c r="P6">
        <f t="shared" si="7"/>
        <v>0.15772608533166876</v>
      </c>
      <c r="R6">
        <f t="shared" si="8"/>
        <v>12.182493960703473</v>
      </c>
      <c r="S6" s="9">
        <f t="shared" si="9"/>
        <v>0.14744992052145606</v>
      </c>
    </row>
    <row r="7" spans="1:19" x14ac:dyDescent="0.25">
      <c r="B7" s="9" t="s">
        <v>7</v>
      </c>
      <c r="C7" s="9">
        <v>0.4</v>
      </c>
      <c r="D7" s="9"/>
      <c r="F7" s="9">
        <f t="shared" si="1"/>
        <v>1.4918246976412703</v>
      </c>
      <c r="G7" s="9">
        <f t="shared" si="0"/>
        <v>0.140039961441387</v>
      </c>
      <c r="I7" s="9">
        <f t="shared" si="2"/>
        <v>2.2255409284924679</v>
      </c>
      <c r="J7" s="9">
        <f t="shared" si="3"/>
        <v>0.12464883842736907</v>
      </c>
      <c r="L7" s="9">
        <f t="shared" si="4"/>
        <v>3.3201169227365481</v>
      </c>
      <c r="M7">
        <f t="shared" si="5"/>
        <v>0.11588862686732082</v>
      </c>
      <c r="O7">
        <f t="shared" si="6"/>
        <v>4.9530324243951149</v>
      </c>
      <c r="P7">
        <f t="shared" si="7"/>
        <v>0.10572695678054538</v>
      </c>
      <c r="R7">
        <f t="shared" si="8"/>
        <v>7.3890560989306504</v>
      </c>
      <c r="S7" s="9">
        <f t="shared" si="9"/>
        <v>8.9432897568454114E-2</v>
      </c>
    </row>
    <row r="8" spans="1:19" x14ac:dyDescent="0.25">
      <c r="B8" s="9" t="s">
        <v>6</v>
      </c>
      <c r="C8" s="9">
        <v>0.3</v>
      </c>
      <c r="D8" s="9"/>
      <c r="F8" s="9">
        <f t="shared" si="1"/>
        <v>1.3498588075760032</v>
      </c>
      <c r="G8" s="9">
        <f t="shared" si="0"/>
        <v>0.12671339713247995</v>
      </c>
      <c r="I8" s="9">
        <f t="shared" si="2"/>
        <v>1.8221188003905089</v>
      </c>
      <c r="J8" s="9">
        <f t="shared" si="3"/>
        <v>0.10205383735593555</v>
      </c>
      <c r="L8" s="9">
        <f t="shared" si="4"/>
        <v>2.4596031111569494</v>
      </c>
      <c r="M8">
        <f t="shared" si="5"/>
        <v>8.5852406353096114E-2</v>
      </c>
      <c r="O8">
        <f t="shared" si="6"/>
        <v>3.3201169227365472</v>
      </c>
      <c r="P8">
        <f t="shared" si="7"/>
        <v>7.0870898536343208E-2</v>
      </c>
      <c r="R8">
        <f t="shared" si="8"/>
        <v>4.4816890703380645</v>
      </c>
      <c r="S8" s="9">
        <f t="shared" si="9"/>
        <v>5.4243794362206839E-2</v>
      </c>
    </row>
    <row r="9" spans="1:19" x14ac:dyDescent="0.25">
      <c r="B9" s="9" t="s">
        <v>5</v>
      </c>
      <c r="C9" s="9">
        <v>0.2</v>
      </c>
      <c r="D9" s="9"/>
      <c r="F9" s="9">
        <f t="shared" si="1"/>
        <v>1.2214027581601699</v>
      </c>
      <c r="G9" s="9">
        <f t="shared" si="0"/>
        <v>0.11465502309191833</v>
      </c>
      <c r="I9" s="9">
        <f t="shared" si="2"/>
        <v>1.4918246976412703</v>
      </c>
      <c r="J9" s="9">
        <f t="shared" si="3"/>
        <v>8.3554615112922989E-2</v>
      </c>
      <c r="L9" s="9">
        <f t="shared" si="4"/>
        <v>1.8221188003905091</v>
      </c>
      <c r="M9">
        <f t="shared" si="5"/>
        <v>6.3601026915744485E-2</v>
      </c>
      <c r="O9">
        <f t="shared" si="6"/>
        <v>2.2255409284924679</v>
      </c>
      <c r="P9">
        <f t="shared" si="7"/>
        <v>4.7506183969468714E-2</v>
      </c>
      <c r="R9">
        <f t="shared" si="8"/>
        <v>2.7182818284590451</v>
      </c>
      <c r="S9" s="9">
        <f t="shared" si="9"/>
        <v>3.2900524379825741E-2</v>
      </c>
    </row>
    <row r="10" spans="1:19" x14ac:dyDescent="0.25">
      <c r="B10" s="9" t="s">
        <v>4</v>
      </c>
      <c r="C10" s="9">
        <v>0.1</v>
      </c>
      <c r="D10" s="9"/>
      <c r="F10" s="9">
        <f t="shared" si="1"/>
        <v>1.1051709180756477</v>
      </c>
      <c r="G10" s="9">
        <f t="shared" si="0"/>
        <v>0.1037441550593447</v>
      </c>
      <c r="I10" s="9">
        <f t="shared" si="2"/>
        <v>1.2214027581601699</v>
      </c>
      <c r="J10" s="9">
        <f t="shared" si="3"/>
        <v>6.8408732954544374E-2</v>
      </c>
      <c r="L10" s="9">
        <f t="shared" si="4"/>
        <v>1.3498588075760032</v>
      </c>
      <c r="M10">
        <f t="shared" si="5"/>
        <v>4.7116799593251872E-2</v>
      </c>
      <c r="O10">
        <f t="shared" si="6"/>
        <v>1.4918246976412703</v>
      </c>
      <c r="P10">
        <f t="shared" si="7"/>
        <v>3.1844347425391814E-2</v>
      </c>
      <c r="R10">
        <f t="shared" si="8"/>
        <v>1.6487212707001282</v>
      </c>
      <c r="S10" s="9">
        <f t="shared" si="9"/>
        <v>1.9955176756987287E-2</v>
      </c>
    </row>
    <row r="11" spans="1:19" x14ac:dyDescent="0.25">
      <c r="B11" s="9" t="s">
        <v>3</v>
      </c>
      <c r="C11" s="9">
        <v>0</v>
      </c>
      <c r="D11" s="9"/>
      <c r="F11" s="9">
        <f t="shared" si="1"/>
        <v>1</v>
      </c>
      <c r="G11" s="9">
        <f t="shared" si="0"/>
        <v>9.3871593400219694E-2</v>
      </c>
      <c r="I11" s="9">
        <f t="shared" si="2"/>
        <v>1</v>
      </c>
      <c r="J11" s="9">
        <f t="shared" si="3"/>
        <v>5.6008333448984662E-2</v>
      </c>
      <c r="L11" s="9">
        <f t="shared" si="4"/>
        <v>1</v>
      </c>
      <c r="M11">
        <f t="shared" si="5"/>
        <v>3.4904983638889941E-2</v>
      </c>
      <c r="O11">
        <f t="shared" si="6"/>
        <v>1</v>
      </c>
      <c r="P11">
        <f>O11/$O$13</f>
        <v>2.1345904432163533E-2</v>
      </c>
      <c r="R11">
        <f t="shared" si="8"/>
        <v>1</v>
      </c>
      <c r="S11" s="9">
        <f t="shared" si="9"/>
        <v>1.2103426523097708E-2</v>
      </c>
    </row>
    <row r="12" spans="1:19" x14ac:dyDescent="0.25">
      <c r="S12" s="9"/>
    </row>
    <row r="13" spans="1:19" x14ac:dyDescent="0.25">
      <c r="E13" t="s">
        <v>19</v>
      </c>
      <c r="F13" s="9">
        <f>SUM(F4:F10)</f>
        <v>10.652849960014205</v>
      </c>
      <c r="I13" s="9">
        <f>SUM(I4:I11)</f>
        <v>17.854485902724683</v>
      </c>
      <c r="L13" s="9">
        <f>SUM(L4:L11)</f>
        <v>28.649204089178664</v>
      </c>
      <c r="O13">
        <f>SUM(O4:O10)</f>
        <v>46.8473942239347</v>
      </c>
      <c r="R13">
        <f>SUM(R4:R11)</f>
        <v>82.621231111011326</v>
      </c>
    </row>
    <row r="17" spans="1:20" x14ac:dyDescent="0.25">
      <c r="A17" s="15" t="s">
        <v>35</v>
      </c>
      <c r="B17" s="15"/>
      <c r="C17" s="15"/>
      <c r="D17" s="15"/>
      <c r="F17" s="15" t="s">
        <v>30</v>
      </c>
      <c r="G17" s="15"/>
      <c r="I17" s="9">
        <f>G4/G5-1</f>
        <v>0.10517091807564771</v>
      </c>
    </row>
    <row r="18" spans="1:20" x14ac:dyDescent="0.25">
      <c r="F18" s="15" t="s">
        <v>31</v>
      </c>
      <c r="G18" s="15"/>
      <c r="I18" s="9">
        <f>J4/J5-1</f>
        <v>0.22140275816016985</v>
      </c>
    </row>
    <row r="19" spans="1:20" x14ac:dyDescent="0.25">
      <c r="F19" s="15" t="s">
        <v>32</v>
      </c>
      <c r="G19" s="15"/>
      <c r="I19" s="9">
        <f>M4/M5-1</f>
        <v>0.34985880757600274</v>
      </c>
    </row>
    <row r="20" spans="1:20" x14ac:dyDescent="0.25">
      <c r="F20" s="15" t="s">
        <v>33</v>
      </c>
      <c r="G20" s="15"/>
      <c r="I20" s="9">
        <f>P4/P5-1</f>
        <v>0.49182469764127035</v>
      </c>
    </row>
    <row r="21" spans="1:20" x14ac:dyDescent="0.25">
      <c r="F21" s="15" t="s">
        <v>34</v>
      </c>
      <c r="G21" s="15"/>
      <c r="I21" s="9">
        <f>S4/S5-1</f>
        <v>0.64872127070012819</v>
      </c>
    </row>
    <row r="27" spans="1:20" x14ac:dyDescent="0.25">
      <c r="T27" s="8">
        <v>0.28504002719056898</v>
      </c>
    </row>
    <row r="28" spans="1:20" x14ac:dyDescent="0.25">
      <c r="T28" s="8">
        <v>0.21116284576638583</v>
      </c>
    </row>
    <row r="29" spans="1:20" x14ac:dyDescent="0.25">
      <c r="T29" s="8">
        <v>0.15643328367474199</v>
      </c>
    </row>
    <row r="30" spans="1:20" x14ac:dyDescent="0.25">
      <c r="T30" s="8">
        <v>0.11588862686732082</v>
      </c>
    </row>
    <row r="31" spans="1:20" x14ac:dyDescent="0.25">
      <c r="T31" s="8">
        <v>8.5852406353096114E-2</v>
      </c>
    </row>
    <row r="32" spans="1:20" x14ac:dyDescent="0.25">
      <c r="T32" s="8">
        <v>6.3601026915744485E-2</v>
      </c>
    </row>
    <row r="33" spans="20:20" x14ac:dyDescent="0.25">
      <c r="T33" s="8">
        <v>4.7116799593251872E-2</v>
      </c>
    </row>
    <row r="34" spans="20:20" x14ac:dyDescent="0.25">
      <c r="T34" s="8">
        <v>3.4904983638889941E-2</v>
      </c>
    </row>
  </sheetData>
  <mergeCells count="12">
    <mergeCell ref="O2:P2"/>
    <mergeCell ref="R2:S2"/>
    <mergeCell ref="F21:G21"/>
    <mergeCell ref="B2:C2"/>
    <mergeCell ref="F2:G2"/>
    <mergeCell ref="I2:J2"/>
    <mergeCell ref="L2:M2"/>
    <mergeCell ref="A17:D17"/>
    <mergeCell ref="F17:G17"/>
    <mergeCell ref="F18:G18"/>
    <mergeCell ref="F19:G19"/>
    <mergeCell ref="F20:G20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1"/>
  <sheetViews>
    <sheetView tabSelected="1" workbookViewId="0">
      <selection activeCell="P35" sqref="P35"/>
    </sheetView>
  </sheetViews>
  <sheetFormatPr defaultRowHeight="15" x14ac:dyDescent="0.25"/>
  <cols>
    <col min="1" max="1" width="13.140625" customWidth="1"/>
    <col min="2" max="2" width="5.42578125" customWidth="1"/>
    <col min="3" max="3" width="5" customWidth="1"/>
    <col min="4" max="4" width="2.42578125" customWidth="1"/>
    <col min="5" max="5" width="4.85546875" customWidth="1"/>
    <col min="6" max="7" width="9.140625" style="9"/>
    <col min="8" max="8" width="2.28515625" customWidth="1"/>
    <col min="9" max="10" width="9.140625" style="9"/>
    <col min="11" max="11" width="2.140625" customWidth="1"/>
    <col min="12" max="12" width="9.140625" style="9"/>
    <col min="14" max="14" width="2" customWidth="1"/>
    <col min="17" max="17" width="2.140625" customWidth="1"/>
    <col min="18" max="18" width="9.140625" customWidth="1"/>
    <col min="25" max="25" width="9.140625" style="9"/>
  </cols>
  <sheetData>
    <row r="2" spans="1:19" x14ac:dyDescent="0.25">
      <c r="A2" t="s">
        <v>27</v>
      </c>
      <c r="B2" s="14">
        <f>1/8</f>
        <v>0.125</v>
      </c>
      <c r="C2" s="14"/>
      <c r="D2" s="9"/>
      <c r="F2" s="14" t="s">
        <v>30</v>
      </c>
      <c r="G2" s="14"/>
      <c r="I2" s="14" t="s">
        <v>31</v>
      </c>
      <c r="J2" s="14"/>
      <c r="L2" s="14" t="s">
        <v>32</v>
      </c>
      <c r="M2" s="14"/>
      <c r="O2" s="14" t="s">
        <v>33</v>
      </c>
      <c r="P2" s="14"/>
      <c r="R2" s="14" t="s">
        <v>34</v>
      </c>
      <c r="S2" s="14"/>
    </row>
    <row r="3" spans="1:19" x14ac:dyDescent="0.25">
      <c r="F3" s="9" t="s">
        <v>28</v>
      </c>
      <c r="G3" s="9" t="s">
        <v>25</v>
      </c>
      <c r="I3" s="9" t="s">
        <v>28</v>
      </c>
      <c r="J3" s="9" t="s">
        <v>25</v>
      </c>
      <c r="L3" s="9" t="s">
        <v>28</v>
      </c>
      <c r="M3" s="9" t="s">
        <v>25</v>
      </c>
      <c r="O3" s="9" t="s">
        <v>28</v>
      </c>
      <c r="P3" s="9" t="s">
        <v>25</v>
      </c>
      <c r="R3" s="9" t="s">
        <v>28</v>
      </c>
      <c r="S3" s="9" t="s">
        <v>25</v>
      </c>
    </row>
    <row r="4" spans="1:19" x14ac:dyDescent="0.25">
      <c r="A4" t="s">
        <v>26</v>
      </c>
      <c r="B4" s="9" t="s">
        <v>10</v>
      </c>
      <c r="C4" s="9">
        <v>0.7</v>
      </c>
      <c r="D4" s="9"/>
      <c r="F4" s="9">
        <f>EXP(C4)</f>
        <v>2.0137527074704766</v>
      </c>
      <c r="G4" s="9">
        <f t="shared" ref="G4:G11" si="0">F4/$F$13</f>
        <v>0.22086667281816053</v>
      </c>
      <c r="I4" s="9">
        <f>EXP(C4*2)</f>
        <v>4.0551999668446745</v>
      </c>
      <c r="J4" s="9">
        <f>I4/$I$13</f>
        <v>0.29349344883190126</v>
      </c>
      <c r="L4" s="9">
        <f>EXP(C4 * 3)</f>
        <v>8.1661699125676463</v>
      </c>
      <c r="M4">
        <f>L4/$L$13</f>
        <v>0.39918080924826882</v>
      </c>
      <c r="O4">
        <f>EXP(C4*4)</f>
        <v>16.444646771097048</v>
      </c>
      <c r="P4">
        <f>O4/$O$13</f>
        <v>0.5196496085293133</v>
      </c>
      <c r="R4">
        <f>EXP(C4*5)</f>
        <v>33.115451958692312</v>
      </c>
      <c r="S4" s="9">
        <f>R4/$R$13</f>
        <v>0.59744604012965963</v>
      </c>
    </row>
    <row r="5" spans="1:19" x14ac:dyDescent="0.25">
      <c r="B5" s="9" t="s">
        <v>9</v>
      </c>
      <c r="C5" s="9">
        <v>0.5</v>
      </c>
      <c r="D5" s="9"/>
      <c r="F5" s="9">
        <f t="shared" ref="F5:F11" si="1">EXP(C5)</f>
        <v>1.6487212707001282</v>
      </c>
      <c r="G5" s="9">
        <f t="shared" si="0"/>
        <v>0.18083033736624077</v>
      </c>
      <c r="I5" s="9">
        <f t="shared" ref="I5:I11" si="2">EXP(C5*2)</f>
        <v>2.7182818284590451</v>
      </c>
      <c r="J5" s="9">
        <f t="shared" ref="J5:J11" si="3">I5/$I$13</f>
        <v>0.1967345421321586</v>
      </c>
      <c r="L5" s="9">
        <f t="shared" ref="L5:L11" si="4">EXP(C5 * 3)</f>
        <v>4.4816890703380645</v>
      </c>
      <c r="M5">
        <f t="shared" ref="M5:M11" si="5">L5/$L$13</f>
        <v>0.21907507302087997</v>
      </c>
      <c r="O5">
        <f t="shared" ref="O5:O11" si="6">EXP(C5*4)</f>
        <v>7.3890560989306504</v>
      </c>
      <c r="P5">
        <f t="shared" ref="P5:P10" si="7">O5/$O$13</f>
        <v>0.2334936203043961</v>
      </c>
      <c r="R5">
        <f t="shared" ref="R5:R11" si="8">EXP(C5*5)</f>
        <v>12.182493960703473</v>
      </c>
      <c r="S5" s="9">
        <f t="shared" ref="S5:S11" si="9">R5/$R$13</f>
        <v>0.21978811537299031</v>
      </c>
    </row>
    <row r="6" spans="1:19" x14ac:dyDescent="0.25">
      <c r="B6" s="9" t="s">
        <v>8</v>
      </c>
      <c r="C6" s="9">
        <v>0.3</v>
      </c>
      <c r="D6" s="9"/>
      <c r="F6" s="9">
        <f t="shared" si="1"/>
        <v>1.3498588075760032</v>
      </c>
      <c r="G6" s="9">
        <f t="shared" si="0"/>
        <v>0.14805135829120783</v>
      </c>
      <c r="I6" s="9">
        <f t="shared" si="2"/>
        <v>1.8221188003905089</v>
      </c>
      <c r="J6" s="9">
        <f t="shared" si="3"/>
        <v>0.13187510733882898</v>
      </c>
      <c r="L6" s="9">
        <f t="shared" si="4"/>
        <v>2.4596031111569494</v>
      </c>
      <c r="M6">
        <f t="shared" si="5"/>
        <v>0.12023094925200745</v>
      </c>
      <c r="O6">
        <f t="shared" si="6"/>
        <v>3.3201169227365472</v>
      </c>
      <c r="P6">
        <f t="shared" si="7"/>
        <v>0.10491544653935415</v>
      </c>
      <c r="R6">
        <f t="shared" si="8"/>
        <v>4.4816890703380645</v>
      </c>
      <c r="S6" s="9">
        <f t="shared" si="9"/>
        <v>8.085552905954016E-2</v>
      </c>
    </row>
    <row r="7" spans="1:19" x14ac:dyDescent="0.25">
      <c r="B7" s="9" t="s">
        <v>7</v>
      </c>
      <c r="C7" s="9">
        <v>0.1</v>
      </c>
      <c r="D7" s="9"/>
      <c r="F7" s="9">
        <f t="shared" si="1"/>
        <v>1.1051709180756477</v>
      </c>
      <c r="G7" s="9">
        <f t="shared" si="0"/>
        <v>0.12121420006797871</v>
      </c>
      <c r="I7" s="9">
        <f t="shared" si="2"/>
        <v>1.2214027581601699</v>
      </c>
      <c r="J7" s="9">
        <f t="shared" si="3"/>
        <v>8.839852802231872E-2</v>
      </c>
      <c r="L7" s="9">
        <f t="shared" si="4"/>
        <v>1.3498588075760032</v>
      </c>
      <c r="M7">
        <f t="shared" si="5"/>
        <v>6.5984143968132083E-2</v>
      </c>
      <c r="O7">
        <f t="shared" si="6"/>
        <v>1.4918246976412703</v>
      </c>
      <c r="P7">
        <f t="shared" si="7"/>
        <v>4.7141548913423745E-2</v>
      </c>
      <c r="R7">
        <f t="shared" si="8"/>
        <v>1.6487212707001282</v>
      </c>
      <c r="S7" s="9">
        <f t="shared" si="9"/>
        <v>2.9745086846044953E-2</v>
      </c>
    </row>
    <row r="8" spans="1:19" x14ac:dyDescent="0.25">
      <c r="B8" s="9" t="s">
        <v>6</v>
      </c>
      <c r="C8" s="9">
        <v>0</v>
      </c>
      <c r="D8" s="9"/>
      <c r="F8" s="9">
        <f t="shared" si="1"/>
        <v>1</v>
      </c>
      <c r="G8" s="9">
        <f t="shared" si="0"/>
        <v>0.10967914381880409</v>
      </c>
      <c r="I8" s="9">
        <f t="shared" si="2"/>
        <v>1</v>
      </c>
      <c r="J8" s="9">
        <f t="shared" si="3"/>
        <v>7.2374593418698091E-2</v>
      </c>
      <c r="L8" s="9">
        <f t="shared" si="4"/>
        <v>1</v>
      </c>
      <c r="M8">
        <f t="shared" si="5"/>
        <v>4.8882256127677916E-2</v>
      </c>
      <c r="O8">
        <f t="shared" si="6"/>
        <v>1</v>
      </c>
      <c r="P8">
        <f t="shared" si="7"/>
        <v>3.1599925237837549E-2</v>
      </c>
      <c r="R8">
        <f t="shared" si="8"/>
        <v>1</v>
      </c>
      <c r="S8" s="9">
        <f t="shared" si="9"/>
        <v>1.8041307147941221E-2</v>
      </c>
    </row>
    <row r="9" spans="1:19" x14ac:dyDescent="0.25">
      <c r="B9" s="9" t="s">
        <v>5</v>
      </c>
      <c r="C9" s="9">
        <v>0</v>
      </c>
      <c r="D9" s="9"/>
      <c r="F9" s="9">
        <f t="shared" si="1"/>
        <v>1</v>
      </c>
      <c r="G9" s="9">
        <f t="shared" si="0"/>
        <v>0.10967914381880409</v>
      </c>
      <c r="I9" s="9">
        <f t="shared" si="2"/>
        <v>1</v>
      </c>
      <c r="J9" s="9">
        <f t="shared" si="3"/>
        <v>7.2374593418698091E-2</v>
      </c>
      <c r="L9" s="9">
        <f t="shared" si="4"/>
        <v>1</v>
      </c>
      <c r="M9">
        <f t="shared" si="5"/>
        <v>4.8882256127677916E-2</v>
      </c>
      <c r="O9">
        <f t="shared" si="6"/>
        <v>1</v>
      </c>
      <c r="P9">
        <f t="shared" si="7"/>
        <v>3.1599925237837549E-2</v>
      </c>
      <c r="R9">
        <f t="shared" si="8"/>
        <v>1</v>
      </c>
      <c r="S9" s="9">
        <f t="shared" si="9"/>
        <v>1.8041307147941221E-2</v>
      </c>
    </row>
    <row r="10" spans="1:19" x14ac:dyDescent="0.25">
      <c r="B10" s="9" t="s">
        <v>4</v>
      </c>
      <c r="C10" s="9">
        <v>0</v>
      </c>
      <c r="D10" s="9"/>
      <c r="F10" s="9">
        <f t="shared" si="1"/>
        <v>1</v>
      </c>
      <c r="G10" s="9">
        <f t="shared" si="0"/>
        <v>0.10967914381880409</v>
      </c>
      <c r="I10" s="9">
        <f t="shared" si="2"/>
        <v>1</v>
      </c>
      <c r="J10" s="9">
        <f t="shared" si="3"/>
        <v>7.2374593418698091E-2</v>
      </c>
      <c r="L10" s="9">
        <f t="shared" si="4"/>
        <v>1</v>
      </c>
      <c r="M10">
        <f t="shared" si="5"/>
        <v>4.8882256127677916E-2</v>
      </c>
      <c r="O10">
        <f t="shared" si="6"/>
        <v>1</v>
      </c>
      <c r="P10">
        <f t="shared" si="7"/>
        <v>3.1599925237837549E-2</v>
      </c>
      <c r="R10">
        <f t="shared" si="8"/>
        <v>1</v>
      </c>
      <c r="S10" s="9">
        <f t="shared" si="9"/>
        <v>1.8041307147941221E-2</v>
      </c>
    </row>
    <row r="11" spans="1:19" x14ac:dyDescent="0.25">
      <c r="B11" s="9" t="s">
        <v>3</v>
      </c>
      <c r="C11" s="9">
        <v>0</v>
      </c>
      <c r="D11" s="9"/>
      <c r="F11" s="9">
        <f t="shared" si="1"/>
        <v>1</v>
      </c>
      <c r="G11" s="9">
        <f t="shared" si="0"/>
        <v>0.10967914381880409</v>
      </c>
      <c r="I11" s="9">
        <f t="shared" si="2"/>
        <v>1</v>
      </c>
      <c r="J11" s="9">
        <f t="shared" si="3"/>
        <v>7.2374593418698091E-2</v>
      </c>
      <c r="L11" s="9">
        <f t="shared" si="4"/>
        <v>1</v>
      </c>
      <c r="M11">
        <f t="shared" si="5"/>
        <v>4.8882256127677916E-2</v>
      </c>
      <c r="O11">
        <f t="shared" si="6"/>
        <v>1</v>
      </c>
      <c r="P11">
        <f>O11/$O$13</f>
        <v>3.1599925237837549E-2</v>
      </c>
      <c r="R11">
        <f t="shared" si="8"/>
        <v>1</v>
      </c>
      <c r="S11" s="9">
        <f t="shared" si="9"/>
        <v>1.8041307147941221E-2</v>
      </c>
    </row>
    <row r="12" spans="1:19" x14ac:dyDescent="0.25">
      <c r="S12" s="9"/>
    </row>
    <row r="13" spans="1:19" x14ac:dyDescent="0.25">
      <c r="E13" t="s">
        <v>19</v>
      </c>
      <c r="F13" s="9">
        <f>SUM(F4:F10)</f>
        <v>9.1175037038222548</v>
      </c>
      <c r="I13" s="9">
        <f>SUM(I4:I11)</f>
        <v>13.8170033538544</v>
      </c>
      <c r="L13" s="9">
        <f>SUM(L4:L11)</f>
        <v>20.457320901638663</v>
      </c>
      <c r="O13">
        <f>SUM(O4:O10)</f>
        <v>31.645644490405516</v>
      </c>
      <c r="R13">
        <f>SUM(R4:R11)</f>
        <v>55.428356260433979</v>
      </c>
    </row>
    <row r="17" spans="1:9" x14ac:dyDescent="0.25">
      <c r="A17" s="15" t="s">
        <v>35</v>
      </c>
      <c r="B17" s="15"/>
      <c r="C17" s="15"/>
      <c r="D17" s="15"/>
      <c r="F17" s="15" t="s">
        <v>30</v>
      </c>
      <c r="G17" s="15"/>
      <c r="I17" s="9">
        <f>G4/G5-1</f>
        <v>0.22140275816017008</v>
      </c>
    </row>
    <row r="18" spans="1:9" x14ac:dyDescent="0.25">
      <c r="F18" s="15" t="s">
        <v>31</v>
      </c>
      <c r="G18" s="15"/>
      <c r="I18" s="9">
        <f>J4/J5-1</f>
        <v>0.49182469764127035</v>
      </c>
    </row>
    <row r="19" spans="1:9" x14ac:dyDescent="0.25">
      <c r="F19" s="15" t="s">
        <v>32</v>
      </c>
      <c r="G19" s="15"/>
      <c r="I19" s="9">
        <f>M4/M5-1</f>
        <v>0.82211880039050822</v>
      </c>
    </row>
    <row r="20" spans="1:9" x14ac:dyDescent="0.25">
      <c r="F20" s="15" t="s">
        <v>33</v>
      </c>
      <c r="G20" s="15"/>
      <c r="I20" s="9">
        <f>P4/P5-1</f>
        <v>1.2255409284924674</v>
      </c>
    </row>
    <row r="21" spans="1:9" x14ac:dyDescent="0.25">
      <c r="F21" s="15" t="s">
        <v>34</v>
      </c>
      <c r="G21" s="15"/>
      <c r="I21" s="9">
        <f>S4/S5-1</f>
        <v>1.7182818284590451</v>
      </c>
    </row>
  </sheetData>
  <mergeCells count="12">
    <mergeCell ref="O2:P2"/>
    <mergeCell ref="R2:S2"/>
    <mergeCell ref="F21:G21"/>
    <mergeCell ref="B2:C2"/>
    <mergeCell ref="F2:G2"/>
    <mergeCell ref="I2:J2"/>
    <mergeCell ref="L2:M2"/>
    <mergeCell ref="A17:D17"/>
    <mergeCell ref="F17:G17"/>
    <mergeCell ref="F18:G18"/>
    <mergeCell ref="F19:G19"/>
    <mergeCell ref="F20:G2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Y21"/>
  <sheetViews>
    <sheetView workbookViewId="0">
      <selection activeCell="O41" sqref="O41"/>
    </sheetView>
  </sheetViews>
  <sheetFormatPr defaultRowHeight="15" x14ac:dyDescent="0.25"/>
  <cols>
    <col min="1" max="1" width="13.140625" customWidth="1"/>
    <col min="2" max="2" width="5.42578125" customWidth="1"/>
    <col min="3" max="3" width="5" customWidth="1"/>
    <col min="4" max="4" width="2.42578125" customWidth="1"/>
    <col min="5" max="5" width="4.85546875" customWidth="1"/>
    <col min="6" max="7" width="9.140625" style="9"/>
    <col min="8" max="8" width="2.28515625" customWidth="1"/>
    <col min="9" max="10" width="9.140625" style="9"/>
    <col min="11" max="11" width="2.140625" customWidth="1"/>
    <col min="12" max="12" width="9.140625" style="9"/>
    <col min="14" max="14" width="2" customWidth="1"/>
    <col min="17" max="17" width="2.140625" customWidth="1"/>
    <col min="18" max="18" width="9.140625" customWidth="1"/>
    <col min="25" max="25" width="9.140625" style="9"/>
  </cols>
  <sheetData>
    <row r="2" spans="1:19" x14ac:dyDescent="0.25">
      <c r="A2" t="s">
        <v>27</v>
      </c>
      <c r="B2" s="14">
        <f>1/8</f>
        <v>0.125</v>
      </c>
      <c r="C2" s="14"/>
      <c r="D2" s="9"/>
      <c r="F2" s="14" t="s">
        <v>30</v>
      </c>
      <c r="G2" s="14"/>
      <c r="I2" s="14" t="s">
        <v>31</v>
      </c>
      <c r="J2" s="14"/>
      <c r="L2" s="14" t="s">
        <v>32</v>
      </c>
      <c r="M2" s="14"/>
      <c r="O2" s="14" t="s">
        <v>33</v>
      </c>
      <c r="P2" s="14"/>
      <c r="R2" s="14" t="s">
        <v>34</v>
      </c>
      <c r="S2" s="14"/>
    </row>
    <row r="3" spans="1:19" x14ac:dyDescent="0.25">
      <c r="F3" s="9" t="s">
        <v>28</v>
      </c>
      <c r="G3" s="9" t="s">
        <v>25</v>
      </c>
      <c r="I3" s="9" t="s">
        <v>28</v>
      </c>
      <c r="J3" s="9" t="s">
        <v>25</v>
      </c>
      <c r="L3" s="9" t="s">
        <v>28</v>
      </c>
      <c r="M3" s="9" t="s">
        <v>25</v>
      </c>
      <c r="O3" s="9" t="s">
        <v>28</v>
      </c>
      <c r="P3" s="9" t="s">
        <v>25</v>
      </c>
      <c r="R3" s="9" t="s">
        <v>28</v>
      </c>
      <c r="S3" s="9" t="s">
        <v>25</v>
      </c>
    </row>
    <row r="4" spans="1:19" x14ac:dyDescent="0.25">
      <c r="A4" t="s">
        <v>26</v>
      </c>
      <c r="B4" s="9" t="s">
        <v>10</v>
      </c>
      <c r="C4" s="9">
        <v>0.7</v>
      </c>
      <c r="D4" s="9"/>
      <c r="F4" s="9">
        <f>EXP(C4)</f>
        <v>2.0137527074704766</v>
      </c>
      <c r="G4" s="9">
        <f t="shared" ref="G4:G11" si="0">F4/$F$13</f>
        <v>0.23386500590753032</v>
      </c>
      <c r="I4" s="9">
        <f>EXP(C4*2)</f>
        <v>4.0551999668446745</v>
      </c>
      <c r="J4" s="9">
        <f>I4/$I$13</f>
        <v>0.32436037204789953</v>
      </c>
      <c r="L4" s="9">
        <f>EXP(C4 * 3)</f>
        <v>8.1661699125676463</v>
      </c>
      <c r="M4">
        <f>L4/$L$13</f>
        <v>0.4578438680684021</v>
      </c>
      <c r="O4">
        <f>EXP(C4*4)</f>
        <v>16.444646771097048</v>
      </c>
      <c r="P4">
        <f>O4/$O$13</f>
        <v>0.61156378475604345</v>
      </c>
      <c r="R4">
        <f>EXP(C4*5)</f>
        <v>33.115451958692312</v>
      </c>
      <c r="S4" s="9">
        <f>R4/$R$13</f>
        <v>0.7022944648841084</v>
      </c>
    </row>
    <row r="5" spans="1:19" x14ac:dyDescent="0.25">
      <c r="B5" s="9" t="s">
        <v>9</v>
      </c>
      <c r="C5" s="9">
        <v>0.4</v>
      </c>
      <c r="D5" s="9"/>
      <c r="F5" s="9">
        <f t="shared" ref="F5:F11" si="1">EXP(C5)</f>
        <v>1.4918246976412703</v>
      </c>
      <c r="G5" s="9">
        <f t="shared" si="0"/>
        <v>0.17325145755613602</v>
      </c>
      <c r="I5" s="9">
        <f t="shared" ref="I5:I11" si="2">EXP(C5*2)</f>
        <v>2.2255409284924679</v>
      </c>
      <c r="J5" s="9">
        <f t="shared" ref="J5:J11" si="3">I5/$I$13</f>
        <v>0.1780127464676749</v>
      </c>
      <c r="L5" s="9">
        <f t="shared" ref="L5:L11" si="4">EXP(C5 * 3)</f>
        <v>3.3201169227365481</v>
      </c>
      <c r="M5">
        <f t="shared" ref="M5:M11" si="5">L5/$L$13</f>
        <v>0.18614542565489012</v>
      </c>
      <c r="O5">
        <f t="shared" ref="O5:O11" si="6">EXP(C5*4)</f>
        <v>4.9530324243951149</v>
      </c>
      <c r="P5">
        <f t="shared" ref="P5:P10" si="7">O5/$O$13</f>
        <v>0.18419947218364013</v>
      </c>
      <c r="R5">
        <f t="shared" ref="R5:R11" si="8">EXP(C5*5)</f>
        <v>7.3890560989306504</v>
      </c>
      <c r="S5" s="9">
        <f t="shared" ref="S5:S11" si="9">R5/$R$13</f>
        <v>0.15670307642094694</v>
      </c>
    </row>
    <row r="6" spans="1:19" x14ac:dyDescent="0.25">
      <c r="B6" s="9" t="s">
        <v>8</v>
      </c>
      <c r="C6" s="9">
        <v>0.1</v>
      </c>
      <c r="D6" s="9"/>
      <c r="F6" s="9">
        <f t="shared" si="1"/>
        <v>1.1051709180756477</v>
      </c>
      <c r="G6" s="9">
        <f t="shared" si="0"/>
        <v>0.12834783651725087</v>
      </c>
      <c r="I6" s="9">
        <f t="shared" si="2"/>
        <v>1.2214027581601699</v>
      </c>
      <c r="J6" s="9">
        <f t="shared" si="3"/>
        <v>9.7695466634515768E-2</v>
      </c>
      <c r="L6" s="9">
        <f t="shared" si="4"/>
        <v>1.3498588075760032</v>
      </c>
      <c r="M6">
        <f t="shared" si="5"/>
        <v>7.5681082370777655E-2</v>
      </c>
      <c r="O6">
        <f t="shared" si="6"/>
        <v>1.4918246976412703</v>
      </c>
      <c r="P6">
        <f t="shared" si="7"/>
        <v>5.5479814858995079E-2</v>
      </c>
      <c r="R6">
        <f t="shared" si="8"/>
        <v>1.6487212707001282</v>
      </c>
      <c r="S6" s="9">
        <f t="shared" si="9"/>
        <v>3.4965182537557531E-2</v>
      </c>
    </row>
    <row r="7" spans="1:19" x14ac:dyDescent="0.25">
      <c r="B7" s="9" t="s">
        <v>7</v>
      </c>
      <c r="C7" s="9">
        <v>0</v>
      </c>
      <c r="D7" s="9"/>
      <c r="F7" s="9">
        <f t="shared" si="1"/>
        <v>1</v>
      </c>
      <c r="G7" s="9">
        <f t="shared" si="0"/>
        <v>0.11613392500477071</v>
      </c>
      <c r="I7" s="9">
        <f t="shared" si="2"/>
        <v>1</v>
      </c>
      <c r="J7" s="9">
        <f t="shared" si="3"/>
        <v>7.9986282969981948E-2</v>
      </c>
      <c r="L7" s="9">
        <f t="shared" si="4"/>
        <v>1</v>
      </c>
      <c r="M7">
        <f t="shared" si="5"/>
        <v>5.6065924781186029E-2</v>
      </c>
      <c r="O7">
        <f t="shared" si="6"/>
        <v>1</v>
      </c>
      <c r="P7">
        <f t="shared" si="7"/>
        <v>3.7189232050330326E-2</v>
      </c>
      <c r="R7">
        <f t="shared" si="8"/>
        <v>1</v>
      </c>
      <c r="S7" s="9">
        <f t="shared" si="9"/>
        <v>2.1207455231477417E-2</v>
      </c>
    </row>
    <row r="8" spans="1:19" x14ac:dyDescent="0.25">
      <c r="B8" s="9" t="s">
        <v>6</v>
      </c>
      <c r="C8" s="9">
        <v>0</v>
      </c>
      <c r="D8" s="9"/>
      <c r="F8" s="9">
        <f t="shared" si="1"/>
        <v>1</v>
      </c>
      <c r="G8" s="9">
        <f t="shared" si="0"/>
        <v>0.11613392500477071</v>
      </c>
      <c r="I8" s="9">
        <f t="shared" si="2"/>
        <v>1</v>
      </c>
      <c r="J8" s="9">
        <f t="shared" si="3"/>
        <v>7.9986282969981948E-2</v>
      </c>
      <c r="L8" s="9">
        <f t="shared" si="4"/>
        <v>1</v>
      </c>
      <c r="M8">
        <f t="shared" si="5"/>
        <v>5.6065924781186029E-2</v>
      </c>
      <c r="O8">
        <f t="shared" si="6"/>
        <v>1</v>
      </c>
      <c r="P8">
        <f t="shared" si="7"/>
        <v>3.7189232050330326E-2</v>
      </c>
      <c r="R8">
        <f t="shared" si="8"/>
        <v>1</v>
      </c>
      <c r="S8" s="9">
        <f t="shared" si="9"/>
        <v>2.1207455231477417E-2</v>
      </c>
    </row>
    <row r="9" spans="1:19" x14ac:dyDescent="0.25">
      <c r="B9" s="9" t="s">
        <v>5</v>
      </c>
      <c r="C9" s="9">
        <v>0</v>
      </c>
      <c r="D9" s="9"/>
      <c r="F9" s="9">
        <f t="shared" si="1"/>
        <v>1</v>
      </c>
      <c r="G9" s="9">
        <f t="shared" si="0"/>
        <v>0.11613392500477071</v>
      </c>
      <c r="I9" s="9">
        <f t="shared" si="2"/>
        <v>1</v>
      </c>
      <c r="J9" s="9">
        <f t="shared" si="3"/>
        <v>7.9986282969981948E-2</v>
      </c>
      <c r="L9" s="9">
        <f t="shared" si="4"/>
        <v>1</v>
      </c>
      <c r="M9">
        <f t="shared" si="5"/>
        <v>5.6065924781186029E-2</v>
      </c>
      <c r="O9">
        <f t="shared" si="6"/>
        <v>1</v>
      </c>
      <c r="P9">
        <f t="shared" si="7"/>
        <v>3.7189232050330326E-2</v>
      </c>
      <c r="R9">
        <f t="shared" si="8"/>
        <v>1</v>
      </c>
      <c r="S9" s="9">
        <f t="shared" si="9"/>
        <v>2.1207455231477417E-2</v>
      </c>
    </row>
    <row r="10" spans="1:19" x14ac:dyDescent="0.25">
      <c r="B10" s="9" t="s">
        <v>4</v>
      </c>
      <c r="C10" s="9">
        <v>0</v>
      </c>
      <c r="D10" s="9"/>
      <c r="F10" s="9">
        <f t="shared" si="1"/>
        <v>1</v>
      </c>
      <c r="G10" s="9">
        <f t="shared" si="0"/>
        <v>0.11613392500477071</v>
      </c>
      <c r="I10" s="9">
        <f t="shared" si="2"/>
        <v>1</v>
      </c>
      <c r="J10" s="9">
        <f t="shared" si="3"/>
        <v>7.9986282969981948E-2</v>
      </c>
      <c r="L10" s="9">
        <f t="shared" si="4"/>
        <v>1</v>
      </c>
      <c r="M10">
        <f t="shared" si="5"/>
        <v>5.6065924781186029E-2</v>
      </c>
      <c r="O10">
        <f t="shared" si="6"/>
        <v>1</v>
      </c>
      <c r="P10">
        <f t="shared" si="7"/>
        <v>3.7189232050330326E-2</v>
      </c>
      <c r="R10">
        <f t="shared" si="8"/>
        <v>1</v>
      </c>
      <c r="S10" s="9">
        <f t="shared" si="9"/>
        <v>2.1207455231477417E-2</v>
      </c>
    </row>
    <row r="11" spans="1:19" x14ac:dyDescent="0.25">
      <c r="B11" s="9" t="s">
        <v>3</v>
      </c>
      <c r="C11" s="9">
        <v>0</v>
      </c>
      <c r="D11" s="9"/>
      <c r="F11" s="9">
        <f t="shared" si="1"/>
        <v>1</v>
      </c>
      <c r="G11" s="9">
        <f t="shared" si="0"/>
        <v>0.11613392500477071</v>
      </c>
      <c r="I11" s="9">
        <f t="shared" si="2"/>
        <v>1</v>
      </c>
      <c r="J11" s="9">
        <f t="shared" si="3"/>
        <v>7.9986282969981948E-2</v>
      </c>
      <c r="L11" s="9">
        <f t="shared" si="4"/>
        <v>1</v>
      </c>
      <c r="M11">
        <f t="shared" si="5"/>
        <v>5.6065924781186029E-2</v>
      </c>
      <c r="O11">
        <f t="shared" si="6"/>
        <v>1</v>
      </c>
      <c r="P11">
        <f>O11/$O$13</f>
        <v>3.7189232050330326E-2</v>
      </c>
      <c r="R11">
        <f t="shared" si="8"/>
        <v>1</v>
      </c>
      <c r="S11" s="9">
        <f t="shared" si="9"/>
        <v>2.1207455231477417E-2</v>
      </c>
    </row>
    <row r="12" spans="1:19" x14ac:dyDescent="0.25">
      <c r="S12" s="9"/>
    </row>
    <row r="13" spans="1:19" x14ac:dyDescent="0.25">
      <c r="E13" t="s">
        <v>19</v>
      </c>
      <c r="F13" s="9">
        <f>SUM(F4:F10)</f>
        <v>8.6107483231873942</v>
      </c>
      <c r="I13" s="9">
        <f>SUM(I4:I11)</f>
        <v>12.502143653497313</v>
      </c>
      <c r="L13" s="9">
        <f>SUM(L4:L11)</f>
        <v>17.836145642880197</v>
      </c>
      <c r="O13">
        <f>SUM(O4:O10)</f>
        <v>26.889503893133433</v>
      </c>
      <c r="R13">
        <f>SUM(R4:R11)</f>
        <v>47.153229328323093</v>
      </c>
    </row>
    <row r="17" spans="1:9" x14ac:dyDescent="0.25">
      <c r="A17" s="15" t="s">
        <v>35</v>
      </c>
      <c r="B17" s="15"/>
      <c r="C17" s="15"/>
      <c r="D17" s="15"/>
      <c r="F17" s="15" t="s">
        <v>30</v>
      </c>
      <c r="G17" s="15"/>
      <c r="I17" s="9">
        <f>G4/G5-1</f>
        <v>0.34985880757600318</v>
      </c>
    </row>
    <row r="18" spans="1:9" x14ac:dyDescent="0.25">
      <c r="F18" s="15" t="s">
        <v>31</v>
      </c>
      <c r="G18" s="15"/>
      <c r="I18" s="9">
        <f>J4/J5-1</f>
        <v>0.82211880039050866</v>
      </c>
    </row>
    <row r="19" spans="1:9" x14ac:dyDescent="0.25">
      <c r="F19" s="15" t="s">
        <v>32</v>
      </c>
      <c r="G19" s="15"/>
      <c r="I19" s="9">
        <f>M4/M5-1</f>
        <v>1.4596031111569481</v>
      </c>
    </row>
    <row r="20" spans="1:9" x14ac:dyDescent="0.25">
      <c r="F20" s="15" t="s">
        <v>33</v>
      </c>
      <c r="G20" s="15"/>
      <c r="I20" s="9">
        <f>P4/P5-1</f>
        <v>2.3201169227365468</v>
      </c>
    </row>
    <row r="21" spans="1:9" x14ac:dyDescent="0.25">
      <c r="F21" s="15" t="s">
        <v>34</v>
      </c>
      <c r="G21" s="15"/>
      <c r="I21" s="9">
        <f>S4/S5-1</f>
        <v>3.4816890703380645</v>
      </c>
    </row>
  </sheetData>
  <mergeCells count="12">
    <mergeCell ref="O2:P2"/>
    <mergeCell ref="R2:S2"/>
    <mergeCell ref="F21:G21"/>
    <mergeCell ref="B2:C2"/>
    <mergeCell ref="F2:G2"/>
    <mergeCell ref="I2:J2"/>
    <mergeCell ref="L2:M2"/>
    <mergeCell ref="A17:D17"/>
    <mergeCell ref="F17:G17"/>
    <mergeCell ref="F18:G18"/>
    <mergeCell ref="F19:G19"/>
    <mergeCell ref="F20:G20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44"/>
  <sheetViews>
    <sheetView workbookViewId="0">
      <selection activeCell="D2" sqref="D2:F8"/>
    </sheetView>
  </sheetViews>
  <sheetFormatPr defaultRowHeight="15" x14ac:dyDescent="0.25"/>
  <cols>
    <col min="1" max="1" width="29.42578125" customWidth="1"/>
    <col min="4" max="6" width="4.28515625" customWidth="1"/>
    <col min="7" max="7" width="9.140625" style="1"/>
    <col min="8" max="8" width="11.28515625" customWidth="1"/>
    <col min="9" max="9" width="9.140625" customWidth="1"/>
  </cols>
  <sheetData>
    <row r="2" spans="1:10" x14ac:dyDescent="0.25">
      <c r="A2" t="s">
        <v>0</v>
      </c>
      <c r="B2">
        <v>0.6</v>
      </c>
      <c r="D2" s="2" t="s">
        <v>3</v>
      </c>
      <c r="E2" s="2" t="s">
        <v>10</v>
      </c>
      <c r="F2" s="2" t="s">
        <v>9</v>
      </c>
    </row>
    <row r="3" spans="1:10" x14ac:dyDescent="0.25">
      <c r="A3" t="s">
        <v>1</v>
      </c>
      <c r="B3">
        <v>0.4</v>
      </c>
      <c r="D3" s="2" t="s">
        <v>4</v>
      </c>
      <c r="E3" s="3"/>
      <c r="F3" s="2" t="s">
        <v>8</v>
      </c>
    </row>
    <row r="4" spans="1:10" x14ac:dyDescent="0.25">
      <c r="D4" s="2" t="s">
        <v>5</v>
      </c>
      <c r="E4" s="2" t="s">
        <v>6</v>
      </c>
      <c r="F4" s="2" t="s">
        <v>7</v>
      </c>
    </row>
    <row r="5" spans="1:10" x14ac:dyDescent="0.25">
      <c r="A5" t="s">
        <v>2</v>
      </c>
      <c r="B5">
        <f>B2/B3</f>
        <v>1.4999999999999998</v>
      </c>
    </row>
    <row r="6" spans="1:10" x14ac:dyDescent="0.25">
      <c r="D6" s="2">
        <v>0</v>
      </c>
      <c r="E6" s="2">
        <v>0.3</v>
      </c>
      <c r="F6" s="2">
        <v>0.2</v>
      </c>
    </row>
    <row r="7" spans="1:10" x14ac:dyDescent="0.25">
      <c r="D7" s="2">
        <v>0</v>
      </c>
      <c r="E7" s="3"/>
      <c r="F7" s="2">
        <v>0</v>
      </c>
    </row>
    <row r="8" spans="1:10" x14ac:dyDescent="0.25">
      <c r="D8" s="2">
        <v>0.1</v>
      </c>
      <c r="E8" s="2">
        <v>0</v>
      </c>
      <c r="F8" s="2">
        <v>0</v>
      </c>
      <c r="H8" s="4"/>
      <c r="I8" s="4"/>
      <c r="J8" s="4"/>
    </row>
    <row r="10" spans="1:10" x14ac:dyDescent="0.25">
      <c r="A10" t="s">
        <v>14</v>
      </c>
      <c r="B10" s="11" t="s">
        <v>1</v>
      </c>
      <c r="C10" s="11"/>
      <c r="D10" s="11"/>
      <c r="E10" s="11"/>
      <c r="F10" s="11"/>
      <c r="G10" s="12">
        <f>COUNTIF(D6:F8,"=0") / B3</f>
        <v>12.5</v>
      </c>
    </row>
    <row r="11" spans="1:10" x14ac:dyDescent="0.25">
      <c r="A11" t="s">
        <v>15</v>
      </c>
      <c r="B11" s="10" t="s">
        <v>11</v>
      </c>
      <c r="C11" s="10"/>
      <c r="D11" s="10"/>
      <c r="E11" s="10"/>
      <c r="F11" s="10"/>
      <c r="G11" s="12"/>
    </row>
    <row r="13" spans="1:10" x14ac:dyDescent="0.25">
      <c r="A13" t="s">
        <v>12</v>
      </c>
      <c r="B13">
        <f>SUM(D6:F6,D8:F8,D7,F7)</f>
        <v>0.6</v>
      </c>
    </row>
    <row r="15" spans="1:10" x14ac:dyDescent="0.25">
      <c r="A15" t="s">
        <v>13</v>
      </c>
      <c r="B15" s="1" t="s">
        <v>10</v>
      </c>
      <c r="C15">
        <f>E6/B13</f>
        <v>0.5</v>
      </c>
    </row>
    <row r="16" spans="1:10" x14ac:dyDescent="0.25">
      <c r="B16" s="1" t="s">
        <v>9</v>
      </c>
      <c r="C16">
        <f>F6/B13</f>
        <v>0.33333333333333337</v>
      </c>
    </row>
    <row r="17" spans="1:3" x14ac:dyDescent="0.25">
      <c r="B17" s="1" t="s">
        <v>8</v>
      </c>
      <c r="C17">
        <f>F7/B13</f>
        <v>0</v>
      </c>
    </row>
    <row r="18" spans="1:3" x14ac:dyDescent="0.25">
      <c r="B18" s="1" t="s">
        <v>7</v>
      </c>
      <c r="C18">
        <f>F8/B13</f>
        <v>0</v>
      </c>
    </row>
    <row r="19" spans="1:3" x14ac:dyDescent="0.25">
      <c r="B19" s="1" t="s">
        <v>6</v>
      </c>
      <c r="C19">
        <f>E8/B13</f>
        <v>0</v>
      </c>
    </row>
    <row r="20" spans="1:3" x14ac:dyDescent="0.25">
      <c r="B20" s="1" t="s">
        <v>5</v>
      </c>
      <c r="C20">
        <f>D8/B13</f>
        <v>0.16666666666666669</v>
      </c>
    </row>
    <row r="21" spans="1:3" x14ac:dyDescent="0.25">
      <c r="B21" s="1" t="s">
        <v>8</v>
      </c>
      <c r="C21">
        <f>D7/B13</f>
        <v>0</v>
      </c>
    </row>
    <row r="22" spans="1:3" x14ac:dyDescent="0.25">
      <c r="B22" s="1" t="s">
        <v>3</v>
      </c>
      <c r="C22">
        <f>D6/B13</f>
        <v>0</v>
      </c>
    </row>
    <row r="24" spans="1:3" x14ac:dyDescent="0.25">
      <c r="A24" t="s">
        <v>16</v>
      </c>
      <c r="B24" s="1" t="s">
        <v>10</v>
      </c>
      <c r="C24">
        <f>IF(E6 = 0,$G$10,C15 *$B$5)</f>
        <v>0.74999999999999989</v>
      </c>
    </row>
    <row r="25" spans="1:3" x14ac:dyDescent="0.25">
      <c r="B25" s="1" t="s">
        <v>9</v>
      </c>
      <c r="C25">
        <f>IF(F6=0,G10,B5*C16)</f>
        <v>0.5</v>
      </c>
    </row>
    <row r="26" spans="1:3" x14ac:dyDescent="0.25">
      <c r="B26" s="1" t="s">
        <v>8</v>
      </c>
      <c r="C26">
        <f>IF(F7=0,G10,C17*B5)</f>
        <v>12.5</v>
      </c>
    </row>
    <row r="27" spans="1:3" x14ac:dyDescent="0.25">
      <c r="B27" s="1" t="s">
        <v>7</v>
      </c>
      <c r="C27">
        <f>IF(F8=0,G10,B5*C18)</f>
        <v>12.5</v>
      </c>
    </row>
    <row r="28" spans="1:3" x14ac:dyDescent="0.25">
      <c r="B28" s="1" t="s">
        <v>6</v>
      </c>
      <c r="C28">
        <f>IF(E8=0,G10,B5*C19)</f>
        <v>12.5</v>
      </c>
    </row>
    <row r="29" spans="1:3" x14ac:dyDescent="0.25">
      <c r="B29" s="1" t="s">
        <v>5</v>
      </c>
      <c r="C29">
        <f>IF(D8=0,G10,B5*C20)</f>
        <v>0.25</v>
      </c>
    </row>
    <row r="30" spans="1:3" x14ac:dyDescent="0.25">
      <c r="B30" s="1" t="s">
        <v>8</v>
      </c>
      <c r="C30">
        <f>IF(D7=0,G10,B5*C21)</f>
        <v>12.5</v>
      </c>
    </row>
    <row r="31" spans="1:3" x14ac:dyDescent="0.25">
      <c r="B31" s="1" t="s">
        <v>3</v>
      </c>
      <c r="C31">
        <f>IF(D6=0,G10,B5*C22)</f>
        <v>12.5</v>
      </c>
    </row>
    <row r="33" spans="1:7" x14ac:dyDescent="0.25">
      <c r="A33" t="s">
        <v>17</v>
      </c>
      <c r="C33">
        <f>SUM(C24:C31)</f>
        <v>64</v>
      </c>
    </row>
    <row r="35" spans="1:7" x14ac:dyDescent="0.25">
      <c r="A35" t="s">
        <v>18</v>
      </c>
      <c r="B35" s="1" t="s">
        <v>10</v>
      </c>
      <c r="C35">
        <f>C24/$C$33</f>
        <v>1.1718749999999998E-2</v>
      </c>
    </row>
    <row r="36" spans="1:7" x14ac:dyDescent="0.25">
      <c r="B36" s="1" t="s">
        <v>9</v>
      </c>
      <c r="C36">
        <f t="shared" ref="C36:C42" si="0">C25/$C$33</f>
        <v>7.8125E-3</v>
      </c>
      <c r="G36" s="5"/>
    </row>
    <row r="37" spans="1:7" x14ac:dyDescent="0.25">
      <c r="B37" s="1" t="s">
        <v>8</v>
      </c>
      <c r="C37">
        <f t="shared" si="0"/>
        <v>0.1953125</v>
      </c>
      <c r="G37" s="5"/>
    </row>
    <row r="38" spans="1:7" x14ac:dyDescent="0.25">
      <c r="B38" s="1" t="s">
        <v>7</v>
      </c>
      <c r="C38">
        <f t="shared" si="0"/>
        <v>0.1953125</v>
      </c>
      <c r="G38" s="5"/>
    </row>
    <row r="39" spans="1:7" x14ac:dyDescent="0.25">
      <c r="B39" s="1" t="s">
        <v>6</v>
      </c>
      <c r="C39">
        <f t="shared" si="0"/>
        <v>0.1953125</v>
      </c>
      <c r="G39" s="5"/>
    </row>
    <row r="40" spans="1:7" x14ac:dyDescent="0.25">
      <c r="B40" s="1" t="s">
        <v>5</v>
      </c>
      <c r="C40">
        <f t="shared" si="0"/>
        <v>3.90625E-3</v>
      </c>
      <c r="G40" s="5"/>
    </row>
    <row r="41" spans="1:7" x14ac:dyDescent="0.25">
      <c r="B41" s="1" t="s">
        <v>8</v>
      </c>
      <c r="C41">
        <f t="shared" si="0"/>
        <v>0.1953125</v>
      </c>
      <c r="G41" s="5"/>
    </row>
    <row r="42" spans="1:7" x14ac:dyDescent="0.25">
      <c r="B42" s="1" t="s">
        <v>3</v>
      </c>
      <c r="C42">
        <f t="shared" si="0"/>
        <v>0.1953125</v>
      </c>
      <c r="G42" s="5"/>
    </row>
    <row r="43" spans="1:7" x14ac:dyDescent="0.25">
      <c r="G43" s="5"/>
    </row>
    <row r="44" spans="1:7" x14ac:dyDescent="0.25">
      <c r="B44" s="1" t="s">
        <v>19</v>
      </c>
      <c r="C44">
        <f>SUM(C35:C42)</f>
        <v>1</v>
      </c>
    </row>
  </sheetData>
  <sortState ref="F35:G42">
    <sortCondition ref="G36:G43"/>
  </sortState>
  <mergeCells count="3">
    <mergeCell ref="B11:F11"/>
    <mergeCell ref="B10:F10"/>
    <mergeCell ref="G10:G11"/>
  </mergeCells>
  <pageMargins left="0.7" right="0.7" top="0.75" bottom="0.75" header="0.3" footer="0.3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G41" sqref="G41"/>
    </sheetView>
  </sheetViews>
  <sheetFormatPr defaultRowHeight="15" x14ac:dyDescent="0.25"/>
  <cols>
    <col min="2" max="5" width="4.28515625" customWidth="1"/>
    <col min="6" max="6" width="24.85546875" style="7" customWidth="1"/>
    <col min="7" max="7" width="9.140625" customWidth="1"/>
  </cols>
  <sheetData>
    <row r="2" spans="2:12" x14ac:dyDescent="0.25">
      <c r="B2" s="2" t="s">
        <v>3</v>
      </c>
      <c r="C2" s="2" t="s">
        <v>10</v>
      </c>
      <c r="D2" s="2" t="s">
        <v>9</v>
      </c>
      <c r="F2" s="6" t="s">
        <v>22</v>
      </c>
      <c r="G2">
        <v>1</v>
      </c>
      <c r="K2" s="13">
        <v>1.2</v>
      </c>
      <c r="L2" s="13"/>
    </row>
    <row r="3" spans="2:12" x14ac:dyDescent="0.25">
      <c r="B3" s="2" t="s">
        <v>4</v>
      </c>
      <c r="C3" s="3"/>
      <c r="D3" s="2" t="s">
        <v>8</v>
      </c>
      <c r="F3" s="7" t="s">
        <v>23</v>
      </c>
      <c r="G3">
        <f>1/8</f>
        <v>0.125</v>
      </c>
      <c r="K3" t="s">
        <v>8</v>
      </c>
      <c r="L3">
        <v>0.125</v>
      </c>
    </row>
    <row r="4" spans="2:12" x14ac:dyDescent="0.25">
      <c r="B4" s="2" t="s">
        <v>5</v>
      </c>
      <c r="C4" s="2" t="s">
        <v>6</v>
      </c>
      <c r="D4" s="2" t="s">
        <v>7</v>
      </c>
      <c r="K4" t="s">
        <v>7</v>
      </c>
      <c r="L4">
        <v>0.125</v>
      </c>
    </row>
    <row r="5" spans="2:12" x14ac:dyDescent="0.25">
      <c r="K5" t="s">
        <v>6</v>
      </c>
      <c r="L5">
        <v>0.125</v>
      </c>
    </row>
    <row r="6" spans="2:12" x14ac:dyDescent="0.25">
      <c r="B6" s="2">
        <v>0</v>
      </c>
      <c r="C6" s="2">
        <v>0.3</v>
      </c>
      <c r="D6" s="2">
        <v>0.2</v>
      </c>
      <c r="F6" s="7" t="s">
        <v>20</v>
      </c>
      <c r="H6">
        <f>SUM(B6:D6,B7,D7,B8:D8)</f>
        <v>0.6</v>
      </c>
      <c r="K6" t="s">
        <v>4</v>
      </c>
      <c r="L6">
        <v>0.125</v>
      </c>
    </row>
    <row r="7" spans="2:12" x14ac:dyDescent="0.25">
      <c r="B7" s="2">
        <v>0</v>
      </c>
      <c r="C7" s="3"/>
      <c r="D7" s="2">
        <v>0</v>
      </c>
      <c r="K7" t="s">
        <v>3</v>
      </c>
      <c r="L7">
        <v>0.125</v>
      </c>
    </row>
    <row r="8" spans="2:12" x14ac:dyDescent="0.25">
      <c r="B8" s="2">
        <v>0.1</v>
      </c>
      <c r="C8" s="2">
        <v>0</v>
      </c>
      <c r="D8" s="2">
        <v>0</v>
      </c>
      <c r="F8" s="7" t="s">
        <v>21</v>
      </c>
      <c r="G8" s="1" t="s">
        <v>10</v>
      </c>
      <c r="H8">
        <f>C6/H6</f>
        <v>0.5</v>
      </c>
      <c r="K8" t="s">
        <v>5</v>
      </c>
      <c r="L8">
        <v>0.17083333333333334</v>
      </c>
    </row>
    <row r="9" spans="2:12" x14ac:dyDescent="0.25">
      <c r="G9" s="1" t="s">
        <v>9</v>
      </c>
      <c r="H9">
        <f>D6/H6</f>
        <v>0.33333333333333337</v>
      </c>
      <c r="K9" t="s">
        <v>9</v>
      </c>
      <c r="L9">
        <v>0.19166666666666665</v>
      </c>
    </row>
    <row r="10" spans="2:12" x14ac:dyDescent="0.25">
      <c r="G10" s="1" t="s">
        <v>8</v>
      </c>
      <c r="H10">
        <f>D7/H6</f>
        <v>0</v>
      </c>
      <c r="K10" t="s">
        <v>10</v>
      </c>
      <c r="L10">
        <v>0.21249999999999999</v>
      </c>
    </row>
    <row r="11" spans="2:12" x14ac:dyDescent="0.25">
      <c r="G11" s="1" t="s">
        <v>7</v>
      </c>
      <c r="H11">
        <f>D8/H6</f>
        <v>0</v>
      </c>
    </row>
    <row r="12" spans="2:12" x14ac:dyDescent="0.25">
      <c r="G12" s="1" t="s">
        <v>6</v>
      </c>
      <c r="H12">
        <f>C8/H6</f>
        <v>0</v>
      </c>
    </row>
    <row r="13" spans="2:12" x14ac:dyDescent="0.25">
      <c r="G13" s="1" t="s">
        <v>5</v>
      </c>
      <c r="H13">
        <f>B8/H6</f>
        <v>0.16666666666666669</v>
      </c>
    </row>
    <row r="14" spans="2:12" x14ac:dyDescent="0.25">
      <c r="G14" s="1" t="s">
        <v>4</v>
      </c>
      <c r="H14">
        <f>B7/H6</f>
        <v>0</v>
      </c>
    </row>
    <row r="15" spans="2:12" x14ac:dyDescent="0.25">
      <c r="G15" s="1" t="s">
        <v>3</v>
      </c>
      <c r="H15">
        <f>B6/H6</f>
        <v>0</v>
      </c>
    </row>
    <row r="17" spans="6:12" x14ac:dyDescent="0.25">
      <c r="F17" s="7" t="s">
        <v>24</v>
      </c>
      <c r="G17" s="1" t="s">
        <v>10</v>
      </c>
      <c r="H17">
        <f>IF(C6=0,$G$3,$G$3*($G$2+$H8))</f>
        <v>0.1875</v>
      </c>
    </row>
    <row r="18" spans="6:12" x14ac:dyDescent="0.25">
      <c r="G18" s="1" t="s">
        <v>9</v>
      </c>
      <c r="H18">
        <f>IF(D6=0,$G$3,$G$3*($G$2+$H9))</f>
        <v>0.16666666666666669</v>
      </c>
    </row>
    <row r="19" spans="6:12" x14ac:dyDescent="0.25">
      <c r="G19" s="1" t="s">
        <v>8</v>
      </c>
      <c r="H19">
        <f>IF(D7=0,$G$3,$G$3*($G$2+$H10))</f>
        <v>0.125</v>
      </c>
      <c r="K19" s="13">
        <v>1</v>
      </c>
      <c r="L19" s="13"/>
    </row>
    <row r="20" spans="6:12" x14ac:dyDescent="0.25">
      <c r="G20" s="1" t="s">
        <v>7</v>
      </c>
      <c r="H20">
        <f>IF(D8=0,$G$3,$G$3*($G$2+$H11))</f>
        <v>0.125</v>
      </c>
      <c r="K20" t="s">
        <v>8</v>
      </c>
      <c r="L20">
        <v>0.125</v>
      </c>
    </row>
    <row r="21" spans="6:12" x14ac:dyDescent="0.25">
      <c r="G21" s="1" t="s">
        <v>6</v>
      </c>
      <c r="H21">
        <f>IF(C8=0,$G$3,$G$3*($G$2+$H12))</f>
        <v>0.125</v>
      </c>
      <c r="K21" t="s">
        <v>7</v>
      </c>
      <c r="L21">
        <v>0.125</v>
      </c>
    </row>
    <row r="22" spans="6:12" x14ac:dyDescent="0.25">
      <c r="G22" s="1" t="s">
        <v>5</v>
      </c>
      <c r="H22">
        <f>IF(B8=0,$G$3,$G$3*($G$2+$H13))</f>
        <v>0.14583333333333334</v>
      </c>
      <c r="K22" t="s">
        <v>6</v>
      </c>
      <c r="L22">
        <v>0.125</v>
      </c>
    </row>
    <row r="23" spans="6:12" x14ac:dyDescent="0.25">
      <c r="G23" s="1" t="s">
        <v>4</v>
      </c>
      <c r="H23">
        <f>IF(B7=0,$G$3,$G$3*($G$2+$H14))</f>
        <v>0.125</v>
      </c>
      <c r="K23" t="s">
        <v>4</v>
      </c>
      <c r="L23">
        <v>0.125</v>
      </c>
    </row>
    <row r="24" spans="6:12" x14ac:dyDescent="0.25">
      <c r="G24" s="1" t="s">
        <v>3</v>
      </c>
      <c r="H24">
        <f>IF(B6=0,$G$3,$G$3*($G$2+$H15))</f>
        <v>0.125</v>
      </c>
      <c r="K24" t="s">
        <v>3</v>
      </c>
      <c r="L24">
        <v>0.125</v>
      </c>
    </row>
    <row r="25" spans="6:12" x14ac:dyDescent="0.25">
      <c r="K25" t="s">
        <v>5</v>
      </c>
      <c r="L25">
        <v>0.14583333333333334</v>
      </c>
    </row>
    <row r="26" spans="6:12" x14ac:dyDescent="0.25">
      <c r="K26" t="s">
        <v>9</v>
      </c>
      <c r="L26">
        <v>0.16666666666666669</v>
      </c>
    </row>
    <row r="27" spans="6:12" x14ac:dyDescent="0.25">
      <c r="K27" t="s">
        <v>10</v>
      </c>
      <c r="L27">
        <v>0.1875</v>
      </c>
    </row>
  </sheetData>
  <sortState ref="K20:L27">
    <sortCondition ref="L20:L27"/>
  </sortState>
  <mergeCells count="2">
    <mergeCell ref="K2:L2"/>
    <mergeCell ref="K19:L19"/>
  </mergeCells>
  <pageMargins left="0.7" right="0.7" top="0.75" bottom="0.75" header="0.3" footer="0.3"/>
  <pageSetup paperSize="9" orientation="portrait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7"/>
  <sheetViews>
    <sheetView workbookViewId="0">
      <selection activeCell="J41" sqref="J41"/>
    </sheetView>
  </sheetViews>
  <sheetFormatPr defaultRowHeight="15" x14ac:dyDescent="0.25"/>
  <cols>
    <col min="2" max="5" width="4.28515625" customWidth="1"/>
    <col min="6" max="6" width="24.85546875" style="7" customWidth="1"/>
    <col min="7" max="7" width="9.140625" customWidth="1"/>
  </cols>
  <sheetData>
    <row r="2" spans="2:12" x14ac:dyDescent="0.25">
      <c r="B2" s="2" t="s">
        <v>3</v>
      </c>
      <c r="C2" s="2" t="s">
        <v>10</v>
      </c>
      <c r="D2" s="2" t="s">
        <v>9</v>
      </c>
      <c r="F2" s="6" t="s">
        <v>22</v>
      </c>
      <c r="G2">
        <v>1.2</v>
      </c>
      <c r="K2" s="13">
        <v>1.2</v>
      </c>
      <c r="L2" s="13"/>
    </row>
    <row r="3" spans="2:12" x14ac:dyDescent="0.25">
      <c r="B3" s="2" t="s">
        <v>4</v>
      </c>
      <c r="C3" s="3"/>
      <c r="D3" s="2" t="s">
        <v>8</v>
      </c>
      <c r="F3" s="7" t="s">
        <v>23</v>
      </c>
      <c r="G3">
        <f>1/8</f>
        <v>0.125</v>
      </c>
      <c r="K3" t="s">
        <v>8</v>
      </c>
      <c r="L3">
        <v>0.125</v>
      </c>
    </row>
    <row r="4" spans="2:12" x14ac:dyDescent="0.25">
      <c r="B4" s="2" t="s">
        <v>5</v>
      </c>
      <c r="C4" s="2" t="s">
        <v>6</v>
      </c>
      <c r="D4" s="2" t="s">
        <v>7</v>
      </c>
      <c r="K4" t="s">
        <v>7</v>
      </c>
      <c r="L4">
        <v>0.125</v>
      </c>
    </row>
    <row r="5" spans="2:12" x14ac:dyDescent="0.25">
      <c r="K5" t="s">
        <v>6</v>
      </c>
      <c r="L5">
        <v>0.125</v>
      </c>
    </row>
    <row r="6" spans="2:12" x14ac:dyDescent="0.25">
      <c r="B6" s="2">
        <v>0</v>
      </c>
      <c r="C6" s="2">
        <v>0.8</v>
      </c>
      <c r="D6" s="2">
        <v>0.2</v>
      </c>
      <c r="F6" s="7" t="s">
        <v>20</v>
      </c>
      <c r="H6">
        <f>SUM(B6:D6,B7,D7,B8:D8)</f>
        <v>1.1000000000000001</v>
      </c>
      <c r="K6" t="s">
        <v>4</v>
      </c>
      <c r="L6">
        <v>0.125</v>
      </c>
    </row>
    <row r="7" spans="2:12" x14ac:dyDescent="0.25">
      <c r="B7" s="2">
        <v>0</v>
      </c>
      <c r="C7" s="3"/>
      <c r="D7" s="2">
        <v>0</v>
      </c>
      <c r="K7" t="s">
        <v>3</v>
      </c>
      <c r="L7">
        <v>0.125</v>
      </c>
    </row>
    <row r="8" spans="2:12" x14ac:dyDescent="0.25">
      <c r="B8" s="2">
        <v>0.1</v>
      </c>
      <c r="C8" s="2">
        <v>0</v>
      </c>
      <c r="D8" s="2">
        <v>0</v>
      </c>
      <c r="F8" s="7" t="s">
        <v>21</v>
      </c>
      <c r="G8" s="1" t="s">
        <v>10</v>
      </c>
      <c r="H8">
        <f>C6/H6</f>
        <v>0.72727272727272729</v>
      </c>
      <c r="K8" t="s">
        <v>5</v>
      </c>
      <c r="L8">
        <v>0.16136363636363635</v>
      </c>
    </row>
    <row r="9" spans="2:12" x14ac:dyDescent="0.25">
      <c r="G9" s="1" t="s">
        <v>9</v>
      </c>
      <c r="H9">
        <f>D6/H6</f>
        <v>0.18181818181818182</v>
      </c>
      <c r="K9" t="s">
        <v>9</v>
      </c>
      <c r="L9">
        <v>0.17272727272727273</v>
      </c>
    </row>
    <row r="10" spans="2:12" x14ac:dyDescent="0.25">
      <c r="G10" s="1" t="s">
        <v>8</v>
      </c>
      <c r="H10">
        <f>D7/H6</f>
        <v>0</v>
      </c>
      <c r="K10" t="s">
        <v>10</v>
      </c>
      <c r="L10">
        <v>0.24090909090909091</v>
      </c>
    </row>
    <row r="11" spans="2:12" x14ac:dyDescent="0.25">
      <c r="G11" s="1" t="s">
        <v>7</v>
      </c>
      <c r="H11">
        <f>D8/H6</f>
        <v>0</v>
      </c>
    </row>
    <row r="12" spans="2:12" x14ac:dyDescent="0.25">
      <c r="G12" s="1" t="s">
        <v>6</v>
      </c>
      <c r="H12">
        <f>C8/H6</f>
        <v>0</v>
      </c>
    </row>
    <row r="13" spans="2:12" x14ac:dyDescent="0.25">
      <c r="G13" s="1" t="s">
        <v>5</v>
      </c>
      <c r="H13">
        <f>B8/H6</f>
        <v>9.0909090909090912E-2</v>
      </c>
    </row>
    <row r="14" spans="2:12" x14ac:dyDescent="0.25">
      <c r="G14" s="1" t="s">
        <v>4</v>
      </c>
      <c r="H14">
        <f>B7/H6</f>
        <v>0</v>
      </c>
    </row>
    <row r="15" spans="2:12" x14ac:dyDescent="0.25">
      <c r="G15" s="1" t="s">
        <v>3</v>
      </c>
      <c r="H15">
        <f>B6/H6</f>
        <v>0</v>
      </c>
    </row>
    <row r="17" spans="6:12" x14ac:dyDescent="0.25">
      <c r="F17" s="7" t="s">
        <v>24</v>
      </c>
      <c r="G17" s="1" t="s">
        <v>10</v>
      </c>
      <c r="H17">
        <f>IF(C6=0,$G$3,$G$3*($G$2+$H8))</f>
        <v>0.24090909090909091</v>
      </c>
    </row>
    <row r="18" spans="6:12" x14ac:dyDescent="0.25">
      <c r="G18" s="1" t="s">
        <v>9</v>
      </c>
      <c r="H18">
        <f>IF(D6=0,$G$3,$G$3*($G$2+$H9))</f>
        <v>0.17272727272727273</v>
      </c>
    </row>
    <row r="19" spans="6:12" x14ac:dyDescent="0.25">
      <c r="G19" s="1" t="s">
        <v>8</v>
      </c>
      <c r="H19">
        <f>IF(D7=0,$G$3,$G$3*($G$2+$H10))</f>
        <v>0.125</v>
      </c>
      <c r="K19" s="13">
        <v>1</v>
      </c>
      <c r="L19" s="13"/>
    </row>
    <row r="20" spans="6:12" x14ac:dyDescent="0.25">
      <c r="G20" s="1" t="s">
        <v>7</v>
      </c>
      <c r="H20">
        <f>IF(D8=0,$G$3,$G$3*($G$2+$H11))</f>
        <v>0.125</v>
      </c>
      <c r="K20" t="s">
        <v>8</v>
      </c>
      <c r="L20">
        <v>0.125</v>
      </c>
    </row>
    <row r="21" spans="6:12" x14ac:dyDescent="0.25">
      <c r="G21" s="1" t="s">
        <v>6</v>
      </c>
      <c r="H21">
        <f>IF(C8=0,$G$3,$G$3*($G$2+$H12))</f>
        <v>0.125</v>
      </c>
      <c r="K21" t="s">
        <v>7</v>
      </c>
      <c r="L21">
        <v>0.125</v>
      </c>
    </row>
    <row r="22" spans="6:12" x14ac:dyDescent="0.25">
      <c r="G22" s="1" t="s">
        <v>5</v>
      </c>
      <c r="H22">
        <f>IF(B8=0,$G$3,$G$3*($G$2+$H13))</f>
        <v>0.16136363636363635</v>
      </c>
      <c r="K22" t="s">
        <v>6</v>
      </c>
      <c r="L22">
        <v>0.125</v>
      </c>
    </row>
    <row r="23" spans="6:12" x14ac:dyDescent="0.25">
      <c r="G23" s="1" t="s">
        <v>4</v>
      </c>
      <c r="H23">
        <f>IF(B7=0,$G$3,$G$3*($G$2+$H14))</f>
        <v>0.125</v>
      </c>
      <c r="K23" t="s">
        <v>4</v>
      </c>
      <c r="L23">
        <v>0.125</v>
      </c>
    </row>
    <row r="24" spans="6:12" x14ac:dyDescent="0.25">
      <c r="G24" s="1" t="s">
        <v>3</v>
      </c>
      <c r="H24">
        <f>IF(B6=0,$G$3,$G$3*($G$2+$H15))</f>
        <v>0.125</v>
      </c>
      <c r="K24" t="s">
        <v>3</v>
      </c>
      <c r="L24">
        <v>0.125</v>
      </c>
    </row>
    <row r="25" spans="6:12" x14ac:dyDescent="0.25">
      <c r="K25" t="s">
        <v>5</v>
      </c>
      <c r="L25">
        <v>0.13636363636363635</v>
      </c>
    </row>
    <row r="26" spans="6:12" x14ac:dyDescent="0.25">
      <c r="K26" t="s">
        <v>9</v>
      </c>
      <c r="L26">
        <v>0.14772727272727273</v>
      </c>
    </row>
    <row r="27" spans="6:12" x14ac:dyDescent="0.25">
      <c r="K27" t="s">
        <v>10</v>
      </c>
      <c r="L27">
        <v>0.21590909090909091</v>
      </c>
    </row>
  </sheetData>
  <sortState ref="K3:L10">
    <sortCondition ref="L3:L10"/>
  </sortState>
  <mergeCells count="2">
    <mergeCell ref="K2:L2"/>
    <mergeCell ref="K19:L19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exp</vt:lpstr>
      <vt:lpstr>exp analysis</vt:lpstr>
      <vt:lpstr>exp analysis (2)</vt:lpstr>
      <vt:lpstr>exp analysis (3)</vt:lpstr>
      <vt:lpstr>old - first model</vt:lpstr>
      <vt:lpstr>old - 3 nodes with intensity</vt:lpstr>
      <vt:lpstr>old - 3 nodes with inten - gap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Abrahao</dc:creator>
  <cp:lastModifiedBy>Luiz Abrahao</cp:lastModifiedBy>
  <dcterms:created xsi:type="dcterms:W3CDTF">2013-01-07T12:20:08Z</dcterms:created>
  <dcterms:modified xsi:type="dcterms:W3CDTF">2013-01-21T09:19:19Z</dcterms:modified>
</cp:coreProperties>
</file>