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ccauley/Desktop/Pastorals/"/>
    </mc:Choice>
  </mc:AlternateContent>
  <xr:revisionPtr revIDLastSave="0" documentId="13_ncr:1_{ED8E2A94-E6DB-0F48-BD74-150A211E0AC2}" xr6:coauthVersionLast="47" xr6:coauthVersionMax="47" xr10:uidLastSave="{00000000-0000-0000-0000-000000000000}"/>
  <bookViews>
    <workbookView xWindow="1140" yWindow="500" windowWidth="26060" windowHeight="14100" firstSheet="1" activeTab="9" xr2:uid="{9047A4E7-E6B6-4640-A51D-8DFBA2EA993E}"/>
  </bookViews>
  <sheets>
    <sheet name="Declarations" sheetId="1" r:id="rId1"/>
    <sheet name="Appeals to authority" sheetId="2" r:id="rId2"/>
    <sheet name="Logical arguments" sheetId="3" r:id="rId3"/>
    <sheet name="Inferences" sheetId="4" r:id="rId4"/>
    <sheet name="1P self-fashion" sheetId="5" r:id="rId5"/>
    <sheet name="1P self-emphasis" sheetId="6" r:id="rId6"/>
    <sheet name="1P groupness" sheetId="7" r:id="rId7"/>
    <sheet name="2P audience" sheetId="8" r:id="rId8"/>
    <sheet name="2P emphases" sheetId="9" r:id="rId9"/>
    <sheet name="3P contrast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0" l="1"/>
  <c r="E19" i="10"/>
  <c r="G3" i="10" s="1"/>
  <c r="H3" i="10" s="1"/>
  <c r="J3" i="10" s="1"/>
  <c r="G23" i="9"/>
  <c r="E20" i="9"/>
  <c r="G7" i="9" s="1"/>
  <c r="H7" i="9" s="1"/>
  <c r="J7" i="9" s="1"/>
  <c r="G23" i="8"/>
  <c r="E19" i="8"/>
  <c r="G4" i="8" s="1"/>
  <c r="H4" i="8" s="1"/>
  <c r="J4" i="8" s="1"/>
  <c r="G22" i="7"/>
  <c r="E19" i="7"/>
  <c r="G3" i="7" s="1"/>
  <c r="H3" i="7" s="1"/>
  <c r="J3" i="7" s="1"/>
  <c r="G22" i="6"/>
  <c r="E19" i="6"/>
  <c r="G3" i="6" s="1"/>
  <c r="H3" i="6" s="1"/>
  <c r="J3" i="6" s="1"/>
  <c r="G22" i="5"/>
  <c r="E19" i="5"/>
  <c r="G2" i="5" s="1"/>
  <c r="J17" i="4"/>
  <c r="E19" i="4"/>
  <c r="G3" i="4" s="1"/>
  <c r="H3" i="4" s="1"/>
  <c r="J3" i="4" s="1"/>
  <c r="G21" i="3"/>
  <c r="E18" i="3"/>
  <c r="G3" i="3" s="1"/>
  <c r="H3" i="3" s="1"/>
  <c r="J3" i="3" s="1"/>
  <c r="E28" i="2"/>
  <c r="J16" i="1"/>
  <c r="G3" i="2"/>
  <c r="H3" i="2" s="1"/>
  <c r="J3" i="2" s="1"/>
  <c r="E19" i="1"/>
  <c r="G3" i="1" s="1"/>
  <c r="E13" i="10"/>
  <c r="F3" i="10"/>
  <c r="F4" i="10"/>
  <c r="F2" i="10"/>
  <c r="E14" i="9"/>
  <c r="F3" i="9"/>
  <c r="F4" i="9"/>
  <c r="F5" i="9"/>
  <c r="F6" i="9"/>
  <c r="F7" i="9"/>
  <c r="F8" i="9"/>
  <c r="F9" i="9"/>
  <c r="F10" i="9"/>
  <c r="F2" i="9"/>
  <c r="E13" i="8"/>
  <c r="F3" i="8"/>
  <c r="F4" i="8"/>
  <c r="F5" i="8"/>
  <c r="F2" i="8"/>
  <c r="E13" i="7"/>
  <c r="F3" i="7"/>
  <c r="F4" i="7"/>
  <c r="F2" i="7"/>
  <c r="E13" i="6"/>
  <c r="F7" i="6"/>
  <c r="F3" i="6"/>
  <c r="F4" i="6"/>
  <c r="F5" i="6"/>
  <c r="F6" i="6"/>
  <c r="F2" i="6"/>
  <c r="E13" i="5"/>
  <c r="F3" i="5"/>
  <c r="F4" i="5"/>
  <c r="F5" i="5"/>
  <c r="F6" i="5"/>
  <c r="F7" i="5"/>
  <c r="F2" i="5"/>
  <c r="E13" i="4"/>
  <c r="F3" i="4"/>
  <c r="F4" i="4"/>
  <c r="F5" i="4"/>
  <c r="F6" i="4"/>
  <c r="F2" i="4"/>
  <c r="E12" i="3"/>
  <c r="F3" i="3"/>
  <c r="F4" i="3"/>
  <c r="F5" i="3"/>
  <c r="F6" i="3"/>
  <c r="F2" i="3"/>
  <c r="F22" i="2"/>
  <c r="F19" i="2"/>
  <c r="E22" i="2"/>
  <c r="E19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E13" i="1"/>
  <c r="F3" i="1"/>
  <c r="F4" i="1"/>
  <c r="F5" i="1"/>
  <c r="F6" i="1"/>
  <c r="F7" i="1"/>
  <c r="F2" i="1"/>
  <c r="G2" i="10" l="1"/>
  <c r="G4" i="10"/>
  <c r="H4" i="10" s="1"/>
  <c r="J4" i="10" s="1"/>
  <c r="G4" i="9"/>
  <c r="H4" i="9" s="1"/>
  <c r="J4" i="9" s="1"/>
  <c r="G2" i="9"/>
  <c r="G3" i="9"/>
  <c r="H3" i="9" s="1"/>
  <c r="J3" i="9" s="1"/>
  <c r="G10" i="9"/>
  <c r="H10" i="9" s="1"/>
  <c r="J10" i="9" s="1"/>
  <c r="G6" i="9"/>
  <c r="H6" i="9" s="1"/>
  <c r="J6" i="9" s="1"/>
  <c r="G5" i="9"/>
  <c r="H5" i="9" s="1"/>
  <c r="J5" i="9" s="1"/>
  <c r="G9" i="9"/>
  <c r="H9" i="9" s="1"/>
  <c r="J9" i="9" s="1"/>
  <c r="G8" i="9"/>
  <c r="H8" i="9" s="1"/>
  <c r="J8" i="9" s="1"/>
  <c r="G5" i="8"/>
  <c r="H5" i="8" s="1"/>
  <c r="J5" i="8" s="1"/>
  <c r="G3" i="8"/>
  <c r="H3" i="8" s="1"/>
  <c r="J3" i="8" s="1"/>
  <c r="G2" i="8"/>
  <c r="G2" i="7"/>
  <c r="H2" i="7" s="1"/>
  <c r="J2" i="7" s="1"/>
  <c r="G4" i="7"/>
  <c r="H4" i="7" s="1"/>
  <c r="J4" i="7" s="1"/>
  <c r="G6" i="6"/>
  <c r="H6" i="6" s="1"/>
  <c r="J6" i="6" s="1"/>
  <c r="G2" i="6"/>
  <c r="G7" i="6"/>
  <c r="H7" i="6" s="1"/>
  <c r="J7" i="6" s="1"/>
  <c r="G5" i="6"/>
  <c r="H5" i="6" s="1"/>
  <c r="J5" i="6" s="1"/>
  <c r="G4" i="6"/>
  <c r="H4" i="6" s="1"/>
  <c r="J4" i="6" s="1"/>
  <c r="H2" i="5"/>
  <c r="J2" i="5" s="1"/>
  <c r="G7" i="5"/>
  <c r="H7" i="5" s="1"/>
  <c r="J7" i="5" s="1"/>
  <c r="G6" i="5"/>
  <c r="H6" i="5" s="1"/>
  <c r="J6" i="5" s="1"/>
  <c r="G5" i="5"/>
  <c r="H5" i="5" s="1"/>
  <c r="J5" i="5" s="1"/>
  <c r="G4" i="5"/>
  <c r="H4" i="5" s="1"/>
  <c r="J4" i="5" s="1"/>
  <c r="G3" i="5"/>
  <c r="H3" i="5" s="1"/>
  <c r="J3" i="5" s="1"/>
  <c r="G5" i="4"/>
  <c r="H5" i="4" s="1"/>
  <c r="J5" i="4" s="1"/>
  <c r="G2" i="4"/>
  <c r="G6" i="4"/>
  <c r="H6" i="4" s="1"/>
  <c r="J6" i="4" s="1"/>
  <c r="G4" i="4"/>
  <c r="H4" i="4" s="1"/>
  <c r="J4" i="4" s="1"/>
  <c r="G2" i="3"/>
  <c r="G6" i="3"/>
  <c r="H6" i="3" s="1"/>
  <c r="J6" i="3" s="1"/>
  <c r="G5" i="3"/>
  <c r="H5" i="3" s="1"/>
  <c r="J5" i="3" s="1"/>
  <c r="G4" i="3"/>
  <c r="H4" i="3" s="1"/>
  <c r="J4" i="3" s="1"/>
  <c r="G10" i="2"/>
  <c r="H10" i="2" s="1"/>
  <c r="J10" i="2" s="1"/>
  <c r="G5" i="2"/>
  <c r="H5" i="2" s="1"/>
  <c r="J5" i="2" s="1"/>
  <c r="G8" i="2"/>
  <c r="H8" i="2" s="1"/>
  <c r="J8" i="2" s="1"/>
  <c r="G9" i="2"/>
  <c r="H9" i="2" s="1"/>
  <c r="J9" i="2" s="1"/>
  <c r="G2" i="2"/>
  <c r="G7" i="2"/>
  <c r="H7" i="2" s="1"/>
  <c r="J7" i="2" s="1"/>
  <c r="G14" i="2"/>
  <c r="H14" i="2" s="1"/>
  <c r="J14" i="2" s="1"/>
  <c r="G6" i="2"/>
  <c r="H6" i="2" s="1"/>
  <c r="J6" i="2" s="1"/>
  <c r="G13" i="2"/>
  <c r="H13" i="2" s="1"/>
  <c r="J13" i="2" s="1"/>
  <c r="G12" i="2"/>
  <c r="H12" i="2" s="1"/>
  <c r="J12" i="2" s="1"/>
  <c r="G4" i="2"/>
  <c r="H4" i="2" s="1"/>
  <c r="J4" i="2" s="1"/>
  <c r="G11" i="2"/>
  <c r="H11" i="2" s="1"/>
  <c r="J11" i="2" s="1"/>
  <c r="G7" i="1"/>
  <c r="H7" i="1" s="1"/>
  <c r="J7" i="1" s="1"/>
  <c r="G6" i="1"/>
  <c r="H6" i="1" s="1"/>
  <c r="J6" i="1" s="1"/>
  <c r="G2" i="1"/>
  <c r="G5" i="1"/>
  <c r="H5" i="1" s="1"/>
  <c r="J5" i="1" s="1"/>
  <c r="G4" i="1"/>
  <c r="H4" i="1" s="1"/>
  <c r="J4" i="1" s="1"/>
  <c r="H3" i="1"/>
  <c r="J3" i="1" s="1"/>
  <c r="G6" i="10" l="1"/>
  <c r="H6" i="10" s="1"/>
  <c r="J6" i="10" s="1"/>
  <c r="H2" i="10"/>
  <c r="J2" i="10" s="1"/>
  <c r="J13" i="10" s="1"/>
  <c r="G11" i="9"/>
  <c r="H11" i="9" s="1"/>
  <c r="J11" i="9" s="1"/>
  <c r="H2" i="9"/>
  <c r="J2" i="9" s="1"/>
  <c r="J14" i="9" s="1"/>
  <c r="H2" i="8"/>
  <c r="J2" i="8" s="1"/>
  <c r="G8" i="8"/>
  <c r="H8" i="8" s="1"/>
  <c r="J8" i="8" s="1"/>
  <c r="G6" i="7"/>
  <c r="H6" i="7" s="1"/>
  <c r="J6" i="7" s="1"/>
  <c r="J13" i="7" s="1"/>
  <c r="G9" i="6"/>
  <c r="H9" i="6" s="1"/>
  <c r="J9" i="6" s="1"/>
  <c r="H2" i="6"/>
  <c r="J2" i="6" s="1"/>
  <c r="G9" i="5"/>
  <c r="H9" i="5" s="1"/>
  <c r="J9" i="5" s="1"/>
  <c r="J13" i="5" s="1"/>
  <c r="H2" i="4"/>
  <c r="J2" i="4" s="1"/>
  <c r="G8" i="4"/>
  <c r="H8" i="4" s="1"/>
  <c r="J8" i="4" s="1"/>
  <c r="H2" i="3"/>
  <c r="J2" i="3" s="1"/>
  <c r="G8" i="3"/>
  <c r="H8" i="3" s="1"/>
  <c r="J8" i="3" s="1"/>
  <c r="G16" i="2"/>
  <c r="H16" i="2" s="1"/>
  <c r="J16" i="2" s="1"/>
  <c r="H2" i="2"/>
  <c r="J2" i="2" s="1"/>
  <c r="G27" i="2" s="1"/>
  <c r="G31" i="2" s="1"/>
  <c r="G9" i="1"/>
  <c r="H9" i="1" s="1"/>
  <c r="J9" i="1" s="1"/>
  <c r="H2" i="1"/>
  <c r="J2" i="1" s="1"/>
  <c r="J13" i="1" s="1"/>
  <c r="J13" i="8" l="1"/>
  <c r="J13" i="6"/>
  <c r="J13" i="4"/>
  <c r="J12" i="3"/>
</calcChain>
</file>

<file path=xl/sharedStrings.xml><?xml version="1.0" encoding="utf-8"?>
<sst xmlns="http://schemas.openxmlformats.org/spreadsheetml/2006/main" count="905" uniqueCount="116">
  <si>
    <t>Declarations of fact</t>
  </si>
  <si>
    <t>Observed</t>
  </si>
  <si>
    <t>R1.1-1.20</t>
  </si>
  <si>
    <t>1.21-2.8</t>
  </si>
  <si>
    <t>2.9-2.28</t>
  </si>
  <si>
    <t>2.29-3.19</t>
  </si>
  <si>
    <t>3.20-4.8</t>
  </si>
  <si>
    <t>4.9-5.3</t>
  </si>
  <si>
    <t>5.4-6.3</t>
  </si>
  <si>
    <t>6.4-6.23</t>
  </si>
  <si>
    <t>7.1-7.20</t>
  </si>
  <si>
    <t>7.21-8.15</t>
  </si>
  <si>
    <t>8.16-8.35</t>
  </si>
  <si>
    <t>8.36-9.16</t>
  </si>
  <si>
    <t>9.17-10.4</t>
  </si>
  <si>
    <t>10.5-11.3</t>
  </si>
  <si>
    <t>11.4-11.23</t>
  </si>
  <si>
    <t>11.24-12.7</t>
  </si>
  <si>
    <t>12.8-13.6</t>
  </si>
  <si>
    <t>13.7-14.12</t>
  </si>
  <si>
    <t>14.13-15.10</t>
  </si>
  <si>
    <t>15.11-15.30</t>
  </si>
  <si>
    <t>15.31-16.18</t>
  </si>
  <si>
    <t>16.19-1C1.13</t>
  </si>
  <si>
    <t>1.14-2.3</t>
  </si>
  <si>
    <t>2.4-3.7</t>
  </si>
  <si>
    <t>3.8-4.7</t>
  </si>
  <si>
    <t>4.8-5.4</t>
  </si>
  <si>
    <t>5.5-6.11</t>
  </si>
  <si>
    <t>6.12-7.11</t>
  </si>
  <si>
    <t>7.12-7.31</t>
  </si>
  <si>
    <t>7.32-8.11</t>
  </si>
  <si>
    <t>8.12-9.18</t>
  </si>
  <si>
    <t>9.19-10.11</t>
  </si>
  <si>
    <t>10.12-10.32</t>
  </si>
  <si>
    <t>10.33-11.19</t>
  </si>
  <si>
    <t>11.20-12.5</t>
  </si>
  <si>
    <t>12.6-12.26</t>
  </si>
  <si>
    <t>12.27-14.2</t>
  </si>
  <si>
    <t>14.3-14.22</t>
  </si>
  <si>
    <t>14.23-15.2</t>
  </si>
  <si>
    <t>15.3-15.22</t>
  </si>
  <si>
    <t>15.23-15.44</t>
  </si>
  <si>
    <t>15.45-16.7</t>
  </si>
  <si>
    <t>16.8-2C1.4</t>
  </si>
  <si>
    <t>1.5-2.1</t>
  </si>
  <si>
    <t>2.2-3.5</t>
  </si>
  <si>
    <t>3.6-4.8</t>
  </si>
  <si>
    <t>4.9-5.11</t>
  </si>
  <si>
    <t>5.12-6.10</t>
  </si>
  <si>
    <t>6.11-7.12</t>
  </si>
  <si>
    <t>7.13-8.16</t>
  </si>
  <si>
    <t>8.17-9.12</t>
  </si>
  <si>
    <t>9.13-10.18</t>
  </si>
  <si>
    <t>11.1-11.20</t>
  </si>
  <si>
    <t>11.21-12.7</t>
  </si>
  <si>
    <t>13.7-G1.13</t>
  </si>
  <si>
    <t>1.14-2.9</t>
  </si>
  <si>
    <t>2.10-3.8</t>
  </si>
  <si>
    <t>3.9-3.28</t>
  </si>
  <si>
    <t>3.29-4.19</t>
  </si>
  <si>
    <t>4.20-5.8</t>
  </si>
  <si>
    <t>5.9-6.2</t>
  </si>
  <si>
    <t>6.3-1T1.4</t>
  </si>
  <si>
    <t>1.5-2.14</t>
  </si>
  <si>
    <t>2.15-4.1</t>
  </si>
  <si>
    <t>4.2-5.3</t>
  </si>
  <si>
    <t>5.4-5.23</t>
  </si>
  <si>
    <t>5.24-P1.15</t>
  </si>
  <si>
    <t>1.16-2.5</t>
  </si>
  <si>
    <t>2.6-2.25</t>
  </si>
  <si>
    <t>2.26-3.15</t>
  </si>
  <si>
    <t>3.16-4.14</t>
  </si>
  <si>
    <t>4.15-Ph11</t>
  </si>
  <si>
    <t>Ph 12 - 25</t>
  </si>
  <si>
    <t>Expected</t>
  </si>
  <si>
    <t>Value</t>
  </si>
  <si>
    <t>Expected percent</t>
  </si>
  <si>
    <t>Mean</t>
  </si>
  <si>
    <t>4+</t>
  </si>
  <si>
    <t>chi^2</t>
  </si>
  <si>
    <t>p-value</t>
  </si>
  <si>
    <t>Appeals to authority</t>
  </si>
  <si>
    <t>Ph 12-25</t>
  </si>
  <si>
    <t>Mean w/o outlier</t>
  </si>
  <si>
    <t>3+</t>
  </si>
  <si>
    <t>GOF with outlier</t>
  </si>
  <si>
    <t>GOF without outlier</t>
  </si>
  <si>
    <t>Variance</t>
  </si>
  <si>
    <t>Variance w/o outlier</t>
  </si>
  <si>
    <t>Logical arguments</t>
  </si>
  <si>
    <t>Inferences</t>
  </si>
  <si>
    <t>Values</t>
  </si>
  <si>
    <t>First person self fashioning</t>
  </si>
  <si>
    <t>First person self emphases</t>
  </si>
  <si>
    <t>First person figurations of groupness</t>
  </si>
  <si>
    <t>2+</t>
  </si>
  <si>
    <t>Second-person claims about audience</t>
  </si>
  <si>
    <t>Second-person audience emphases</t>
  </si>
  <si>
    <t>Third person contrasts</t>
  </si>
  <si>
    <t>r</t>
  </si>
  <si>
    <t>p-hat</t>
  </si>
  <si>
    <t>Total chi^2</t>
  </si>
  <si>
    <t>Best fit</t>
  </si>
  <si>
    <t>r = 2</t>
  </si>
  <si>
    <t>p-hat = .6578</t>
  </si>
  <si>
    <t>p-value with outlier</t>
  </si>
  <si>
    <t>p-value without outlier</t>
  </si>
  <si>
    <t>Best fit (without outlier)</t>
  </si>
  <si>
    <t>p-value (kinda)</t>
  </si>
  <si>
    <t>Best fit (with outlier)</t>
  </si>
  <si>
    <t>r = 3</t>
  </si>
  <si>
    <t>p-hat = .7711</t>
  </si>
  <si>
    <t>r = 1</t>
  </si>
  <si>
    <t>r = infinity</t>
  </si>
  <si>
    <t>r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</si>
</sst>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C595-27A6-954E-A8A9-D6B48EEAB9CA}">
  <dimension ref="A1:J76"/>
  <sheetViews>
    <sheetView workbookViewId="0">
      <selection activeCell="F15" sqref="F15"/>
    </sheetView>
  </sheetViews>
  <sheetFormatPr baseColWidth="10" defaultRowHeight="16" x14ac:dyDescent="0.2"/>
  <cols>
    <col min="7" max="7" width="15.6640625" customWidth="1"/>
  </cols>
  <sheetData>
    <row r="1" spans="1:10" x14ac:dyDescent="0.2">
      <c r="B1" s="1" t="s">
        <v>0</v>
      </c>
      <c r="E1" t="s">
        <v>76</v>
      </c>
      <c r="F1" t="s">
        <v>1</v>
      </c>
      <c r="G1" t="s">
        <v>77</v>
      </c>
      <c r="H1" t="s">
        <v>75</v>
      </c>
      <c r="J1" t="s">
        <v>80</v>
      </c>
    </row>
    <row r="2" spans="1:10" x14ac:dyDescent="0.2">
      <c r="C2" t="s">
        <v>1</v>
      </c>
      <c r="E2">
        <v>0</v>
      </c>
      <c r="F2">
        <f>COUNTIF(C:C,E2)</f>
        <v>24</v>
      </c>
      <c r="G2">
        <f>COMBIN(E$16 + E2 - 1, E2)*(1 - E$19)^E2*E$19^E$16</f>
        <v>0.35613943808532783</v>
      </c>
      <c r="H2">
        <f>G2*74</f>
        <v>26.354318418314261</v>
      </c>
      <c r="J2">
        <f>(H2 - F2)^2/H2</f>
        <v>0.21031905006361024</v>
      </c>
    </row>
    <row r="3" spans="1:10" x14ac:dyDescent="0.2">
      <c r="A3">
        <v>1</v>
      </c>
      <c r="B3" t="s">
        <v>2</v>
      </c>
      <c r="C3">
        <v>4</v>
      </c>
      <c r="E3">
        <v>1</v>
      </c>
      <c r="F3">
        <f t="shared" ref="F3:F7" si="0">COUNTIF(C:C,E3)</f>
        <v>23</v>
      </c>
      <c r="G3">
        <f t="shared" ref="G3:G9" si="1">COMBIN(E$16 + E3 - 1, E3)*(1 - E$19)^E3*E$19^E$16</f>
        <v>0.28720922426236112</v>
      </c>
      <c r="H3">
        <f t="shared" ref="H3:H7" si="2">G3*74</f>
        <v>21.253482595414724</v>
      </c>
      <c r="J3">
        <f t="shared" ref="J3:J9" si="3">(H3 - F3)^2/H3</f>
        <v>0.14352109264094787</v>
      </c>
    </row>
    <row r="4" spans="1:10" x14ac:dyDescent="0.2">
      <c r="A4">
        <v>2</v>
      </c>
      <c r="B4" t="s">
        <v>3</v>
      </c>
      <c r="C4">
        <v>1</v>
      </c>
      <c r="E4">
        <v>2</v>
      </c>
      <c r="F4">
        <f t="shared" si="0"/>
        <v>14</v>
      </c>
      <c r="G4">
        <f t="shared" si="1"/>
        <v>0.17371525661029907</v>
      </c>
      <c r="H4">
        <f t="shared" si="2"/>
        <v>12.854928989162131</v>
      </c>
      <c r="J4">
        <f t="shared" si="3"/>
        <v>0.10199882247243131</v>
      </c>
    </row>
    <row r="5" spans="1:10" x14ac:dyDescent="0.2">
      <c r="A5">
        <v>3</v>
      </c>
      <c r="B5" t="s">
        <v>4</v>
      </c>
      <c r="C5">
        <v>2</v>
      </c>
      <c r="E5">
        <v>3</v>
      </c>
      <c r="F5">
        <f t="shared" si="0"/>
        <v>5</v>
      </c>
      <c r="G5">
        <f t="shared" si="1"/>
        <v>9.3395299252848937E-2</v>
      </c>
      <c r="H5">
        <f t="shared" si="2"/>
        <v>6.9112521447108213</v>
      </c>
      <c r="J5">
        <f t="shared" si="3"/>
        <v>0.52854167149107212</v>
      </c>
    </row>
    <row r="6" spans="1:10" x14ac:dyDescent="0.2">
      <c r="A6">
        <v>4</v>
      </c>
      <c r="B6" t="s">
        <v>5</v>
      </c>
      <c r="C6">
        <v>0</v>
      </c>
      <c r="E6">
        <v>4</v>
      </c>
      <c r="F6">
        <f t="shared" si="0"/>
        <v>6</v>
      </c>
      <c r="G6">
        <f t="shared" si="1"/>
        <v>4.7074243575024662E-2</v>
      </c>
      <c r="H6">
        <f t="shared" si="2"/>
        <v>3.4834940245518249</v>
      </c>
      <c r="J6">
        <f t="shared" si="3"/>
        <v>1.8179455109819311</v>
      </c>
    </row>
    <row r="7" spans="1:10" x14ac:dyDescent="0.2">
      <c r="A7">
        <v>5</v>
      </c>
      <c r="B7" t="s">
        <v>6</v>
      </c>
      <c r="C7">
        <v>1</v>
      </c>
      <c r="E7">
        <v>5</v>
      </c>
      <c r="F7">
        <f t="shared" si="0"/>
        <v>2</v>
      </c>
      <c r="G7">
        <f t="shared" si="1"/>
        <v>2.2777859794366771E-2</v>
      </c>
      <c r="H7">
        <f t="shared" si="2"/>
        <v>1.6855616247831411</v>
      </c>
      <c r="J7">
        <f t="shared" si="3"/>
        <v>5.865789203746178E-2</v>
      </c>
    </row>
    <row r="8" spans="1:10" x14ac:dyDescent="0.2">
      <c r="A8">
        <v>6</v>
      </c>
      <c r="B8" t="s">
        <v>7</v>
      </c>
      <c r="C8">
        <v>1</v>
      </c>
    </row>
    <row r="9" spans="1:10" x14ac:dyDescent="0.2">
      <c r="A9">
        <v>7</v>
      </c>
      <c r="B9" t="s">
        <v>8</v>
      </c>
      <c r="C9">
        <v>1</v>
      </c>
      <c r="E9" t="s">
        <v>79</v>
      </c>
      <c r="F9">
        <v>8</v>
      </c>
      <c r="G9">
        <f>1 - SUM(G2:G5)</f>
        <v>8.9540781789163026E-2</v>
      </c>
      <c r="H9">
        <f>G9*74</f>
        <v>6.6260178523980642</v>
      </c>
      <c r="J9">
        <f t="shared" si="3"/>
        <v>0.28491123688198222</v>
      </c>
    </row>
    <row r="10" spans="1:10" x14ac:dyDescent="0.2">
      <c r="A10">
        <v>8</v>
      </c>
      <c r="B10" t="s">
        <v>9</v>
      </c>
      <c r="C10">
        <v>1</v>
      </c>
    </row>
    <row r="11" spans="1:10" x14ac:dyDescent="0.2">
      <c r="A11">
        <v>9</v>
      </c>
      <c r="B11" t="s">
        <v>10</v>
      </c>
      <c r="C11">
        <v>2</v>
      </c>
    </row>
    <row r="12" spans="1:10" x14ac:dyDescent="0.2">
      <c r="A12">
        <v>10</v>
      </c>
      <c r="B12" t="s">
        <v>11</v>
      </c>
      <c r="C12">
        <v>3</v>
      </c>
      <c r="E12" t="s">
        <v>78</v>
      </c>
      <c r="J12" t="s">
        <v>102</v>
      </c>
    </row>
    <row r="13" spans="1:10" x14ac:dyDescent="0.2">
      <c r="A13">
        <v>11</v>
      </c>
      <c r="B13" t="s">
        <v>12</v>
      </c>
      <c r="C13">
        <v>4</v>
      </c>
      <c r="E13">
        <f>AVERAGE(C3:C76)</f>
        <v>1.3513513513513513</v>
      </c>
      <c r="J13">
        <f>SUM(J2:J5)+J9</f>
        <v>1.2692918735500438</v>
      </c>
    </row>
    <row r="14" spans="1:10" x14ac:dyDescent="0.2">
      <c r="A14">
        <v>12</v>
      </c>
      <c r="B14" t="s">
        <v>13</v>
      </c>
      <c r="C14">
        <v>1</v>
      </c>
    </row>
    <row r="15" spans="1:10" x14ac:dyDescent="0.2">
      <c r="A15">
        <v>13</v>
      </c>
      <c r="B15" t="s">
        <v>14</v>
      </c>
      <c r="C15">
        <v>0</v>
      </c>
      <c r="E15" t="s">
        <v>100</v>
      </c>
      <c r="J15" s="1" t="s">
        <v>81</v>
      </c>
    </row>
    <row r="16" spans="1:10" x14ac:dyDescent="0.2">
      <c r="A16">
        <v>14</v>
      </c>
      <c r="B16" t="s">
        <v>15</v>
      </c>
      <c r="C16">
        <v>0</v>
      </c>
      <c r="E16">
        <v>2</v>
      </c>
      <c r="J16">
        <f>1 - _xlfn.CHISQ.DIST(J13,4,TRUE)</f>
        <v>0.86656365674402358</v>
      </c>
    </row>
    <row r="17" spans="1:5" x14ac:dyDescent="0.2">
      <c r="A17">
        <v>15</v>
      </c>
      <c r="B17" t="s">
        <v>16</v>
      </c>
      <c r="C17">
        <v>0</v>
      </c>
    </row>
    <row r="18" spans="1:5" x14ac:dyDescent="0.2">
      <c r="A18">
        <v>16</v>
      </c>
      <c r="B18" t="s">
        <v>17</v>
      </c>
      <c r="C18">
        <v>2</v>
      </c>
      <c r="E18" t="s">
        <v>101</v>
      </c>
    </row>
    <row r="19" spans="1:5" x14ac:dyDescent="0.2">
      <c r="A19">
        <v>17</v>
      </c>
      <c r="B19" t="s">
        <v>18</v>
      </c>
      <c r="C19">
        <v>1</v>
      </c>
      <c r="E19">
        <f>E16/(E16 + E13)</f>
        <v>0.59677419354838712</v>
      </c>
    </row>
    <row r="20" spans="1:5" x14ac:dyDescent="0.2">
      <c r="A20">
        <v>18</v>
      </c>
      <c r="B20" t="s">
        <v>19</v>
      </c>
      <c r="C20">
        <v>5</v>
      </c>
    </row>
    <row r="21" spans="1:5" x14ac:dyDescent="0.2">
      <c r="A21">
        <v>19</v>
      </c>
      <c r="B21" t="s">
        <v>20</v>
      </c>
      <c r="C21">
        <v>4</v>
      </c>
      <c r="E21" s="1" t="s">
        <v>103</v>
      </c>
    </row>
    <row r="22" spans="1:5" x14ac:dyDescent="0.2">
      <c r="A22">
        <v>20</v>
      </c>
      <c r="B22" t="s">
        <v>21</v>
      </c>
      <c r="C22">
        <v>0</v>
      </c>
      <c r="E22" t="s">
        <v>104</v>
      </c>
    </row>
    <row r="23" spans="1:5" x14ac:dyDescent="0.2">
      <c r="A23">
        <v>21</v>
      </c>
      <c r="B23" t="s">
        <v>22</v>
      </c>
      <c r="C23">
        <v>0</v>
      </c>
    </row>
    <row r="24" spans="1:5" x14ac:dyDescent="0.2">
      <c r="A24">
        <v>22</v>
      </c>
      <c r="B24" t="s">
        <v>23</v>
      </c>
      <c r="C24">
        <v>2</v>
      </c>
    </row>
    <row r="25" spans="1:5" x14ac:dyDescent="0.2">
      <c r="A25">
        <v>23</v>
      </c>
      <c r="B25" t="s">
        <v>24</v>
      </c>
      <c r="C25">
        <v>1</v>
      </c>
    </row>
    <row r="26" spans="1:5" x14ac:dyDescent="0.2">
      <c r="A26">
        <v>24</v>
      </c>
      <c r="B26" t="s">
        <v>25</v>
      </c>
      <c r="C26">
        <v>2</v>
      </c>
    </row>
    <row r="27" spans="1:5" x14ac:dyDescent="0.2">
      <c r="A27">
        <v>25</v>
      </c>
      <c r="B27" t="s">
        <v>26</v>
      </c>
      <c r="C27">
        <v>3</v>
      </c>
    </row>
    <row r="28" spans="1:5" x14ac:dyDescent="0.2">
      <c r="A28">
        <v>26</v>
      </c>
      <c r="B28" t="s">
        <v>27</v>
      </c>
      <c r="C28">
        <v>0</v>
      </c>
    </row>
    <row r="29" spans="1:5" x14ac:dyDescent="0.2">
      <c r="A29">
        <v>27</v>
      </c>
      <c r="B29" t="s">
        <v>28</v>
      </c>
      <c r="C29">
        <v>2</v>
      </c>
    </row>
    <row r="30" spans="1:5" x14ac:dyDescent="0.2">
      <c r="A30">
        <v>28</v>
      </c>
      <c r="B30" t="s">
        <v>29</v>
      </c>
      <c r="C30">
        <v>0</v>
      </c>
    </row>
    <row r="31" spans="1:5" x14ac:dyDescent="0.2">
      <c r="A31">
        <v>29</v>
      </c>
      <c r="B31" t="s">
        <v>30</v>
      </c>
      <c r="C31">
        <v>0</v>
      </c>
    </row>
    <row r="32" spans="1:5" x14ac:dyDescent="0.2">
      <c r="A32">
        <v>30</v>
      </c>
      <c r="B32" t="s">
        <v>31</v>
      </c>
      <c r="C32">
        <v>1</v>
      </c>
    </row>
    <row r="33" spans="1:3" x14ac:dyDescent="0.2">
      <c r="A33">
        <v>31</v>
      </c>
      <c r="B33" t="s">
        <v>32</v>
      </c>
      <c r="C33">
        <v>0</v>
      </c>
    </row>
    <row r="34" spans="1:3" x14ac:dyDescent="0.2">
      <c r="A34">
        <v>32</v>
      </c>
      <c r="B34" t="s">
        <v>33</v>
      </c>
      <c r="C34">
        <v>1</v>
      </c>
    </row>
    <row r="35" spans="1:3" x14ac:dyDescent="0.2">
      <c r="A35">
        <v>33</v>
      </c>
      <c r="B35" t="s">
        <v>34</v>
      </c>
      <c r="C35">
        <v>2</v>
      </c>
    </row>
    <row r="36" spans="1:3" x14ac:dyDescent="0.2">
      <c r="A36">
        <v>34</v>
      </c>
      <c r="B36" t="s">
        <v>35</v>
      </c>
      <c r="C36">
        <v>1</v>
      </c>
    </row>
    <row r="37" spans="1:3" x14ac:dyDescent="0.2">
      <c r="A37">
        <v>35</v>
      </c>
      <c r="B37" t="s">
        <v>36</v>
      </c>
      <c r="C37">
        <v>4</v>
      </c>
    </row>
    <row r="38" spans="1:3" x14ac:dyDescent="0.2">
      <c r="A38">
        <v>36</v>
      </c>
      <c r="B38" t="s">
        <v>37</v>
      </c>
      <c r="C38">
        <v>1</v>
      </c>
    </row>
    <row r="39" spans="1:3" x14ac:dyDescent="0.2">
      <c r="A39">
        <v>37</v>
      </c>
      <c r="B39" t="s">
        <v>38</v>
      </c>
      <c r="C39">
        <v>4</v>
      </c>
    </row>
    <row r="40" spans="1:3" x14ac:dyDescent="0.2">
      <c r="A40">
        <v>38</v>
      </c>
      <c r="B40" t="s">
        <v>39</v>
      </c>
      <c r="C40">
        <v>0</v>
      </c>
    </row>
    <row r="41" spans="1:3" x14ac:dyDescent="0.2">
      <c r="A41">
        <v>39</v>
      </c>
      <c r="B41" t="s">
        <v>40</v>
      </c>
      <c r="C41">
        <v>2</v>
      </c>
    </row>
    <row r="42" spans="1:3" x14ac:dyDescent="0.2">
      <c r="A42">
        <v>40</v>
      </c>
      <c r="B42" t="s">
        <v>41</v>
      </c>
      <c r="C42">
        <v>2</v>
      </c>
    </row>
    <row r="43" spans="1:3" x14ac:dyDescent="0.2">
      <c r="A43">
        <v>41</v>
      </c>
      <c r="B43" t="s">
        <v>42</v>
      </c>
      <c r="C43">
        <v>1</v>
      </c>
    </row>
    <row r="44" spans="1:3" x14ac:dyDescent="0.2">
      <c r="A44">
        <v>42</v>
      </c>
      <c r="B44" t="s">
        <v>43</v>
      </c>
      <c r="C44">
        <v>2</v>
      </c>
    </row>
    <row r="45" spans="1:3" x14ac:dyDescent="0.2">
      <c r="A45">
        <v>43</v>
      </c>
      <c r="B45" t="s">
        <v>44</v>
      </c>
      <c r="C45">
        <v>1</v>
      </c>
    </row>
    <row r="46" spans="1:3" x14ac:dyDescent="0.2">
      <c r="A46">
        <v>44</v>
      </c>
      <c r="B46" t="s">
        <v>45</v>
      </c>
      <c r="C46">
        <v>0</v>
      </c>
    </row>
    <row r="47" spans="1:3" x14ac:dyDescent="0.2">
      <c r="A47">
        <v>45</v>
      </c>
      <c r="B47" t="s">
        <v>46</v>
      </c>
      <c r="C47">
        <v>0</v>
      </c>
    </row>
    <row r="48" spans="1:3" x14ac:dyDescent="0.2">
      <c r="A48">
        <v>46</v>
      </c>
      <c r="B48" t="s">
        <v>47</v>
      </c>
      <c r="C48">
        <v>2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0</v>
      </c>
    </row>
    <row r="51" spans="1:3" x14ac:dyDescent="0.2">
      <c r="A51">
        <v>49</v>
      </c>
      <c r="B51" t="s">
        <v>50</v>
      </c>
      <c r="C51">
        <v>0</v>
      </c>
    </row>
    <row r="52" spans="1:3" x14ac:dyDescent="0.2">
      <c r="A52">
        <v>50</v>
      </c>
      <c r="B52" t="s">
        <v>51</v>
      </c>
      <c r="C52">
        <v>0</v>
      </c>
    </row>
    <row r="53" spans="1:3" x14ac:dyDescent="0.2">
      <c r="A53">
        <v>51</v>
      </c>
      <c r="B53" t="s">
        <v>52</v>
      </c>
      <c r="C53">
        <v>1</v>
      </c>
    </row>
    <row r="54" spans="1:3" x14ac:dyDescent="0.2">
      <c r="A54">
        <v>52</v>
      </c>
      <c r="B54" t="s">
        <v>53</v>
      </c>
      <c r="C54">
        <v>1</v>
      </c>
    </row>
    <row r="55" spans="1:3" x14ac:dyDescent="0.2">
      <c r="A55">
        <v>53</v>
      </c>
      <c r="B55" t="s">
        <v>54</v>
      </c>
      <c r="C55">
        <v>0</v>
      </c>
    </row>
    <row r="56" spans="1:3" x14ac:dyDescent="0.2">
      <c r="A56">
        <v>54</v>
      </c>
      <c r="B56" t="s">
        <v>55</v>
      </c>
      <c r="C56">
        <v>0</v>
      </c>
    </row>
    <row r="57" spans="1:3" x14ac:dyDescent="0.2">
      <c r="A57">
        <v>55</v>
      </c>
      <c r="B57" t="s">
        <v>18</v>
      </c>
      <c r="C57">
        <v>1</v>
      </c>
    </row>
    <row r="58" spans="1:3" x14ac:dyDescent="0.2">
      <c r="A58">
        <v>56</v>
      </c>
      <c r="B58" t="s">
        <v>56</v>
      </c>
      <c r="C58">
        <v>2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2</v>
      </c>
    </row>
    <row r="61" spans="1:3" x14ac:dyDescent="0.2">
      <c r="A61">
        <v>59</v>
      </c>
      <c r="B61" t="s">
        <v>59</v>
      </c>
      <c r="C61">
        <v>0</v>
      </c>
    </row>
    <row r="62" spans="1:3" x14ac:dyDescent="0.2">
      <c r="A62">
        <v>60</v>
      </c>
      <c r="B62" t="s">
        <v>60</v>
      </c>
      <c r="C62">
        <v>0</v>
      </c>
    </row>
    <row r="63" spans="1:3" x14ac:dyDescent="0.2">
      <c r="A63">
        <v>61</v>
      </c>
      <c r="B63" t="s">
        <v>61</v>
      </c>
      <c r="C63">
        <v>2</v>
      </c>
    </row>
    <row r="64" spans="1:3" x14ac:dyDescent="0.2">
      <c r="A64">
        <v>62</v>
      </c>
      <c r="B64" t="s">
        <v>62</v>
      </c>
      <c r="C64">
        <v>5</v>
      </c>
    </row>
    <row r="65" spans="1:3" x14ac:dyDescent="0.2">
      <c r="A65">
        <v>63</v>
      </c>
      <c r="B65" t="s">
        <v>63</v>
      </c>
      <c r="C65">
        <v>3</v>
      </c>
    </row>
    <row r="66" spans="1:3" x14ac:dyDescent="0.2">
      <c r="A66">
        <v>64</v>
      </c>
      <c r="B66" t="s">
        <v>64</v>
      </c>
      <c r="C66">
        <v>1</v>
      </c>
    </row>
    <row r="67" spans="1:3" x14ac:dyDescent="0.2">
      <c r="A67">
        <v>65</v>
      </c>
      <c r="B67" t="s">
        <v>65</v>
      </c>
      <c r="C67">
        <v>0</v>
      </c>
    </row>
    <row r="68" spans="1:3" x14ac:dyDescent="0.2">
      <c r="A68">
        <v>66</v>
      </c>
      <c r="B68" t="s">
        <v>66</v>
      </c>
      <c r="C68">
        <v>4</v>
      </c>
    </row>
    <row r="69" spans="1:3" x14ac:dyDescent="0.2">
      <c r="A69">
        <v>67</v>
      </c>
      <c r="B69" t="s">
        <v>67</v>
      </c>
      <c r="C69">
        <v>1</v>
      </c>
    </row>
    <row r="70" spans="1:3" x14ac:dyDescent="0.2">
      <c r="A70">
        <v>68</v>
      </c>
      <c r="B70" t="s">
        <v>68</v>
      </c>
      <c r="C70">
        <v>3</v>
      </c>
    </row>
    <row r="71" spans="1:3" x14ac:dyDescent="0.2">
      <c r="A71">
        <v>69</v>
      </c>
      <c r="B71" t="s">
        <v>69</v>
      </c>
      <c r="C71">
        <v>1</v>
      </c>
    </row>
    <row r="72" spans="1:3" x14ac:dyDescent="0.2">
      <c r="A72">
        <v>70</v>
      </c>
      <c r="B72" t="s">
        <v>70</v>
      </c>
      <c r="C72">
        <v>3</v>
      </c>
    </row>
    <row r="73" spans="1:3" x14ac:dyDescent="0.2">
      <c r="A73">
        <v>71</v>
      </c>
      <c r="B73" t="s">
        <v>71</v>
      </c>
      <c r="C73">
        <v>1</v>
      </c>
    </row>
    <row r="74" spans="1:3" x14ac:dyDescent="0.2">
      <c r="A74">
        <v>72</v>
      </c>
      <c r="B74" t="s">
        <v>72</v>
      </c>
      <c r="C74">
        <v>1</v>
      </c>
    </row>
    <row r="75" spans="1:3" x14ac:dyDescent="0.2">
      <c r="A75">
        <v>73</v>
      </c>
      <c r="B75" t="s">
        <v>73</v>
      </c>
      <c r="C75">
        <v>1</v>
      </c>
    </row>
    <row r="76" spans="1:3" x14ac:dyDescent="0.2">
      <c r="A76">
        <v>74</v>
      </c>
      <c r="B76" t="s">
        <v>74</v>
      </c>
      <c r="C7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6797-754C-AB4A-9275-429A2028821B}">
  <dimension ref="A1:J76"/>
  <sheetViews>
    <sheetView tabSelected="1" workbookViewId="0">
      <selection activeCell="G24" sqref="G24"/>
    </sheetView>
  </sheetViews>
  <sheetFormatPr baseColWidth="10" defaultRowHeight="16" x14ac:dyDescent="0.2"/>
  <cols>
    <col min="7" max="7" width="17" customWidth="1"/>
  </cols>
  <sheetData>
    <row r="1" spans="1:10" x14ac:dyDescent="0.2">
      <c r="B1" s="1" t="s">
        <v>99</v>
      </c>
      <c r="E1" t="s">
        <v>76</v>
      </c>
      <c r="F1" t="s">
        <v>1</v>
      </c>
      <c r="G1" t="s">
        <v>77</v>
      </c>
      <c r="H1" t="s">
        <v>75</v>
      </c>
      <c r="J1" t="s">
        <v>80</v>
      </c>
    </row>
    <row r="2" spans="1:10" x14ac:dyDescent="0.2">
      <c r="C2" t="s">
        <v>1</v>
      </c>
      <c r="E2">
        <v>0</v>
      </c>
      <c r="F2">
        <f>COUNTIF(C:C,E2)</f>
        <v>56</v>
      </c>
      <c r="G2">
        <f>COMBIN(E2 + E$16 - 1,E2)*(1 - E$19)^E2*E$19^E$16</f>
        <v>0.77083333333333326</v>
      </c>
      <c r="H2">
        <f>G2*74</f>
        <v>57.041666666666664</v>
      </c>
      <c r="J2">
        <f>(H2 - F2)^2/H2</f>
        <v>1.9022400779157452E-2</v>
      </c>
    </row>
    <row r="3" spans="1:10" x14ac:dyDescent="0.2">
      <c r="A3">
        <v>1</v>
      </c>
      <c r="B3" t="s">
        <v>2</v>
      </c>
      <c r="C3">
        <v>0</v>
      </c>
      <c r="E3">
        <v>1</v>
      </c>
      <c r="F3">
        <f t="shared" ref="F3:F4" si="0">COUNTIF(C:C,E3)</f>
        <v>14</v>
      </c>
      <c r="G3">
        <f t="shared" ref="G3:G4" si="1">COMBIN(E3 + E$16 - 1,E3)*(1 - E$19)^E3*E$19^E$16</f>
        <v>0.17664930555555561</v>
      </c>
      <c r="H3">
        <f t="shared" ref="H3:H4" si="2">G3*74</f>
        <v>13.072048611111114</v>
      </c>
      <c r="J3">
        <f t="shared" ref="J3:J7" si="3">(H3 - F3)^2/H3</f>
        <v>6.5872902232699065E-2</v>
      </c>
    </row>
    <row r="4" spans="1:10" x14ac:dyDescent="0.2">
      <c r="A4">
        <v>2</v>
      </c>
      <c r="B4" t="s">
        <v>3</v>
      </c>
      <c r="C4">
        <v>0</v>
      </c>
      <c r="E4">
        <v>2</v>
      </c>
      <c r="F4">
        <f t="shared" si="0"/>
        <v>4</v>
      </c>
      <c r="G4">
        <f t="shared" si="1"/>
        <v>4.0482132523148175E-2</v>
      </c>
      <c r="H4">
        <f t="shared" si="2"/>
        <v>2.995677806712965</v>
      </c>
      <c r="J4">
        <f t="shared" si="3"/>
        <v>0.33670612562825813</v>
      </c>
    </row>
    <row r="5" spans="1:10" x14ac:dyDescent="0.2">
      <c r="A5">
        <v>3</v>
      </c>
      <c r="B5" t="s">
        <v>4</v>
      </c>
      <c r="C5">
        <v>0</v>
      </c>
    </row>
    <row r="6" spans="1:10" x14ac:dyDescent="0.2">
      <c r="A6">
        <v>4</v>
      </c>
      <c r="B6" t="s">
        <v>5</v>
      </c>
      <c r="C6">
        <v>0</v>
      </c>
      <c r="E6" t="s">
        <v>96</v>
      </c>
      <c r="F6">
        <v>4</v>
      </c>
      <c r="G6">
        <f>1 - G2 - G3</f>
        <v>5.2517361111111133E-2</v>
      </c>
      <c r="H6">
        <f>G6*74</f>
        <v>3.8862847222222237</v>
      </c>
      <c r="J6">
        <f t="shared" si="3"/>
        <v>3.3273847194300889E-3</v>
      </c>
    </row>
    <row r="7" spans="1:10" x14ac:dyDescent="0.2">
      <c r="A7">
        <v>5</v>
      </c>
      <c r="B7" t="s">
        <v>6</v>
      </c>
      <c r="C7">
        <v>0</v>
      </c>
    </row>
    <row r="8" spans="1:10" x14ac:dyDescent="0.2">
      <c r="A8">
        <v>6</v>
      </c>
      <c r="B8" t="s">
        <v>7</v>
      </c>
      <c r="C8">
        <v>0</v>
      </c>
    </row>
    <row r="9" spans="1:10" x14ac:dyDescent="0.2">
      <c r="A9">
        <v>7</v>
      </c>
      <c r="B9" t="s">
        <v>8</v>
      </c>
      <c r="C9">
        <v>0</v>
      </c>
    </row>
    <row r="10" spans="1:10" x14ac:dyDescent="0.2">
      <c r="A10">
        <v>8</v>
      </c>
      <c r="B10" t="s">
        <v>9</v>
      </c>
      <c r="C10">
        <v>0</v>
      </c>
    </row>
    <row r="11" spans="1:10" x14ac:dyDescent="0.2">
      <c r="A11">
        <v>9</v>
      </c>
      <c r="B11" t="s">
        <v>10</v>
      </c>
      <c r="C11">
        <v>0</v>
      </c>
    </row>
    <row r="12" spans="1:10" x14ac:dyDescent="0.2">
      <c r="A12">
        <v>10</v>
      </c>
      <c r="B12" t="s">
        <v>11</v>
      </c>
      <c r="C12">
        <v>0</v>
      </c>
      <c r="E12" t="s">
        <v>78</v>
      </c>
      <c r="J12" t="s">
        <v>102</v>
      </c>
    </row>
    <row r="13" spans="1:10" x14ac:dyDescent="0.2">
      <c r="A13">
        <v>11</v>
      </c>
      <c r="B13" t="s">
        <v>12</v>
      </c>
      <c r="C13">
        <v>0</v>
      </c>
      <c r="E13">
        <f>AVERAGE(C3:C76)</f>
        <v>0.29729729729729731</v>
      </c>
      <c r="J13">
        <f>J2+J3+J6</f>
        <v>8.8222687731286609E-2</v>
      </c>
    </row>
    <row r="14" spans="1:10" x14ac:dyDescent="0.2">
      <c r="A14">
        <v>12</v>
      </c>
      <c r="B14" t="s">
        <v>13</v>
      </c>
      <c r="C14">
        <v>0</v>
      </c>
    </row>
    <row r="15" spans="1:10" x14ac:dyDescent="0.2">
      <c r="A15">
        <v>13</v>
      </c>
      <c r="B15" t="s">
        <v>14</v>
      </c>
      <c r="C15">
        <v>0</v>
      </c>
      <c r="E15" t="s">
        <v>100</v>
      </c>
    </row>
    <row r="16" spans="1:10" x14ac:dyDescent="0.2">
      <c r="A16">
        <v>14</v>
      </c>
      <c r="B16" t="s">
        <v>15</v>
      </c>
      <c r="C16">
        <v>0</v>
      </c>
      <c r="E16">
        <v>1</v>
      </c>
    </row>
    <row r="17" spans="1:7" x14ac:dyDescent="0.2">
      <c r="A17">
        <v>15</v>
      </c>
      <c r="B17" t="s">
        <v>16</v>
      </c>
      <c r="C17">
        <v>0</v>
      </c>
    </row>
    <row r="18" spans="1:7" x14ac:dyDescent="0.2">
      <c r="A18">
        <v>16</v>
      </c>
      <c r="B18" t="s">
        <v>17</v>
      </c>
      <c r="C18">
        <v>0</v>
      </c>
      <c r="E18" t="s">
        <v>101</v>
      </c>
    </row>
    <row r="19" spans="1:7" x14ac:dyDescent="0.2">
      <c r="A19">
        <v>17</v>
      </c>
      <c r="B19" t="s">
        <v>18</v>
      </c>
      <c r="C19">
        <v>0</v>
      </c>
      <c r="E19">
        <f>E16/(E16+E13)</f>
        <v>0.77083333333333326</v>
      </c>
    </row>
    <row r="20" spans="1:7" x14ac:dyDescent="0.2">
      <c r="A20">
        <v>18</v>
      </c>
      <c r="B20" t="s">
        <v>19</v>
      </c>
      <c r="C20">
        <v>0</v>
      </c>
    </row>
    <row r="21" spans="1:7" x14ac:dyDescent="0.2">
      <c r="A21">
        <v>19</v>
      </c>
      <c r="B21" t="s">
        <v>20</v>
      </c>
      <c r="C21">
        <v>0</v>
      </c>
    </row>
    <row r="22" spans="1:7" x14ac:dyDescent="0.2">
      <c r="A22">
        <v>20</v>
      </c>
      <c r="B22" t="s">
        <v>21</v>
      </c>
      <c r="C22">
        <v>0</v>
      </c>
      <c r="E22" t="s">
        <v>103</v>
      </c>
      <c r="G22" t="s">
        <v>81</v>
      </c>
    </row>
    <row r="23" spans="1:7" x14ac:dyDescent="0.2">
      <c r="A23">
        <v>21</v>
      </c>
      <c r="B23" t="s">
        <v>22</v>
      </c>
      <c r="C23">
        <v>1</v>
      </c>
      <c r="E23" t="s">
        <v>113</v>
      </c>
      <c r="G23">
        <f>1 - _xlfn.CHISQ.DIST(J13,2,TRUE)</f>
        <v>0.95684741245185634</v>
      </c>
    </row>
    <row r="24" spans="1:7" x14ac:dyDescent="0.2">
      <c r="A24">
        <v>22</v>
      </c>
      <c r="B24" t="s">
        <v>23</v>
      </c>
      <c r="C24">
        <v>0</v>
      </c>
    </row>
    <row r="25" spans="1:7" x14ac:dyDescent="0.2">
      <c r="A25">
        <v>23</v>
      </c>
      <c r="B25" t="s">
        <v>24</v>
      </c>
      <c r="C25">
        <v>0</v>
      </c>
    </row>
    <row r="26" spans="1:7" x14ac:dyDescent="0.2">
      <c r="A26">
        <v>24</v>
      </c>
      <c r="B26" t="s">
        <v>25</v>
      </c>
      <c r="C26">
        <v>1</v>
      </c>
    </row>
    <row r="27" spans="1:7" x14ac:dyDescent="0.2">
      <c r="A27">
        <v>25</v>
      </c>
      <c r="B27" t="s">
        <v>26</v>
      </c>
      <c r="C27">
        <v>0</v>
      </c>
    </row>
    <row r="28" spans="1:7" x14ac:dyDescent="0.2">
      <c r="A28">
        <v>26</v>
      </c>
      <c r="B28" t="s">
        <v>27</v>
      </c>
      <c r="C28">
        <v>0</v>
      </c>
    </row>
    <row r="29" spans="1:7" x14ac:dyDescent="0.2">
      <c r="A29">
        <v>27</v>
      </c>
      <c r="B29" t="s">
        <v>28</v>
      </c>
      <c r="C29">
        <v>0</v>
      </c>
    </row>
    <row r="30" spans="1:7" x14ac:dyDescent="0.2">
      <c r="A30">
        <v>28</v>
      </c>
      <c r="B30" t="s">
        <v>29</v>
      </c>
      <c r="C30">
        <v>0</v>
      </c>
    </row>
    <row r="31" spans="1:7" x14ac:dyDescent="0.2">
      <c r="A31">
        <v>29</v>
      </c>
      <c r="B31" t="s">
        <v>30</v>
      </c>
      <c r="C31">
        <v>0</v>
      </c>
    </row>
    <row r="32" spans="1:7" x14ac:dyDescent="0.2">
      <c r="A32">
        <v>30</v>
      </c>
      <c r="B32" t="s">
        <v>31</v>
      </c>
      <c r="C32">
        <v>0</v>
      </c>
    </row>
    <row r="33" spans="1:3" x14ac:dyDescent="0.2">
      <c r="A33">
        <v>31</v>
      </c>
      <c r="B33" t="s">
        <v>32</v>
      </c>
      <c r="C33">
        <v>0</v>
      </c>
    </row>
    <row r="34" spans="1:3" x14ac:dyDescent="0.2">
      <c r="A34">
        <v>32</v>
      </c>
      <c r="B34" t="s">
        <v>33</v>
      </c>
      <c r="C34">
        <v>0</v>
      </c>
    </row>
    <row r="35" spans="1:3" x14ac:dyDescent="0.2">
      <c r="A35">
        <v>33</v>
      </c>
      <c r="B35" t="s">
        <v>34</v>
      </c>
      <c r="C35">
        <v>0</v>
      </c>
    </row>
    <row r="36" spans="1:3" x14ac:dyDescent="0.2">
      <c r="A36">
        <v>34</v>
      </c>
      <c r="B36" t="s">
        <v>35</v>
      </c>
      <c r="C36">
        <v>0</v>
      </c>
    </row>
    <row r="37" spans="1:3" x14ac:dyDescent="0.2">
      <c r="A37">
        <v>35</v>
      </c>
      <c r="B37" t="s">
        <v>36</v>
      </c>
      <c r="C37">
        <v>0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0</v>
      </c>
    </row>
    <row r="40" spans="1:3" x14ac:dyDescent="0.2">
      <c r="A40">
        <v>38</v>
      </c>
      <c r="B40" t="s">
        <v>39</v>
      </c>
      <c r="C40">
        <v>0</v>
      </c>
    </row>
    <row r="41" spans="1:3" x14ac:dyDescent="0.2">
      <c r="A41">
        <v>39</v>
      </c>
      <c r="B41" t="s">
        <v>40</v>
      </c>
      <c r="C41">
        <v>0</v>
      </c>
    </row>
    <row r="42" spans="1:3" x14ac:dyDescent="0.2">
      <c r="A42">
        <v>40</v>
      </c>
      <c r="B42" t="s">
        <v>41</v>
      </c>
      <c r="C42">
        <v>0</v>
      </c>
    </row>
    <row r="43" spans="1:3" x14ac:dyDescent="0.2">
      <c r="A43">
        <v>41</v>
      </c>
      <c r="B43" t="s">
        <v>42</v>
      </c>
      <c r="C43">
        <v>1</v>
      </c>
    </row>
    <row r="44" spans="1:3" x14ac:dyDescent="0.2">
      <c r="A44">
        <v>42</v>
      </c>
      <c r="B44" t="s">
        <v>43</v>
      </c>
      <c r="C44">
        <v>0</v>
      </c>
    </row>
    <row r="45" spans="1:3" x14ac:dyDescent="0.2">
      <c r="A45">
        <v>43</v>
      </c>
      <c r="B45" t="s">
        <v>44</v>
      </c>
      <c r="C45">
        <v>0</v>
      </c>
    </row>
    <row r="46" spans="1:3" x14ac:dyDescent="0.2">
      <c r="A46">
        <v>44</v>
      </c>
      <c r="B46" t="s">
        <v>45</v>
      </c>
      <c r="C46">
        <v>0</v>
      </c>
    </row>
    <row r="47" spans="1:3" x14ac:dyDescent="0.2">
      <c r="A47">
        <v>45</v>
      </c>
      <c r="B47" t="s">
        <v>46</v>
      </c>
      <c r="C47">
        <v>0</v>
      </c>
    </row>
    <row r="48" spans="1:3" x14ac:dyDescent="0.2">
      <c r="A48">
        <v>46</v>
      </c>
      <c r="B48" t="s">
        <v>47</v>
      </c>
      <c r="C48">
        <v>0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0</v>
      </c>
    </row>
    <row r="51" spans="1:3" x14ac:dyDescent="0.2">
      <c r="A51">
        <v>49</v>
      </c>
      <c r="B51" t="s">
        <v>50</v>
      </c>
      <c r="C51">
        <v>0</v>
      </c>
    </row>
    <row r="52" spans="1:3" x14ac:dyDescent="0.2">
      <c r="A52">
        <v>50</v>
      </c>
      <c r="B52" t="s">
        <v>51</v>
      </c>
      <c r="C52">
        <v>0</v>
      </c>
    </row>
    <row r="53" spans="1:3" x14ac:dyDescent="0.2">
      <c r="A53">
        <v>51</v>
      </c>
      <c r="B53" t="s">
        <v>52</v>
      </c>
      <c r="C53">
        <v>0</v>
      </c>
    </row>
    <row r="54" spans="1:3" x14ac:dyDescent="0.2">
      <c r="A54">
        <v>52</v>
      </c>
      <c r="B54" t="s">
        <v>53</v>
      </c>
      <c r="C54">
        <v>2</v>
      </c>
    </row>
    <row r="55" spans="1:3" x14ac:dyDescent="0.2">
      <c r="A55">
        <v>53</v>
      </c>
      <c r="B55" t="s">
        <v>54</v>
      </c>
      <c r="C55">
        <v>2</v>
      </c>
    </row>
    <row r="56" spans="1:3" x14ac:dyDescent="0.2">
      <c r="A56">
        <v>54</v>
      </c>
      <c r="B56" t="s">
        <v>55</v>
      </c>
      <c r="C56">
        <v>0</v>
      </c>
    </row>
    <row r="57" spans="1:3" x14ac:dyDescent="0.2">
      <c r="A57">
        <v>55</v>
      </c>
      <c r="B57" t="s">
        <v>18</v>
      </c>
      <c r="C57">
        <v>0</v>
      </c>
    </row>
    <row r="58" spans="1:3" x14ac:dyDescent="0.2">
      <c r="A58">
        <v>56</v>
      </c>
      <c r="B58" t="s">
        <v>56</v>
      </c>
      <c r="C58">
        <v>1</v>
      </c>
    </row>
    <row r="59" spans="1:3" x14ac:dyDescent="0.2">
      <c r="A59">
        <v>57</v>
      </c>
      <c r="B59" t="s">
        <v>57</v>
      </c>
      <c r="C59">
        <v>1</v>
      </c>
    </row>
    <row r="60" spans="1:3" x14ac:dyDescent="0.2">
      <c r="A60">
        <v>58</v>
      </c>
      <c r="B60" t="s">
        <v>58</v>
      </c>
      <c r="C60">
        <v>1</v>
      </c>
    </row>
    <row r="61" spans="1:3" x14ac:dyDescent="0.2">
      <c r="A61">
        <v>59</v>
      </c>
      <c r="B61" t="s">
        <v>59</v>
      </c>
      <c r="C61">
        <v>0</v>
      </c>
    </row>
    <row r="62" spans="1:3" x14ac:dyDescent="0.2">
      <c r="A62">
        <v>60</v>
      </c>
      <c r="B62" t="s">
        <v>60</v>
      </c>
      <c r="C62">
        <v>1</v>
      </c>
    </row>
    <row r="63" spans="1:3" x14ac:dyDescent="0.2">
      <c r="A63">
        <v>61</v>
      </c>
      <c r="B63" t="s">
        <v>61</v>
      </c>
      <c r="C63">
        <v>0</v>
      </c>
    </row>
    <row r="64" spans="1:3" x14ac:dyDescent="0.2">
      <c r="A64">
        <v>62</v>
      </c>
      <c r="B64" t="s">
        <v>62</v>
      </c>
      <c r="C64">
        <v>2</v>
      </c>
    </row>
    <row r="65" spans="1:3" x14ac:dyDescent="0.2">
      <c r="A65">
        <v>63</v>
      </c>
      <c r="B65" t="s">
        <v>63</v>
      </c>
      <c r="C65">
        <v>1</v>
      </c>
    </row>
    <row r="66" spans="1:3" x14ac:dyDescent="0.2">
      <c r="A66">
        <v>64</v>
      </c>
      <c r="B66" t="s">
        <v>64</v>
      </c>
      <c r="C66">
        <v>0</v>
      </c>
    </row>
    <row r="67" spans="1:3" x14ac:dyDescent="0.2">
      <c r="A67">
        <v>65</v>
      </c>
      <c r="B67" t="s">
        <v>65</v>
      </c>
      <c r="C67">
        <v>1</v>
      </c>
    </row>
    <row r="68" spans="1:3" x14ac:dyDescent="0.2">
      <c r="A68">
        <v>66</v>
      </c>
      <c r="B68" t="s">
        <v>66</v>
      </c>
      <c r="C68">
        <v>2</v>
      </c>
    </row>
    <row r="69" spans="1:3" x14ac:dyDescent="0.2">
      <c r="A69">
        <v>67</v>
      </c>
      <c r="B69" t="s">
        <v>67</v>
      </c>
      <c r="C69">
        <v>0</v>
      </c>
    </row>
    <row r="70" spans="1:3" x14ac:dyDescent="0.2">
      <c r="A70">
        <v>68</v>
      </c>
      <c r="B70" t="s">
        <v>68</v>
      </c>
      <c r="C70">
        <v>1</v>
      </c>
    </row>
    <row r="71" spans="1:3" x14ac:dyDescent="0.2">
      <c r="A71">
        <v>69</v>
      </c>
      <c r="B71" t="s">
        <v>69</v>
      </c>
      <c r="C71">
        <v>1</v>
      </c>
    </row>
    <row r="72" spans="1:3" x14ac:dyDescent="0.2">
      <c r="A72">
        <v>70</v>
      </c>
      <c r="B72" t="s">
        <v>70</v>
      </c>
      <c r="C72">
        <v>1</v>
      </c>
    </row>
    <row r="73" spans="1:3" x14ac:dyDescent="0.2">
      <c r="A73">
        <v>71</v>
      </c>
      <c r="B73" t="s">
        <v>71</v>
      </c>
      <c r="C73">
        <v>1</v>
      </c>
    </row>
    <row r="74" spans="1:3" x14ac:dyDescent="0.2">
      <c r="A74">
        <v>72</v>
      </c>
      <c r="B74" t="s">
        <v>72</v>
      </c>
      <c r="C74">
        <v>1</v>
      </c>
    </row>
    <row r="75" spans="1:3" x14ac:dyDescent="0.2">
      <c r="A75">
        <v>73</v>
      </c>
      <c r="B75" t="s">
        <v>73</v>
      </c>
      <c r="C75">
        <v>0</v>
      </c>
    </row>
    <row r="76" spans="1:3" x14ac:dyDescent="0.2">
      <c r="A76">
        <v>74</v>
      </c>
      <c r="B76" t="s">
        <v>83</v>
      </c>
      <c r="C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D8A8-0300-7C4E-9986-352721718C82}">
  <dimension ref="A1:L76"/>
  <sheetViews>
    <sheetView topLeftCell="A13" workbookViewId="0">
      <selection activeCell="G36" sqref="G36"/>
    </sheetView>
  </sheetViews>
  <sheetFormatPr baseColWidth="10" defaultRowHeight="16" x14ac:dyDescent="0.2"/>
  <cols>
    <col min="7" max="7" width="15.33203125" customWidth="1"/>
  </cols>
  <sheetData>
    <row r="1" spans="1:10" x14ac:dyDescent="0.2">
      <c r="B1" s="2" t="s">
        <v>82</v>
      </c>
      <c r="C1" s="2"/>
      <c r="E1" t="s">
        <v>76</v>
      </c>
      <c r="F1" t="s">
        <v>1</v>
      </c>
      <c r="G1" t="s">
        <v>77</v>
      </c>
      <c r="H1" t="s">
        <v>75</v>
      </c>
      <c r="J1" t="s">
        <v>80</v>
      </c>
    </row>
    <row r="2" spans="1:10" x14ac:dyDescent="0.2">
      <c r="C2" t="s">
        <v>1</v>
      </c>
      <c r="E2">
        <v>0</v>
      </c>
      <c r="F2">
        <f>COUNTIF(C:C,E2)</f>
        <v>34</v>
      </c>
      <c r="G2">
        <f>COMBIN(E2 + E$25 - 1, E2)*(1 - E$28)^E2*E$28^E$25</f>
        <v>0.45854010319604588</v>
      </c>
      <c r="H2">
        <f>G2*74</f>
        <v>33.931967636507395</v>
      </c>
      <c r="J2">
        <f>(H2 - F2)^2/H2</f>
        <v>1.3640241945210089E-4</v>
      </c>
    </row>
    <row r="3" spans="1:10" x14ac:dyDescent="0.2">
      <c r="A3">
        <v>1</v>
      </c>
      <c r="B3" t="s">
        <v>2</v>
      </c>
      <c r="C3">
        <v>2</v>
      </c>
      <c r="E3">
        <v>1</v>
      </c>
      <c r="F3">
        <f t="shared" ref="F3:F14" si="0">COUNTIF(C:C,E3)</f>
        <v>24</v>
      </c>
      <c r="G3">
        <f t="shared" ref="G3:G16" si="1">COMBIN(E3 + E$25 - 1, E3)*(1 - E$28)^E3*E$28^E$25</f>
        <v>0.31484267649024283</v>
      </c>
      <c r="H3">
        <f t="shared" ref="H3:H14" si="2">G3*74</f>
        <v>23.29835806027797</v>
      </c>
      <c r="J3">
        <f t="shared" ref="J3:J16" si="3">(H3 - F3)^2/H3</f>
        <v>2.1130304989871021E-2</v>
      </c>
    </row>
    <row r="4" spans="1:10" x14ac:dyDescent="0.2">
      <c r="A4">
        <v>2</v>
      </c>
      <c r="B4" t="s">
        <v>3</v>
      </c>
      <c r="C4">
        <v>0</v>
      </c>
      <c r="E4">
        <v>2</v>
      </c>
      <c r="F4">
        <f t="shared" si="0"/>
        <v>10</v>
      </c>
      <c r="G4">
        <f t="shared" si="1"/>
        <v>0.14411812656243508</v>
      </c>
      <c r="H4">
        <f t="shared" si="2"/>
        <v>10.664741365620197</v>
      </c>
      <c r="J4">
        <f t="shared" si="3"/>
        <v>4.143383022780945E-2</v>
      </c>
    </row>
    <row r="5" spans="1:10" x14ac:dyDescent="0.2">
      <c r="A5">
        <v>3</v>
      </c>
      <c r="B5" t="s">
        <v>4</v>
      </c>
      <c r="C5">
        <v>1</v>
      </c>
      <c r="E5">
        <v>3</v>
      </c>
      <c r="F5">
        <f t="shared" si="0"/>
        <v>2</v>
      </c>
      <c r="G5">
        <f t="shared" si="1"/>
        <v>5.4974637479802135E-2</v>
      </c>
      <c r="H5">
        <f t="shared" si="2"/>
        <v>4.0681231735053576</v>
      </c>
      <c r="J5">
        <f t="shared" si="3"/>
        <v>1.0513775710248263</v>
      </c>
    </row>
    <row r="6" spans="1:10" x14ac:dyDescent="0.2">
      <c r="A6">
        <v>4</v>
      </c>
      <c r="B6" t="s">
        <v>5</v>
      </c>
      <c r="C6">
        <v>2</v>
      </c>
      <c r="E6">
        <v>4</v>
      </c>
      <c r="F6">
        <f t="shared" si="0"/>
        <v>1</v>
      </c>
      <c r="G6">
        <f t="shared" si="1"/>
        <v>1.8873335050284185E-2</v>
      </c>
      <c r="H6">
        <f t="shared" si="2"/>
        <v>1.3966267937210297</v>
      </c>
      <c r="J6">
        <f t="shared" si="3"/>
        <v>0.11263768832495048</v>
      </c>
    </row>
    <row r="7" spans="1:10" x14ac:dyDescent="0.2">
      <c r="A7">
        <v>5</v>
      </c>
      <c r="B7" t="s">
        <v>6</v>
      </c>
      <c r="C7">
        <v>1</v>
      </c>
      <c r="E7">
        <v>5</v>
      </c>
      <c r="F7">
        <f t="shared" si="0"/>
        <v>1</v>
      </c>
      <c r="G7">
        <f t="shared" si="1"/>
        <v>6.0474418647037355E-3</v>
      </c>
      <c r="H7">
        <f t="shared" si="2"/>
        <v>0.44751069798807641</v>
      </c>
      <c r="J7">
        <f t="shared" si="3"/>
        <v>0.68209414927943368</v>
      </c>
    </row>
    <row r="8" spans="1:10" x14ac:dyDescent="0.2">
      <c r="A8">
        <v>6</v>
      </c>
      <c r="B8" t="s">
        <v>7</v>
      </c>
      <c r="C8">
        <v>3</v>
      </c>
      <c r="E8">
        <v>6</v>
      </c>
      <c r="F8">
        <f t="shared" si="0"/>
        <v>1</v>
      </c>
      <c r="G8">
        <f t="shared" si="1"/>
        <v>1.8454634798391681E-3</v>
      </c>
      <c r="H8">
        <f t="shared" si="2"/>
        <v>0.13656429750809843</v>
      </c>
      <c r="J8">
        <f t="shared" si="3"/>
        <v>5.459122376355162</v>
      </c>
    </row>
    <row r="9" spans="1:10" x14ac:dyDescent="0.2">
      <c r="A9">
        <v>7</v>
      </c>
      <c r="B9" t="s">
        <v>8</v>
      </c>
      <c r="C9">
        <v>0</v>
      </c>
      <c r="E9">
        <v>7</v>
      </c>
      <c r="F9">
        <f t="shared" si="0"/>
        <v>0</v>
      </c>
      <c r="G9">
        <f t="shared" si="1"/>
        <v>5.4305640629070094E-4</v>
      </c>
      <c r="H9">
        <f t="shared" si="2"/>
        <v>4.0186174065511872E-2</v>
      </c>
      <c r="J9">
        <f t="shared" si="3"/>
        <v>4.0186174065511872E-2</v>
      </c>
    </row>
    <row r="10" spans="1:10" x14ac:dyDescent="0.2">
      <c r="A10">
        <v>8</v>
      </c>
      <c r="B10" t="s">
        <v>9</v>
      </c>
      <c r="C10">
        <v>0</v>
      </c>
      <c r="E10">
        <v>8</v>
      </c>
      <c r="F10">
        <f t="shared" si="0"/>
        <v>0</v>
      </c>
      <c r="G10">
        <f t="shared" si="1"/>
        <v>1.5536384863070235E-4</v>
      </c>
      <c r="H10">
        <f t="shared" si="2"/>
        <v>1.1496924798671974E-2</v>
      </c>
      <c r="J10">
        <f t="shared" si="3"/>
        <v>1.1496924798671974E-2</v>
      </c>
    </row>
    <row r="11" spans="1:10" x14ac:dyDescent="0.2">
      <c r="A11">
        <v>9</v>
      </c>
      <c r="B11" t="s">
        <v>10</v>
      </c>
      <c r="C11">
        <v>0</v>
      </c>
      <c r="E11">
        <v>9</v>
      </c>
      <c r="F11">
        <f t="shared" si="0"/>
        <v>0</v>
      </c>
      <c r="G11">
        <f t="shared" si="1"/>
        <v>4.3460544511327141E-5</v>
      </c>
      <c r="H11">
        <f t="shared" si="2"/>
        <v>3.2160802938382086E-3</v>
      </c>
      <c r="J11">
        <f t="shared" si="3"/>
        <v>3.2160802938382086E-3</v>
      </c>
    </row>
    <row r="12" spans="1:10" x14ac:dyDescent="0.2">
      <c r="A12">
        <v>10</v>
      </c>
      <c r="B12" t="s">
        <v>11</v>
      </c>
      <c r="C12">
        <v>0</v>
      </c>
      <c r="E12">
        <v>10</v>
      </c>
      <c r="F12">
        <f t="shared" si="0"/>
        <v>0</v>
      </c>
      <c r="G12">
        <f t="shared" si="1"/>
        <v>1.1936346731984218E-5</v>
      </c>
      <c r="H12">
        <f t="shared" si="2"/>
        <v>8.8328965816683212E-4</v>
      </c>
      <c r="J12">
        <f t="shared" si="3"/>
        <v>8.8328965816683212E-4</v>
      </c>
    </row>
    <row r="13" spans="1:10" x14ac:dyDescent="0.2">
      <c r="A13">
        <v>11</v>
      </c>
      <c r="B13" t="s">
        <v>12</v>
      </c>
      <c r="C13">
        <v>0</v>
      </c>
      <c r="E13">
        <v>11</v>
      </c>
      <c r="F13">
        <f t="shared" si="0"/>
        <v>0</v>
      </c>
      <c r="G13">
        <f t="shared" si="1"/>
        <v>3.2286213151493808E-6</v>
      </c>
      <c r="H13">
        <f t="shared" si="2"/>
        <v>2.3891797732105419E-4</v>
      </c>
      <c r="J13">
        <f t="shared" si="3"/>
        <v>2.3891797732105419E-4</v>
      </c>
    </row>
    <row r="14" spans="1:10" x14ac:dyDescent="0.2">
      <c r="A14">
        <v>12</v>
      </c>
      <c r="B14" t="s">
        <v>13</v>
      </c>
      <c r="C14">
        <v>6</v>
      </c>
      <c r="E14">
        <v>12</v>
      </c>
      <c r="F14">
        <f t="shared" si="0"/>
        <v>1</v>
      </c>
      <c r="G14">
        <f t="shared" si="1"/>
        <v>8.6210252253108459E-7</v>
      </c>
      <c r="H14">
        <f t="shared" si="2"/>
        <v>6.3795586667300265E-5</v>
      </c>
      <c r="J14">
        <f t="shared" si="3"/>
        <v>15673.065569738659</v>
      </c>
    </row>
    <row r="15" spans="1:10" x14ac:dyDescent="0.2">
      <c r="A15">
        <v>13</v>
      </c>
      <c r="B15" t="s">
        <v>14</v>
      </c>
      <c r="C15">
        <v>4</v>
      </c>
    </row>
    <row r="16" spans="1:10" x14ac:dyDescent="0.2">
      <c r="A16">
        <v>14</v>
      </c>
      <c r="B16" t="s">
        <v>15</v>
      </c>
      <c r="C16">
        <v>12</v>
      </c>
      <c r="E16" t="s">
        <v>85</v>
      </c>
      <c r="F16">
        <v>6</v>
      </c>
      <c r="G16">
        <f xml:space="preserve"> 1 - G2 - G3 - G4</f>
        <v>8.2499093751276203E-2</v>
      </c>
      <c r="H16">
        <f>G16*74</f>
        <v>6.1049329375944392</v>
      </c>
      <c r="J16">
        <f t="shared" si="3"/>
        <v>1.8036105399934453E-3</v>
      </c>
    </row>
    <row r="17" spans="1:12" x14ac:dyDescent="0.2">
      <c r="A17">
        <v>15</v>
      </c>
      <c r="B17" t="s">
        <v>16</v>
      </c>
      <c r="C17">
        <v>0</v>
      </c>
    </row>
    <row r="18" spans="1:12" x14ac:dyDescent="0.2">
      <c r="A18">
        <v>16</v>
      </c>
      <c r="B18" t="s">
        <v>17</v>
      </c>
      <c r="C18">
        <v>2</v>
      </c>
      <c r="E18" t="s">
        <v>78</v>
      </c>
      <c r="F18" t="s">
        <v>88</v>
      </c>
    </row>
    <row r="19" spans="1:12" x14ac:dyDescent="0.2">
      <c r="A19">
        <v>17</v>
      </c>
      <c r="B19" t="s">
        <v>18</v>
      </c>
      <c r="C19">
        <v>1</v>
      </c>
      <c r="E19">
        <f>AVERAGE(C3:C76)</f>
        <v>1.0405405405405406</v>
      </c>
      <c r="F19">
        <f>VAR(C3:C76)</f>
        <v>3.0531284709366902</v>
      </c>
    </row>
    <row r="20" spans="1:12" x14ac:dyDescent="0.2">
      <c r="A20">
        <v>18</v>
      </c>
      <c r="B20" t="s">
        <v>19</v>
      </c>
      <c r="C20">
        <v>1</v>
      </c>
    </row>
    <row r="21" spans="1:12" x14ac:dyDescent="0.2">
      <c r="A21">
        <v>19</v>
      </c>
      <c r="B21" t="s">
        <v>20</v>
      </c>
      <c r="C21">
        <v>2</v>
      </c>
      <c r="E21" t="s">
        <v>84</v>
      </c>
      <c r="F21" t="s">
        <v>89</v>
      </c>
      <c r="H21" t="s">
        <v>86</v>
      </c>
      <c r="K21" t="s">
        <v>87</v>
      </c>
    </row>
    <row r="22" spans="1:12" x14ac:dyDescent="0.2">
      <c r="A22">
        <v>20</v>
      </c>
      <c r="B22" t="s">
        <v>21</v>
      </c>
      <c r="C22">
        <v>1</v>
      </c>
      <c r="E22">
        <f>AVERAGE(C3:C15,C17:C76)</f>
        <v>0.8904109589041096</v>
      </c>
      <c r="F22">
        <f>VAR(C3:C15,C17:C76)</f>
        <v>1.4044901065449009</v>
      </c>
      <c r="H22" t="s">
        <v>80</v>
      </c>
      <c r="I22">
        <v>3.9767000000000001</v>
      </c>
      <c r="K22" t="s">
        <v>80</v>
      </c>
      <c r="L22">
        <v>1.5953999999999999</v>
      </c>
    </row>
    <row r="23" spans="1:12" x14ac:dyDescent="0.2">
      <c r="A23">
        <v>21</v>
      </c>
      <c r="B23" t="s">
        <v>22</v>
      </c>
      <c r="C23">
        <v>0</v>
      </c>
      <c r="H23" t="s">
        <v>81</v>
      </c>
      <c r="I23">
        <v>0.26400000000000001</v>
      </c>
      <c r="K23" t="s">
        <v>81</v>
      </c>
      <c r="L23">
        <v>0.66039999999999999</v>
      </c>
    </row>
    <row r="24" spans="1:12" x14ac:dyDescent="0.2">
      <c r="A24">
        <v>22</v>
      </c>
      <c r="B24" t="s">
        <v>23</v>
      </c>
      <c r="C24">
        <v>0</v>
      </c>
      <c r="E24" t="s">
        <v>100</v>
      </c>
    </row>
    <row r="25" spans="1:12" x14ac:dyDescent="0.2">
      <c r="A25">
        <v>23</v>
      </c>
      <c r="B25" t="s">
        <v>24</v>
      </c>
      <c r="C25">
        <v>1</v>
      </c>
      <c r="E25">
        <v>3</v>
      </c>
    </row>
    <row r="26" spans="1:12" x14ac:dyDescent="0.2">
      <c r="A26">
        <v>24</v>
      </c>
      <c r="B26" t="s">
        <v>25</v>
      </c>
      <c r="C26">
        <v>2</v>
      </c>
      <c r="G26" t="s">
        <v>102</v>
      </c>
    </row>
    <row r="27" spans="1:12" x14ac:dyDescent="0.2">
      <c r="A27">
        <v>25</v>
      </c>
      <c r="B27" t="s">
        <v>26</v>
      </c>
      <c r="C27">
        <v>1</v>
      </c>
      <c r="E27" t="s">
        <v>101</v>
      </c>
      <c r="G27">
        <f>SUM(J2:J4)+J16</f>
        <v>6.4504148177126019E-2</v>
      </c>
    </row>
    <row r="28" spans="1:12" x14ac:dyDescent="0.2">
      <c r="A28">
        <v>26</v>
      </c>
      <c r="B28" t="s">
        <v>27</v>
      </c>
      <c r="C28">
        <v>0</v>
      </c>
      <c r="E28">
        <f>E25/(E25+E22)</f>
        <v>0.77112676056338025</v>
      </c>
    </row>
    <row r="29" spans="1:12" x14ac:dyDescent="0.2">
      <c r="A29">
        <v>27</v>
      </c>
      <c r="B29" t="s">
        <v>28</v>
      </c>
      <c r="C29">
        <v>1</v>
      </c>
    </row>
    <row r="30" spans="1:12" x14ac:dyDescent="0.2">
      <c r="A30">
        <v>28</v>
      </c>
      <c r="B30" t="s">
        <v>29</v>
      </c>
      <c r="C30">
        <v>2</v>
      </c>
      <c r="E30" s="1" t="s">
        <v>110</v>
      </c>
      <c r="G30" t="s">
        <v>109</v>
      </c>
      <c r="I30" t="s">
        <v>106</v>
      </c>
    </row>
    <row r="31" spans="1:12" x14ac:dyDescent="0.2">
      <c r="A31">
        <v>29</v>
      </c>
      <c r="B31" t="s">
        <v>30</v>
      </c>
      <c r="C31">
        <v>0</v>
      </c>
      <c r="E31" t="s">
        <v>104</v>
      </c>
      <c r="G31">
        <f>1 - _xlfn.CHISQ.DIST(G27,3, TRUE)</f>
        <v>0.99572622515935694</v>
      </c>
      <c r="I31">
        <v>0.7147</v>
      </c>
    </row>
    <row r="32" spans="1:12" x14ac:dyDescent="0.2">
      <c r="A32">
        <v>30</v>
      </c>
      <c r="B32" t="s">
        <v>31</v>
      </c>
      <c r="C32">
        <v>0</v>
      </c>
      <c r="E32" t="s">
        <v>105</v>
      </c>
    </row>
    <row r="33" spans="1:9" x14ac:dyDescent="0.2">
      <c r="A33">
        <v>31</v>
      </c>
      <c r="B33" t="s">
        <v>32</v>
      </c>
      <c r="C33">
        <v>1</v>
      </c>
      <c r="I33" t="s">
        <v>107</v>
      </c>
    </row>
    <row r="34" spans="1:9" x14ac:dyDescent="0.2">
      <c r="A34">
        <v>32</v>
      </c>
      <c r="B34" t="s">
        <v>33</v>
      </c>
      <c r="C34">
        <v>1</v>
      </c>
      <c r="E34" s="1" t="s">
        <v>108</v>
      </c>
      <c r="I34">
        <v>0.99570000000000003</v>
      </c>
    </row>
    <row r="35" spans="1:9" x14ac:dyDescent="0.2">
      <c r="A35">
        <v>33</v>
      </c>
      <c r="B35" t="s">
        <v>34</v>
      </c>
      <c r="C35">
        <v>1</v>
      </c>
      <c r="E35" t="s">
        <v>111</v>
      </c>
    </row>
    <row r="36" spans="1:9" x14ac:dyDescent="0.2">
      <c r="A36">
        <v>34</v>
      </c>
      <c r="B36" t="s">
        <v>35</v>
      </c>
      <c r="C36">
        <v>0</v>
      </c>
      <c r="E36" t="s">
        <v>112</v>
      </c>
    </row>
    <row r="37" spans="1:9" x14ac:dyDescent="0.2">
      <c r="A37">
        <v>35</v>
      </c>
      <c r="B37" t="s">
        <v>36</v>
      </c>
      <c r="C37">
        <v>0</v>
      </c>
    </row>
    <row r="38" spans="1:9" x14ac:dyDescent="0.2">
      <c r="A38">
        <v>36</v>
      </c>
      <c r="B38" t="s">
        <v>37</v>
      </c>
      <c r="C38">
        <v>0</v>
      </c>
    </row>
    <row r="39" spans="1:9" x14ac:dyDescent="0.2">
      <c r="A39">
        <v>37</v>
      </c>
      <c r="B39" t="s">
        <v>38</v>
      </c>
      <c r="C39">
        <v>0</v>
      </c>
    </row>
    <row r="40" spans="1:9" x14ac:dyDescent="0.2">
      <c r="A40">
        <v>38</v>
      </c>
      <c r="B40" t="s">
        <v>39</v>
      </c>
      <c r="C40">
        <v>1</v>
      </c>
    </row>
    <row r="41" spans="1:9" x14ac:dyDescent="0.2">
      <c r="A41">
        <v>39</v>
      </c>
      <c r="B41" t="s">
        <v>40</v>
      </c>
      <c r="C41">
        <v>0</v>
      </c>
    </row>
    <row r="42" spans="1:9" x14ac:dyDescent="0.2">
      <c r="A42">
        <v>40</v>
      </c>
      <c r="B42" t="s">
        <v>41</v>
      </c>
      <c r="C42">
        <v>0</v>
      </c>
    </row>
    <row r="43" spans="1:9" x14ac:dyDescent="0.2">
      <c r="A43">
        <v>41</v>
      </c>
      <c r="B43" t="s">
        <v>42</v>
      </c>
      <c r="C43">
        <v>2</v>
      </c>
    </row>
    <row r="44" spans="1:9" x14ac:dyDescent="0.2">
      <c r="A44">
        <v>42</v>
      </c>
      <c r="B44" t="s">
        <v>43</v>
      </c>
      <c r="C44">
        <v>1</v>
      </c>
    </row>
    <row r="45" spans="1:9" x14ac:dyDescent="0.2">
      <c r="A45">
        <v>43</v>
      </c>
      <c r="B45" t="s">
        <v>44</v>
      </c>
      <c r="C45">
        <v>0</v>
      </c>
    </row>
    <row r="46" spans="1:9" x14ac:dyDescent="0.2">
      <c r="A46">
        <v>44</v>
      </c>
      <c r="B46" t="s">
        <v>45</v>
      </c>
      <c r="C46">
        <v>1</v>
      </c>
    </row>
    <row r="47" spans="1:9" x14ac:dyDescent="0.2">
      <c r="A47">
        <v>45</v>
      </c>
      <c r="B47" t="s">
        <v>46</v>
      </c>
      <c r="C47">
        <v>0</v>
      </c>
    </row>
    <row r="48" spans="1:9" x14ac:dyDescent="0.2">
      <c r="A48">
        <v>46</v>
      </c>
      <c r="B48" t="s">
        <v>47</v>
      </c>
      <c r="C48">
        <v>1</v>
      </c>
    </row>
    <row r="49" spans="1:3" x14ac:dyDescent="0.2">
      <c r="A49">
        <v>47</v>
      </c>
      <c r="B49" t="s">
        <v>48</v>
      </c>
      <c r="C49">
        <v>1</v>
      </c>
    </row>
    <row r="50" spans="1:3" x14ac:dyDescent="0.2">
      <c r="A50">
        <v>48</v>
      </c>
      <c r="B50" t="s">
        <v>49</v>
      </c>
      <c r="C50">
        <v>1</v>
      </c>
    </row>
    <row r="51" spans="1:3" x14ac:dyDescent="0.2">
      <c r="A51">
        <v>49</v>
      </c>
      <c r="B51" t="s">
        <v>50</v>
      </c>
      <c r="C51">
        <v>1</v>
      </c>
    </row>
    <row r="52" spans="1:3" x14ac:dyDescent="0.2">
      <c r="A52">
        <v>50</v>
      </c>
      <c r="B52" t="s">
        <v>51</v>
      </c>
      <c r="C52">
        <v>1</v>
      </c>
    </row>
    <row r="53" spans="1:3" x14ac:dyDescent="0.2">
      <c r="A53">
        <v>51</v>
      </c>
      <c r="B53" t="s">
        <v>52</v>
      </c>
      <c r="C53">
        <v>1</v>
      </c>
    </row>
    <row r="54" spans="1:3" x14ac:dyDescent="0.2">
      <c r="A54">
        <v>52</v>
      </c>
      <c r="B54" t="s">
        <v>53</v>
      </c>
      <c r="C54">
        <v>1</v>
      </c>
    </row>
    <row r="55" spans="1:3" x14ac:dyDescent="0.2">
      <c r="A55">
        <v>53</v>
      </c>
      <c r="B55" t="s">
        <v>54</v>
      </c>
      <c r="C55">
        <v>0</v>
      </c>
    </row>
    <row r="56" spans="1:3" x14ac:dyDescent="0.2">
      <c r="A56">
        <v>54</v>
      </c>
      <c r="B56" t="s">
        <v>55</v>
      </c>
      <c r="C56">
        <v>1</v>
      </c>
    </row>
    <row r="57" spans="1:3" x14ac:dyDescent="0.2">
      <c r="A57">
        <v>55</v>
      </c>
      <c r="B57" t="s">
        <v>18</v>
      </c>
      <c r="C57">
        <v>2</v>
      </c>
    </row>
    <row r="58" spans="1:3" x14ac:dyDescent="0.2">
      <c r="A58">
        <v>56</v>
      </c>
      <c r="B58" t="s">
        <v>56</v>
      </c>
      <c r="C58">
        <v>0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2</v>
      </c>
    </row>
    <row r="61" spans="1:3" x14ac:dyDescent="0.2">
      <c r="A61">
        <v>59</v>
      </c>
      <c r="B61" t="s">
        <v>59</v>
      </c>
      <c r="C61">
        <v>5</v>
      </c>
    </row>
    <row r="62" spans="1:3" x14ac:dyDescent="0.2">
      <c r="A62">
        <v>60</v>
      </c>
      <c r="B62" t="s">
        <v>60</v>
      </c>
      <c r="C62">
        <v>0</v>
      </c>
    </row>
    <row r="63" spans="1:3" x14ac:dyDescent="0.2">
      <c r="A63">
        <v>61</v>
      </c>
      <c r="B63" t="s">
        <v>61</v>
      </c>
      <c r="C63">
        <v>3</v>
      </c>
    </row>
    <row r="64" spans="1:3" x14ac:dyDescent="0.2">
      <c r="A64">
        <v>62</v>
      </c>
      <c r="B64" t="s">
        <v>62</v>
      </c>
      <c r="C64">
        <v>1</v>
      </c>
    </row>
    <row r="65" spans="1:3" x14ac:dyDescent="0.2">
      <c r="A65">
        <v>63</v>
      </c>
      <c r="B65" t="s">
        <v>63</v>
      </c>
      <c r="C65">
        <v>0</v>
      </c>
    </row>
    <row r="66" spans="1:3" x14ac:dyDescent="0.2">
      <c r="A66">
        <v>64</v>
      </c>
      <c r="B66" t="s">
        <v>64</v>
      </c>
      <c r="C66">
        <v>2</v>
      </c>
    </row>
    <row r="67" spans="1:3" x14ac:dyDescent="0.2">
      <c r="A67">
        <v>65</v>
      </c>
      <c r="B67" t="s">
        <v>65</v>
      </c>
      <c r="C67">
        <v>0</v>
      </c>
    </row>
    <row r="68" spans="1:3" x14ac:dyDescent="0.2">
      <c r="A68">
        <v>66</v>
      </c>
      <c r="B68" t="s">
        <v>66</v>
      </c>
      <c r="C68">
        <v>0</v>
      </c>
    </row>
    <row r="69" spans="1:3" x14ac:dyDescent="0.2">
      <c r="A69">
        <v>67</v>
      </c>
      <c r="B69" t="s">
        <v>67</v>
      </c>
      <c r="C69">
        <v>0</v>
      </c>
    </row>
    <row r="70" spans="1:3" x14ac:dyDescent="0.2">
      <c r="A70">
        <v>68</v>
      </c>
      <c r="B70" t="s">
        <v>68</v>
      </c>
      <c r="C70">
        <v>1</v>
      </c>
    </row>
    <row r="71" spans="1:3" x14ac:dyDescent="0.2">
      <c r="A71">
        <v>69</v>
      </c>
      <c r="B71" t="s">
        <v>69</v>
      </c>
      <c r="C71">
        <v>0</v>
      </c>
    </row>
    <row r="72" spans="1:3" x14ac:dyDescent="0.2">
      <c r="A72">
        <v>70</v>
      </c>
      <c r="B72" t="s">
        <v>70</v>
      </c>
      <c r="C72">
        <v>0</v>
      </c>
    </row>
    <row r="73" spans="1:3" x14ac:dyDescent="0.2">
      <c r="A73">
        <v>71</v>
      </c>
      <c r="B73" t="s">
        <v>71</v>
      </c>
      <c r="C73">
        <v>0</v>
      </c>
    </row>
    <row r="74" spans="1:3" x14ac:dyDescent="0.2">
      <c r="A74">
        <v>72</v>
      </c>
      <c r="B74" t="s">
        <v>72</v>
      </c>
      <c r="C74">
        <v>0</v>
      </c>
    </row>
    <row r="75" spans="1:3" x14ac:dyDescent="0.2">
      <c r="A75">
        <v>73</v>
      </c>
      <c r="B75" t="s">
        <v>73</v>
      </c>
      <c r="C75">
        <v>0</v>
      </c>
    </row>
    <row r="76" spans="1:3" x14ac:dyDescent="0.2">
      <c r="A76">
        <v>74</v>
      </c>
      <c r="B76" s="3" t="s">
        <v>83</v>
      </c>
      <c r="C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FEE4-9558-2D43-A111-23EC17ED0048}">
  <dimension ref="A1:J76"/>
  <sheetViews>
    <sheetView workbookViewId="0">
      <selection activeCell="G25" sqref="G25"/>
    </sheetView>
  </sheetViews>
  <sheetFormatPr baseColWidth="10" defaultRowHeight="16" x14ac:dyDescent="0.2"/>
  <cols>
    <col min="7" max="7" width="15" customWidth="1"/>
  </cols>
  <sheetData>
    <row r="1" spans="1:10" x14ac:dyDescent="0.2">
      <c r="B1" s="1" t="s">
        <v>90</v>
      </c>
      <c r="E1" t="s">
        <v>76</v>
      </c>
      <c r="F1" t="s">
        <v>1</v>
      </c>
      <c r="G1" t="s">
        <v>77</v>
      </c>
      <c r="H1" t="s">
        <v>75</v>
      </c>
      <c r="J1" t="s">
        <v>80</v>
      </c>
    </row>
    <row r="2" spans="1:10" x14ac:dyDescent="0.2">
      <c r="C2" t="s">
        <v>1</v>
      </c>
      <c r="E2">
        <v>0</v>
      </c>
      <c r="F2">
        <f>COUNTIF(C:C,E2)</f>
        <v>48</v>
      </c>
      <c r="G2">
        <f>COMBIN(E2 + E$15 - 1, E2)*(1 - E$18)^E2*E$18^E$15</f>
        <v>0.6271186440677966</v>
      </c>
      <c r="H2">
        <f>G2*74</f>
        <v>46.406779661016948</v>
      </c>
      <c r="J2">
        <f>(H2 - F2)^2/H2</f>
        <v>5.4697849475678226E-2</v>
      </c>
    </row>
    <row r="3" spans="1:10" x14ac:dyDescent="0.2">
      <c r="A3">
        <v>1</v>
      </c>
      <c r="B3" t="s">
        <v>2</v>
      </c>
      <c r="C3">
        <v>0</v>
      </c>
      <c r="E3">
        <v>1</v>
      </c>
      <c r="F3">
        <f t="shared" ref="F3:F6" si="0">COUNTIF(C:C,E3)</f>
        <v>14</v>
      </c>
      <c r="G3">
        <f t="shared" ref="G3:G6" si="1">COMBIN(E3 + E$15 - 1, E3)*(1 - E$18)^E3*E$18^E$15</f>
        <v>0.23384085033036484</v>
      </c>
      <c r="H3">
        <f t="shared" ref="H3:H6" si="2">G3*74</f>
        <v>17.304222924446997</v>
      </c>
      <c r="J3">
        <f t="shared" ref="J3:J8" si="3">(H3 - F3)^2/H3</f>
        <v>0.63093784575651335</v>
      </c>
    </row>
    <row r="4" spans="1:10" x14ac:dyDescent="0.2">
      <c r="A4">
        <v>2</v>
      </c>
      <c r="B4" t="s">
        <v>3</v>
      </c>
      <c r="C4">
        <v>0</v>
      </c>
      <c r="E4">
        <v>2</v>
      </c>
      <c r="F4">
        <f t="shared" si="0"/>
        <v>7</v>
      </c>
      <c r="G4">
        <f t="shared" si="1"/>
        <v>8.719489334352587E-2</v>
      </c>
      <c r="H4">
        <f t="shared" si="2"/>
        <v>6.4524221074209143</v>
      </c>
      <c r="J4">
        <f t="shared" si="3"/>
        <v>4.6469611480703617E-2</v>
      </c>
    </row>
    <row r="5" spans="1:10" x14ac:dyDescent="0.2">
      <c r="A5">
        <v>3</v>
      </c>
      <c r="B5" t="s">
        <v>4</v>
      </c>
      <c r="C5">
        <v>0</v>
      </c>
      <c r="E5">
        <v>3</v>
      </c>
      <c r="F5">
        <f t="shared" si="0"/>
        <v>4</v>
      </c>
      <c r="G5">
        <f t="shared" si="1"/>
        <v>3.2513350060297784E-2</v>
      </c>
      <c r="H5">
        <f t="shared" si="2"/>
        <v>2.405987904462036</v>
      </c>
      <c r="J5">
        <f t="shared" si="3"/>
        <v>1.0560628987407379</v>
      </c>
    </row>
    <row r="6" spans="1:10" x14ac:dyDescent="0.2">
      <c r="A6">
        <v>4</v>
      </c>
      <c r="B6" t="s">
        <v>5</v>
      </c>
      <c r="C6">
        <v>2</v>
      </c>
      <c r="E6">
        <v>4</v>
      </c>
      <c r="F6">
        <f t="shared" si="0"/>
        <v>1</v>
      </c>
      <c r="G6">
        <f t="shared" si="1"/>
        <v>1.2123622056382224E-2</v>
      </c>
      <c r="H6">
        <f t="shared" si="2"/>
        <v>0.89714803217228456</v>
      </c>
      <c r="J6">
        <f t="shared" si="3"/>
        <v>1.1791284054226131E-2</v>
      </c>
    </row>
    <row r="7" spans="1:10" x14ac:dyDescent="0.2">
      <c r="A7">
        <v>5</v>
      </c>
      <c r="B7" t="s">
        <v>6</v>
      </c>
      <c r="C7">
        <v>2</v>
      </c>
    </row>
    <row r="8" spans="1:10" x14ac:dyDescent="0.2">
      <c r="A8">
        <v>6</v>
      </c>
      <c r="B8" t="s">
        <v>7</v>
      </c>
      <c r="C8">
        <v>2</v>
      </c>
      <c r="E8" t="s">
        <v>85</v>
      </c>
      <c r="F8">
        <v>5</v>
      </c>
      <c r="G8">
        <f xml:space="preserve"> 1 - G2 - G3 - G4</f>
        <v>5.184561225831269E-2</v>
      </c>
      <c r="H8">
        <f>G8*74</f>
        <v>3.8365753071151389</v>
      </c>
      <c r="J8">
        <f t="shared" si="3"/>
        <v>0.35280345299204413</v>
      </c>
    </row>
    <row r="9" spans="1:10" x14ac:dyDescent="0.2">
      <c r="A9">
        <v>7</v>
      </c>
      <c r="B9" t="s">
        <v>8</v>
      </c>
      <c r="C9">
        <v>3</v>
      </c>
    </row>
    <row r="10" spans="1:10" x14ac:dyDescent="0.2">
      <c r="A10">
        <v>8</v>
      </c>
      <c r="B10" t="s">
        <v>9</v>
      </c>
      <c r="C10">
        <v>0</v>
      </c>
    </row>
    <row r="11" spans="1:10" x14ac:dyDescent="0.2">
      <c r="A11">
        <v>9</v>
      </c>
      <c r="B11" t="s">
        <v>10</v>
      </c>
      <c r="C11">
        <v>1</v>
      </c>
      <c r="E11" t="s">
        <v>78</v>
      </c>
      <c r="J11" t="s">
        <v>102</v>
      </c>
    </row>
    <row r="12" spans="1:10" x14ac:dyDescent="0.2">
      <c r="A12">
        <v>10</v>
      </c>
      <c r="B12" t="s">
        <v>11</v>
      </c>
      <c r="C12">
        <v>0</v>
      </c>
      <c r="E12">
        <f>AVERAGE(C3:C76)</f>
        <v>0.59459459459459463</v>
      </c>
      <c r="J12">
        <f>J2 + J3 + J4 + J8</f>
        <v>1.0849087597049394</v>
      </c>
    </row>
    <row r="13" spans="1:10" x14ac:dyDescent="0.2">
      <c r="A13">
        <v>11</v>
      </c>
      <c r="B13" t="s">
        <v>12</v>
      </c>
      <c r="C13">
        <v>0</v>
      </c>
    </row>
    <row r="14" spans="1:10" x14ac:dyDescent="0.2">
      <c r="A14">
        <v>12</v>
      </c>
      <c r="B14" t="s">
        <v>13</v>
      </c>
      <c r="C14">
        <v>1</v>
      </c>
      <c r="E14" t="s">
        <v>100</v>
      </c>
    </row>
    <row r="15" spans="1:10" x14ac:dyDescent="0.2">
      <c r="A15">
        <v>13</v>
      </c>
      <c r="B15" t="s">
        <v>14</v>
      </c>
      <c r="C15">
        <v>2</v>
      </c>
      <c r="E15">
        <v>1</v>
      </c>
    </row>
    <row r="16" spans="1:10" x14ac:dyDescent="0.2">
      <c r="A16">
        <v>14</v>
      </c>
      <c r="B16" t="s">
        <v>15</v>
      </c>
      <c r="C16">
        <v>3</v>
      </c>
    </row>
    <row r="17" spans="1:7" x14ac:dyDescent="0.2">
      <c r="A17">
        <v>15</v>
      </c>
      <c r="B17" t="s">
        <v>16</v>
      </c>
      <c r="C17">
        <v>3</v>
      </c>
      <c r="E17" t="s">
        <v>101</v>
      </c>
    </row>
    <row r="18" spans="1:7" x14ac:dyDescent="0.2">
      <c r="A18">
        <v>16</v>
      </c>
      <c r="B18" t="s">
        <v>17</v>
      </c>
      <c r="C18">
        <v>0</v>
      </c>
      <c r="E18">
        <f>E15/(E15 + E12)</f>
        <v>0.6271186440677966</v>
      </c>
    </row>
    <row r="19" spans="1:7" x14ac:dyDescent="0.2">
      <c r="A19">
        <v>17</v>
      </c>
      <c r="B19" t="s">
        <v>18</v>
      </c>
      <c r="C19">
        <v>0</v>
      </c>
    </row>
    <row r="20" spans="1:7" x14ac:dyDescent="0.2">
      <c r="A20">
        <v>18</v>
      </c>
      <c r="B20" t="s">
        <v>19</v>
      </c>
      <c r="C20">
        <v>0</v>
      </c>
      <c r="E20" s="1" t="s">
        <v>103</v>
      </c>
      <c r="G20" s="1" t="s">
        <v>81</v>
      </c>
    </row>
    <row r="21" spans="1:7" x14ac:dyDescent="0.2">
      <c r="A21">
        <v>19</v>
      </c>
      <c r="B21" t="s">
        <v>20</v>
      </c>
      <c r="C21">
        <v>0</v>
      </c>
      <c r="E21" t="s">
        <v>113</v>
      </c>
      <c r="G21">
        <f>1 - _xlfn.CHISQ.DIST(J12,3, TRUE)</f>
        <v>0.78071836146594387</v>
      </c>
    </row>
    <row r="22" spans="1:7" x14ac:dyDescent="0.2">
      <c r="A22">
        <v>20</v>
      </c>
      <c r="B22" t="s">
        <v>21</v>
      </c>
      <c r="C22">
        <v>0</v>
      </c>
    </row>
    <row r="23" spans="1:7" x14ac:dyDescent="0.2">
      <c r="A23">
        <v>21</v>
      </c>
      <c r="B23" t="s">
        <v>22</v>
      </c>
      <c r="C23">
        <v>0</v>
      </c>
    </row>
    <row r="24" spans="1:7" x14ac:dyDescent="0.2">
      <c r="A24">
        <v>22</v>
      </c>
      <c r="B24" t="s">
        <v>23</v>
      </c>
      <c r="C24">
        <v>0</v>
      </c>
    </row>
    <row r="25" spans="1:7" x14ac:dyDescent="0.2">
      <c r="A25">
        <v>23</v>
      </c>
      <c r="B25" t="s">
        <v>24</v>
      </c>
      <c r="C25">
        <v>0</v>
      </c>
    </row>
    <row r="26" spans="1:7" x14ac:dyDescent="0.2">
      <c r="A26">
        <v>24</v>
      </c>
      <c r="B26" t="s">
        <v>25</v>
      </c>
      <c r="C26">
        <v>0</v>
      </c>
    </row>
    <row r="27" spans="1:7" x14ac:dyDescent="0.2">
      <c r="A27">
        <v>25</v>
      </c>
      <c r="B27" t="s">
        <v>26</v>
      </c>
      <c r="C27">
        <v>0</v>
      </c>
    </row>
    <row r="28" spans="1:7" x14ac:dyDescent="0.2">
      <c r="A28">
        <v>26</v>
      </c>
      <c r="B28" t="s">
        <v>27</v>
      </c>
      <c r="C28">
        <v>0</v>
      </c>
    </row>
    <row r="29" spans="1:7" x14ac:dyDescent="0.2">
      <c r="A29">
        <v>27</v>
      </c>
      <c r="B29" t="s">
        <v>28</v>
      </c>
      <c r="C29">
        <v>0</v>
      </c>
    </row>
    <row r="30" spans="1:7" x14ac:dyDescent="0.2">
      <c r="A30">
        <v>28</v>
      </c>
      <c r="B30" t="s">
        <v>29</v>
      </c>
      <c r="C30">
        <v>1</v>
      </c>
    </row>
    <row r="31" spans="1:7" x14ac:dyDescent="0.2">
      <c r="A31">
        <v>29</v>
      </c>
      <c r="B31" t="s">
        <v>30</v>
      </c>
      <c r="C31">
        <v>0</v>
      </c>
    </row>
    <row r="32" spans="1:7" x14ac:dyDescent="0.2">
      <c r="A32">
        <v>30</v>
      </c>
      <c r="B32" t="s">
        <v>31</v>
      </c>
      <c r="C32">
        <v>1</v>
      </c>
    </row>
    <row r="33" spans="1:3" x14ac:dyDescent="0.2">
      <c r="A33">
        <v>31</v>
      </c>
      <c r="B33" t="s">
        <v>32</v>
      </c>
      <c r="C33">
        <v>1</v>
      </c>
    </row>
    <row r="34" spans="1:3" x14ac:dyDescent="0.2">
      <c r="A34">
        <v>32</v>
      </c>
      <c r="B34" t="s">
        <v>33</v>
      </c>
      <c r="C34">
        <v>0</v>
      </c>
    </row>
    <row r="35" spans="1:3" x14ac:dyDescent="0.2">
      <c r="A35">
        <v>33</v>
      </c>
      <c r="B35" t="s">
        <v>34</v>
      </c>
      <c r="C35">
        <v>2</v>
      </c>
    </row>
    <row r="36" spans="1:3" x14ac:dyDescent="0.2">
      <c r="A36">
        <v>34</v>
      </c>
      <c r="B36" t="s">
        <v>35</v>
      </c>
      <c r="C36">
        <v>1</v>
      </c>
    </row>
    <row r="37" spans="1:3" x14ac:dyDescent="0.2">
      <c r="A37">
        <v>35</v>
      </c>
      <c r="B37" t="s">
        <v>36</v>
      </c>
      <c r="C37">
        <v>1</v>
      </c>
    </row>
    <row r="38" spans="1:3" x14ac:dyDescent="0.2">
      <c r="A38">
        <v>36</v>
      </c>
      <c r="B38" t="s">
        <v>37</v>
      </c>
      <c r="C38">
        <v>1</v>
      </c>
    </row>
    <row r="39" spans="1:3" x14ac:dyDescent="0.2">
      <c r="A39">
        <v>37</v>
      </c>
      <c r="B39" t="s">
        <v>38</v>
      </c>
      <c r="C39">
        <v>0</v>
      </c>
    </row>
    <row r="40" spans="1:3" x14ac:dyDescent="0.2">
      <c r="A40">
        <v>38</v>
      </c>
      <c r="B40" t="s">
        <v>39</v>
      </c>
      <c r="C40">
        <v>3</v>
      </c>
    </row>
    <row r="41" spans="1:3" x14ac:dyDescent="0.2">
      <c r="A41">
        <v>39</v>
      </c>
      <c r="B41" t="s">
        <v>40</v>
      </c>
      <c r="C41">
        <v>0</v>
      </c>
    </row>
    <row r="42" spans="1:3" x14ac:dyDescent="0.2">
      <c r="A42">
        <v>40</v>
      </c>
      <c r="B42" t="s">
        <v>41</v>
      </c>
      <c r="C42">
        <v>1</v>
      </c>
    </row>
    <row r="43" spans="1:3" x14ac:dyDescent="0.2">
      <c r="A43">
        <v>41</v>
      </c>
      <c r="B43" t="s">
        <v>42</v>
      </c>
      <c r="C43">
        <v>2</v>
      </c>
    </row>
    <row r="44" spans="1:3" x14ac:dyDescent="0.2">
      <c r="A44">
        <v>42</v>
      </c>
      <c r="B44" t="s">
        <v>43</v>
      </c>
      <c r="C44">
        <v>0</v>
      </c>
    </row>
    <row r="45" spans="1:3" x14ac:dyDescent="0.2">
      <c r="A45">
        <v>43</v>
      </c>
      <c r="B45" t="s">
        <v>44</v>
      </c>
      <c r="C45">
        <v>0</v>
      </c>
    </row>
    <row r="46" spans="1:3" x14ac:dyDescent="0.2">
      <c r="A46">
        <v>44</v>
      </c>
      <c r="B46" t="s">
        <v>45</v>
      </c>
      <c r="C46">
        <v>0</v>
      </c>
    </row>
    <row r="47" spans="1:3" x14ac:dyDescent="0.2">
      <c r="A47">
        <v>45</v>
      </c>
      <c r="B47" t="s">
        <v>46</v>
      </c>
      <c r="C47">
        <v>0</v>
      </c>
    </row>
    <row r="48" spans="1:3" x14ac:dyDescent="0.2">
      <c r="A48">
        <v>46</v>
      </c>
      <c r="B48" t="s">
        <v>47</v>
      </c>
      <c r="C48">
        <v>1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0</v>
      </c>
    </row>
    <row r="51" spans="1:3" x14ac:dyDescent="0.2">
      <c r="A51">
        <v>49</v>
      </c>
      <c r="B51" t="s">
        <v>50</v>
      </c>
      <c r="C51">
        <v>2</v>
      </c>
    </row>
    <row r="52" spans="1:3" x14ac:dyDescent="0.2">
      <c r="A52">
        <v>50</v>
      </c>
      <c r="B52" t="s">
        <v>51</v>
      </c>
      <c r="C52">
        <v>1</v>
      </c>
    </row>
    <row r="53" spans="1:3" x14ac:dyDescent="0.2">
      <c r="A53">
        <v>51</v>
      </c>
      <c r="B53" t="s">
        <v>52</v>
      </c>
      <c r="C53">
        <v>0</v>
      </c>
    </row>
    <row r="54" spans="1:3" x14ac:dyDescent="0.2">
      <c r="A54">
        <v>52</v>
      </c>
      <c r="B54" t="s">
        <v>53</v>
      </c>
      <c r="C54">
        <v>0</v>
      </c>
    </row>
    <row r="55" spans="1:3" x14ac:dyDescent="0.2">
      <c r="A55">
        <v>53</v>
      </c>
      <c r="B55" t="s">
        <v>54</v>
      </c>
      <c r="C55">
        <v>0</v>
      </c>
    </row>
    <row r="56" spans="1:3" x14ac:dyDescent="0.2">
      <c r="A56">
        <v>54</v>
      </c>
      <c r="B56" t="s">
        <v>55</v>
      </c>
      <c r="C56">
        <v>0</v>
      </c>
    </row>
    <row r="57" spans="1:3" x14ac:dyDescent="0.2">
      <c r="A57">
        <v>55</v>
      </c>
      <c r="B57" t="s">
        <v>18</v>
      </c>
      <c r="C57">
        <v>0</v>
      </c>
    </row>
    <row r="58" spans="1:3" x14ac:dyDescent="0.2">
      <c r="A58">
        <v>56</v>
      </c>
      <c r="B58" t="s">
        <v>56</v>
      </c>
      <c r="C58">
        <v>0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1</v>
      </c>
    </row>
    <row r="61" spans="1:3" x14ac:dyDescent="0.2">
      <c r="A61">
        <v>59</v>
      </c>
      <c r="B61" t="s">
        <v>59</v>
      </c>
      <c r="C61">
        <v>4</v>
      </c>
    </row>
    <row r="62" spans="1:3" x14ac:dyDescent="0.2">
      <c r="A62">
        <v>60</v>
      </c>
      <c r="B62" t="s">
        <v>60</v>
      </c>
      <c r="C62">
        <v>1</v>
      </c>
    </row>
    <row r="63" spans="1:3" x14ac:dyDescent="0.2">
      <c r="A63">
        <v>61</v>
      </c>
      <c r="B63" t="s">
        <v>61</v>
      </c>
      <c r="C63">
        <v>1</v>
      </c>
    </row>
    <row r="64" spans="1:3" x14ac:dyDescent="0.2">
      <c r="A64">
        <v>62</v>
      </c>
      <c r="B64" t="s">
        <v>62</v>
      </c>
      <c r="C64">
        <v>0</v>
      </c>
    </row>
    <row r="65" spans="1:3" x14ac:dyDescent="0.2">
      <c r="A65">
        <v>63</v>
      </c>
      <c r="B65" t="s">
        <v>63</v>
      </c>
      <c r="C65">
        <v>0</v>
      </c>
    </row>
    <row r="66" spans="1:3" x14ac:dyDescent="0.2">
      <c r="A66">
        <v>64</v>
      </c>
      <c r="B66" t="s">
        <v>64</v>
      </c>
      <c r="C66">
        <v>0</v>
      </c>
    </row>
    <row r="67" spans="1:3" x14ac:dyDescent="0.2">
      <c r="A67">
        <v>65</v>
      </c>
      <c r="B67" t="s">
        <v>65</v>
      </c>
      <c r="C67">
        <v>0</v>
      </c>
    </row>
    <row r="68" spans="1:3" x14ac:dyDescent="0.2">
      <c r="A68">
        <v>66</v>
      </c>
      <c r="B68" t="s">
        <v>66</v>
      </c>
      <c r="C68">
        <v>0</v>
      </c>
    </row>
    <row r="69" spans="1:3" x14ac:dyDescent="0.2">
      <c r="A69">
        <v>67</v>
      </c>
      <c r="B69" t="s">
        <v>67</v>
      </c>
      <c r="C69">
        <v>0</v>
      </c>
    </row>
    <row r="70" spans="1:3" x14ac:dyDescent="0.2">
      <c r="A70">
        <v>68</v>
      </c>
      <c r="B70" t="s">
        <v>68</v>
      </c>
      <c r="C70">
        <v>0</v>
      </c>
    </row>
    <row r="71" spans="1:3" x14ac:dyDescent="0.2">
      <c r="A71">
        <v>69</v>
      </c>
      <c r="B71" t="s">
        <v>69</v>
      </c>
      <c r="C71">
        <v>0</v>
      </c>
    </row>
    <row r="72" spans="1:3" x14ac:dyDescent="0.2">
      <c r="A72">
        <v>70</v>
      </c>
      <c r="B72" t="s">
        <v>70</v>
      </c>
      <c r="C72">
        <v>0</v>
      </c>
    </row>
    <row r="73" spans="1:3" x14ac:dyDescent="0.2">
      <c r="A73">
        <v>71</v>
      </c>
      <c r="B73" t="s">
        <v>71</v>
      </c>
      <c r="C73">
        <v>0</v>
      </c>
    </row>
    <row r="74" spans="1:3" x14ac:dyDescent="0.2">
      <c r="A74">
        <v>72</v>
      </c>
      <c r="B74" t="s">
        <v>72</v>
      </c>
      <c r="C74">
        <v>0</v>
      </c>
    </row>
    <row r="75" spans="1:3" x14ac:dyDescent="0.2">
      <c r="A75">
        <v>73</v>
      </c>
      <c r="B75" t="s">
        <v>73</v>
      </c>
      <c r="C75">
        <v>0</v>
      </c>
    </row>
    <row r="76" spans="1:3" x14ac:dyDescent="0.2">
      <c r="A76">
        <v>74</v>
      </c>
      <c r="B76" t="s">
        <v>83</v>
      </c>
      <c r="C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D00B-3293-BC46-9303-C8BB018B569A}">
  <dimension ref="A1:J76"/>
  <sheetViews>
    <sheetView workbookViewId="0">
      <selection activeCell="G20" sqref="G20"/>
    </sheetView>
  </sheetViews>
  <sheetFormatPr baseColWidth="10" defaultRowHeight="16" x14ac:dyDescent="0.2"/>
  <cols>
    <col min="7" max="7" width="16.6640625" customWidth="1"/>
  </cols>
  <sheetData>
    <row r="1" spans="1:10" x14ac:dyDescent="0.2">
      <c r="B1" s="1" t="s">
        <v>91</v>
      </c>
      <c r="E1" t="s">
        <v>92</v>
      </c>
      <c r="F1" t="s">
        <v>1</v>
      </c>
      <c r="G1" t="s">
        <v>77</v>
      </c>
      <c r="H1" t="s">
        <v>75</v>
      </c>
      <c r="J1" t="s">
        <v>80</v>
      </c>
    </row>
    <row r="2" spans="1:10" x14ac:dyDescent="0.2">
      <c r="C2" t="s">
        <v>1</v>
      </c>
      <c r="E2">
        <v>0</v>
      </c>
      <c r="F2">
        <f>COUNTIF(C:C,E2)</f>
        <v>27</v>
      </c>
      <c r="G2">
        <f>COMBIN(E2 + E$16 - 1, E2)*(1 - E$19)^E2*E$19^E$16</f>
        <v>0.38311754369771606</v>
      </c>
      <c r="H2">
        <f>G2*74</f>
        <v>28.35069823363099</v>
      </c>
      <c r="J2">
        <f>(H2 - F2)^2/H2</f>
        <v>6.4350645028195444E-2</v>
      </c>
    </row>
    <row r="3" spans="1:10" x14ac:dyDescent="0.2">
      <c r="A3">
        <v>1</v>
      </c>
      <c r="B3" t="s">
        <v>2</v>
      </c>
      <c r="C3">
        <v>0</v>
      </c>
      <c r="E3">
        <v>1</v>
      </c>
      <c r="F3">
        <f t="shared" ref="F3:F6" si="0">COUNTIF(C:C,E3)</f>
        <v>27</v>
      </c>
      <c r="G3">
        <f t="shared" ref="G3:G6" si="1">COMBIN(E3 + E$16 - 1, E3)*(1 - E$19)^E3*E$19^E$16</f>
        <v>0.36755048640697358</v>
      </c>
      <c r="H3">
        <f t="shared" ref="H3:H6" si="2">G3*74</f>
        <v>27.198735994116046</v>
      </c>
      <c r="J3">
        <f t="shared" ref="J3:J8" si="3">(H3 - F3)^2/H3</f>
        <v>1.4521261343114311E-3</v>
      </c>
    </row>
    <row r="4" spans="1:10" x14ac:dyDescent="0.2">
      <c r="A4">
        <v>2</v>
      </c>
      <c r="B4" t="s">
        <v>3</v>
      </c>
      <c r="C4">
        <v>2</v>
      </c>
      <c r="E4">
        <v>2</v>
      </c>
      <c r="F4">
        <f t="shared" si="0"/>
        <v>17</v>
      </c>
      <c r="G4">
        <f t="shared" si="1"/>
        <v>0.17632561026833252</v>
      </c>
      <c r="H4">
        <f t="shared" si="2"/>
        <v>13.048095159856606</v>
      </c>
      <c r="J4">
        <f t="shared" si="3"/>
        <v>1.1969219778222719</v>
      </c>
    </row>
    <row r="5" spans="1:10" x14ac:dyDescent="0.2">
      <c r="A5">
        <v>3</v>
      </c>
      <c r="B5" t="s">
        <v>4</v>
      </c>
      <c r="C5">
        <v>0</v>
      </c>
      <c r="E5">
        <v>3</v>
      </c>
      <c r="F5">
        <f t="shared" si="0"/>
        <v>2</v>
      </c>
      <c r="G5">
        <f t="shared" si="1"/>
        <v>5.6398292203189551E-2</v>
      </c>
      <c r="H5">
        <f t="shared" si="2"/>
        <v>4.1734736230360268</v>
      </c>
      <c r="J5">
        <f t="shared" si="3"/>
        <v>1.1319078582307776</v>
      </c>
    </row>
    <row r="6" spans="1:10" x14ac:dyDescent="0.2">
      <c r="A6">
        <v>4</v>
      </c>
      <c r="B6" t="s">
        <v>5</v>
      </c>
      <c r="C6">
        <v>0</v>
      </c>
      <c r="E6">
        <v>4</v>
      </c>
      <c r="F6">
        <f t="shared" si="0"/>
        <v>1</v>
      </c>
      <c r="G6">
        <f t="shared" si="1"/>
        <v>1.353072890997976E-2</v>
      </c>
      <c r="H6">
        <f t="shared" si="2"/>
        <v>1.0012739393385022</v>
      </c>
      <c r="J6">
        <f t="shared" si="3"/>
        <v>1.6208565652428205E-6</v>
      </c>
    </row>
    <row r="7" spans="1:10" x14ac:dyDescent="0.2">
      <c r="A7">
        <v>5</v>
      </c>
      <c r="B7" t="s">
        <v>6</v>
      </c>
      <c r="C7">
        <v>0</v>
      </c>
    </row>
    <row r="8" spans="1:10" x14ac:dyDescent="0.2">
      <c r="A8">
        <v>6</v>
      </c>
      <c r="B8" t="s">
        <v>7</v>
      </c>
      <c r="C8">
        <v>2</v>
      </c>
      <c r="E8" t="s">
        <v>85</v>
      </c>
      <c r="F8">
        <v>3</v>
      </c>
      <c r="G8">
        <f>1 - G2 - G3 - G4</f>
        <v>7.3006359626977796E-2</v>
      </c>
      <c r="H8">
        <f>G8*74</f>
        <v>5.4024706123963568</v>
      </c>
      <c r="J8">
        <f t="shared" si="3"/>
        <v>1.0683750930887375</v>
      </c>
    </row>
    <row r="9" spans="1:10" x14ac:dyDescent="0.2">
      <c r="A9">
        <v>7</v>
      </c>
      <c r="B9" t="s">
        <v>8</v>
      </c>
      <c r="C9">
        <v>1</v>
      </c>
    </row>
    <row r="10" spans="1:10" x14ac:dyDescent="0.2">
      <c r="A10">
        <v>8</v>
      </c>
      <c r="B10" t="s">
        <v>9</v>
      </c>
      <c r="C10">
        <v>2</v>
      </c>
    </row>
    <row r="11" spans="1:10" x14ac:dyDescent="0.2">
      <c r="A11">
        <v>9</v>
      </c>
      <c r="B11" t="s">
        <v>10</v>
      </c>
      <c r="C11">
        <v>1</v>
      </c>
    </row>
    <row r="12" spans="1:10" x14ac:dyDescent="0.2">
      <c r="A12">
        <v>10</v>
      </c>
      <c r="B12" t="s">
        <v>11</v>
      </c>
      <c r="C12">
        <v>4</v>
      </c>
      <c r="E12" t="s">
        <v>78</v>
      </c>
      <c r="J12" t="s">
        <v>102</v>
      </c>
    </row>
    <row r="13" spans="1:10" x14ac:dyDescent="0.2">
      <c r="A13">
        <v>11</v>
      </c>
      <c r="B13" t="s">
        <v>12</v>
      </c>
      <c r="C13">
        <v>0</v>
      </c>
      <c r="E13">
        <f>AVERAGE(C3:C76)</f>
        <v>0.95945945945945943</v>
      </c>
      <c r="J13">
        <f>J2 + J3 + J4 + J8</f>
        <v>2.3310998420735163</v>
      </c>
    </row>
    <row r="14" spans="1:10" x14ac:dyDescent="0.2">
      <c r="A14">
        <v>12</v>
      </c>
      <c r="B14" t="s">
        <v>13</v>
      </c>
      <c r="C14">
        <v>0</v>
      </c>
    </row>
    <row r="15" spans="1:10" x14ac:dyDescent="0.2">
      <c r="A15">
        <v>13</v>
      </c>
      <c r="B15" t="s">
        <v>14</v>
      </c>
      <c r="C15">
        <v>1</v>
      </c>
      <c r="E15" t="s">
        <v>100</v>
      </c>
    </row>
    <row r="16" spans="1:10" x14ac:dyDescent="0.2">
      <c r="A16">
        <v>14</v>
      </c>
      <c r="B16" t="s">
        <v>15</v>
      </c>
      <c r="C16">
        <v>1</v>
      </c>
      <c r="E16">
        <v>10000</v>
      </c>
      <c r="J16" s="1" t="s">
        <v>81</v>
      </c>
    </row>
    <row r="17" spans="1:10" x14ac:dyDescent="0.2">
      <c r="A17">
        <v>15</v>
      </c>
      <c r="B17" t="s">
        <v>16</v>
      </c>
      <c r="C17">
        <v>1</v>
      </c>
      <c r="J17">
        <f>1 - _xlfn.CHISQ.DIST(J13,3, TRUE)</f>
        <v>0.50658919811210779</v>
      </c>
    </row>
    <row r="18" spans="1:10" x14ac:dyDescent="0.2">
      <c r="A18">
        <v>16</v>
      </c>
      <c r="B18" t="s">
        <v>17</v>
      </c>
      <c r="C18">
        <v>0</v>
      </c>
      <c r="E18" t="s">
        <v>101</v>
      </c>
    </row>
    <row r="19" spans="1:10" x14ac:dyDescent="0.2">
      <c r="A19">
        <v>17</v>
      </c>
      <c r="B19" t="s">
        <v>18</v>
      </c>
      <c r="C19">
        <v>2</v>
      </c>
      <c r="E19">
        <f>E16/(E16 + E13)</f>
        <v>0.99990406325879533</v>
      </c>
    </row>
    <row r="20" spans="1:10" x14ac:dyDescent="0.2">
      <c r="A20">
        <v>18</v>
      </c>
      <c r="B20" t="s">
        <v>19</v>
      </c>
      <c r="C20">
        <v>2</v>
      </c>
    </row>
    <row r="21" spans="1:10" x14ac:dyDescent="0.2">
      <c r="A21">
        <v>19</v>
      </c>
      <c r="B21" t="s">
        <v>20</v>
      </c>
      <c r="C21">
        <v>2</v>
      </c>
      <c r="E21" s="1" t="s">
        <v>103</v>
      </c>
    </row>
    <row r="22" spans="1:10" x14ac:dyDescent="0.2">
      <c r="A22">
        <v>20</v>
      </c>
      <c r="B22" t="s">
        <v>21</v>
      </c>
      <c r="C22">
        <v>2</v>
      </c>
      <c r="E22" t="s">
        <v>114</v>
      </c>
    </row>
    <row r="23" spans="1:10" x14ac:dyDescent="0.2">
      <c r="A23">
        <v>21</v>
      </c>
      <c r="B23" t="s">
        <v>22</v>
      </c>
      <c r="C23">
        <v>0</v>
      </c>
    </row>
    <row r="24" spans="1:10" x14ac:dyDescent="0.2">
      <c r="A24">
        <v>22</v>
      </c>
      <c r="B24" t="s">
        <v>23</v>
      </c>
      <c r="C24">
        <v>1</v>
      </c>
    </row>
    <row r="25" spans="1:10" x14ac:dyDescent="0.2">
      <c r="A25">
        <v>23</v>
      </c>
      <c r="B25" t="s">
        <v>24</v>
      </c>
      <c r="C25">
        <v>0</v>
      </c>
    </row>
    <row r="26" spans="1:10" x14ac:dyDescent="0.2">
      <c r="A26">
        <v>24</v>
      </c>
      <c r="B26" t="s">
        <v>25</v>
      </c>
      <c r="C26">
        <v>0</v>
      </c>
    </row>
    <row r="27" spans="1:10" x14ac:dyDescent="0.2">
      <c r="A27">
        <v>25</v>
      </c>
      <c r="B27" t="s">
        <v>26</v>
      </c>
      <c r="C27">
        <v>1</v>
      </c>
    </row>
    <row r="28" spans="1:10" x14ac:dyDescent="0.2">
      <c r="A28">
        <v>26</v>
      </c>
      <c r="B28" t="s">
        <v>27</v>
      </c>
      <c r="C28">
        <v>1</v>
      </c>
    </row>
    <row r="29" spans="1:10" x14ac:dyDescent="0.2">
      <c r="A29">
        <v>27</v>
      </c>
      <c r="B29" t="s">
        <v>28</v>
      </c>
      <c r="C29">
        <v>1</v>
      </c>
    </row>
    <row r="30" spans="1:10" x14ac:dyDescent="0.2">
      <c r="A30">
        <v>28</v>
      </c>
      <c r="B30" t="s">
        <v>29</v>
      </c>
      <c r="C30">
        <v>0</v>
      </c>
    </row>
    <row r="31" spans="1:10" x14ac:dyDescent="0.2">
      <c r="A31">
        <v>29</v>
      </c>
      <c r="B31" t="s">
        <v>30</v>
      </c>
      <c r="C31">
        <v>0</v>
      </c>
    </row>
    <row r="32" spans="1:10" x14ac:dyDescent="0.2">
      <c r="A32">
        <v>30</v>
      </c>
      <c r="B32" t="s">
        <v>31</v>
      </c>
      <c r="C32">
        <v>1</v>
      </c>
    </row>
    <row r="33" spans="1:3" x14ac:dyDescent="0.2">
      <c r="A33">
        <v>31</v>
      </c>
      <c r="B33" t="s">
        <v>32</v>
      </c>
      <c r="C33">
        <v>1</v>
      </c>
    </row>
    <row r="34" spans="1:3" x14ac:dyDescent="0.2">
      <c r="A34">
        <v>32</v>
      </c>
      <c r="B34" t="s">
        <v>33</v>
      </c>
      <c r="C34">
        <v>1</v>
      </c>
    </row>
    <row r="35" spans="1:3" x14ac:dyDescent="0.2">
      <c r="A35">
        <v>33</v>
      </c>
      <c r="B35" t="s">
        <v>34</v>
      </c>
      <c r="C35">
        <v>2</v>
      </c>
    </row>
    <row r="36" spans="1:3" x14ac:dyDescent="0.2">
      <c r="A36">
        <v>34</v>
      </c>
      <c r="B36" t="s">
        <v>35</v>
      </c>
      <c r="C36">
        <v>0</v>
      </c>
    </row>
    <row r="37" spans="1:3" x14ac:dyDescent="0.2">
      <c r="A37">
        <v>35</v>
      </c>
      <c r="B37" t="s">
        <v>36</v>
      </c>
      <c r="C37">
        <v>2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0</v>
      </c>
    </row>
    <row r="40" spans="1:3" x14ac:dyDescent="0.2">
      <c r="A40">
        <v>38</v>
      </c>
      <c r="B40" t="s">
        <v>39</v>
      </c>
      <c r="C40">
        <v>1</v>
      </c>
    </row>
    <row r="41" spans="1:3" x14ac:dyDescent="0.2">
      <c r="A41">
        <v>39</v>
      </c>
      <c r="B41" t="s">
        <v>40</v>
      </c>
      <c r="C41">
        <v>1</v>
      </c>
    </row>
    <row r="42" spans="1:3" x14ac:dyDescent="0.2">
      <c r="A42">
        <v>40</v>
      </c>
      <c r="B42" t="s">
        <v>41</v>
      </c>
      <c r="C42">
        <v>1</v>
      </c>
    </row>
    <row r="43" spans="1:3" x14ac:dyDescent="0.2">
      <c r="A43">
        <v>41</v>
      </c>
      <c r="B43" t="s">
        <v>42</v>
      </c>
      <c r="C43">
        <v>0</v>
      </c>
    </row>
    <row r="44" spans="1:3" x14ac:dyDescent="0.2">
      <c r="A44">
        <v>42</v>
      </c>
      <c r="B44" t="s">
        <v>43</v>
      </c>
      <c r="C44">
        <v>1</v>
      </c>
    </row>
    <row r="45" spans="1:3" x14ac:dyDescent="0.2">
      <c r="A45">
        <v>43</v>
      </c>
      <c r="B45" t="s">
        <v>44</v>
      </c>
      <c r="C45">
        <v>0</v>
      </c>
    </row>
    <row r="46" spans="1:3" x14ac:dyDescent="0.2">
      <c r="A46">
        <v>44</v>
      </c>
      <c r="B46" t="s">
        <v>45</v>
      </c>
      <c r="C46">
        <v>0</v>
      </c>
    </row>
    <row r="47" spans="1:3" x14ac:dyDescent="0.2">
      <c r="A47">
        <v>45</v>
      </c>
      <c r="B47" t="s">
        <v>46</v>
      </c>
      <c r="C47">
        <v>1</v>
      </c>
    </row>
    <row r="48" spans="1:3" x14ac:dyDescent="0.2">
      <c r="A48">
        <v>46</v>
      </c>
      <c r="B48" t="s">
        <v>47</v>
      </c>
      <c r="C48">
        <v>2</v>
      </c>
    </row>
    <row r="49" spans="1:3" x14ac:dyDescent="0.2">
      <c r="A49">
        <v>47</v>
      </c>
      <c r="B49" t="s">
        <v>48</v>
      </c>
      <c r="C49">
        <v>3</v>
      </c>
    </row>
    <row r="50" spans="1:3" x14ac:dyDescent="0.2">
      <c r="A50">
        <v>48</v>
      </c>
      <c r="B50" t="s">
        <v>49</v>
      </c>
      <c r="C50">
        <v>2</v>
      </c>
    </row>
    <row r="51" spans="1:3" x14ac:dyDescent="0.2">
      <c r="A51">
        <v>49</v>
      </c>
      <c r="B51" t="s">
        <v>50</v>
      </c>
      <c r="C51">
        <v>1</v>
      </c>
    </row>
    <row r="52" spans="1:3" x14ac:dyDescent="0.2">
      <c r="A52">
        <v>50</v>
      </c>
      <c r="B52" t="s">
        <v>51</v>
      </c>
      <c r="C52">
        <v>0</v>
      </c>
    </row>
    <row r="53" spans="1:3" x14ac:dyDescent="0.2">
      <c r="A53">
        <v>51</v>
      </c>
      <c r="B53" t="s">
        <v>52</v>
      </c>
      <c r="C53">
        <v>1</v>
      </c>
    </row>
    <row r="54" spans="1:3" x14ac:dyDescent="0.2">
      <c r="A54">
        <v>52</v>
      </c>
      <c r="B54" t="s">
        <v>53</v>
      </c>
      <c r="C54">
        <v>1</v>
      </c>
    </row>
    <row r="55" spans="1:3" x14ac:dyDescent="0.2">
      <c r="A55">
        <v>53</v>
      </c>
      <c r="B55" t="s">
        <v>54</v>
      </c>
      <c r="C55">
        <v>1</v>
      </c>
    </row>
    <row r="56" spans="1:3" x14ac:dyDescent="0.2">
      <c r="A56">
        <v>54</v>
      </c>
      <c r="B56" t="s">
        <v>55</v>
      </c>
      <c r="C56">
        <v>1</v>
      </c>
    </row>
    <row r="57" spans="1:3" x14ac:dyDescent="0.2">
      <c r="A57">
        <v>55</v>
      </c>
      <c r="B57" t="s">
        <v>18</v>
      </c>
      <c r="C57">
        <v>2</v>
      </c>
    </row>
    <row r="58" spans="1:3" x14ac:dyDescent="0.2">
      <c r="A58">
        <v>56</v>
      </c>
      <c r="B58" t="s">
        <v>56</v>
      </c>
      <c r="C58">
        <v>0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0</v>
      </c>
    </row>
    <row r="61" spans="1:3" x14ac:dyDescent="0.2">
      <c r="A61">
        <v>59</v>
      </c>
      <c r="B61" t="s">
        <v>59</v>
      </c>
      <c r="C61">
        <v>0</v>
      </c>
    </row>
    <row r="62" spans="1:3" x14ac:dyDescent="0.2">
      <c r="A62">
        <v>60</v>
      </c>
      <c r="B62" t="s">
        <v>60</v>
      </c>
      <c r="C62">
        <v>1</v>
      </c>
    </row>
    <row r="63" spans="1:3" x14ac:dyDescent="0.2">
      <c r="A63">
        <v>61</v>
      </c>
      <c r="B63" t="s">
        <v>61</v>
      </c>
      <c r="C63">
        <v>2</v>
      </c>
    </row>
    <row r="64" spans="1:3" x14ac:dyDescent="0.2">
      <c r="A64">
        <v>62</v>
      </c>
      <c r="B64" t="s">
        <v>62</v>
      </c>
      <c r="C64">
        <v>0</v>
      </c>
    </row>
    <row r="65" spans="1:3" x14ac:dyDescent="0.2">
      <c r="A65">
        <v>63</v>
      </c>
      <c r="B65" t="s">
        <v>63</v>
      </c>
      <c r="C65">
        <v>1</v>
      </c>
    </row>
    <row r="66" spans="1:3" x14ac:dyDescent="0.2">
      <c r="A66">
        <v>64</v>
      </c>
      <c r="B66" t="s">
        <v>64</v>
      </c>
      <c r="C66">
        <v>0</v>
      </c>
    </row>
    <row r="67" spans="1:3" x14ac:dyDescent="0.2">
      <c r="A67">
        <v>65</v>
      </c>
      <c r="B67" t="s">
        <v>65</v>
      </c>
      <c r="C67">
        <v>2</v>
      </c>
    </row>
    <row r="68" spans="1:3" x14ac:dyDescent="0.2">
      <c r="A68">
        <v>66</v>
      </c>
      <c r="B68" t="s">
        <v>66</v>
      </c>
      <c r="C68">
        <v>2</v>
      </c>
    </row>
    <row r="69" spans="1:3" x14ac:dyDescent="0.2">
      <c r="A69">
        <v>67</v>
      </c>
      <c r="B69" t="s">
        <v>67</v>
      </c>
      <c r="C69">
        <v>2</v>
      </c>
    </row>
    <row r="70" spans="1:3" x14ac:dyDescent="0.2">
      <c r="A70">
        <v>68</v>
      </c>
      <c r="B70" t="s">
        <v>68</v>
      </c>
      <c r="C70">
        <v>0</v>
      </c>
    </row>
    <row r="71" spans="1:3" x14ac:dyDescent="0.2">
      <c r="A71">
        <v>69</v>
      </c>
      <c r="B71" t="s">
        <v>69</v>
      </c>
      <c r="C71">
        <v>1</v>
      </c>
    </row>
    <row r="72" spans="1:3" x14ac:dyDescent="0.2">
      <c r="A72">
        <v>70</v>
      </c>
      <c r="B72" t="s">
        <v>70</v>
      </c>
      <c r="C72">
        <v>3</v>
      </c>
    </row>
    <row r="73" spans="1:3" x14ac:dyDescent="0.2">
      <c r="A73">
        <v>71</v>
      </c>
      <c r="B73" t="s">
        <v>71</v>
      </c>
      <c r="C73">
        <v>1</v>
      </c>
    </row>
    <row r="74" spans="1:3" x14ac:dyDescent="0.2">
      <c r="A74">
        <v>72</v>
      </c>
      <c r="B74" t="s">
        <v>72</v>
      </c>
      <c r="C74">
        <v>2</v>
      </c>
    </row>
    <row r="75" spans="1:3" x14ac:dyDescent="0.2">
      <c r="A75">
        <v>73</v>
      </c>
      <c r="B75" t="s">
        <v>73</v>
      </c>
      <c r="C75">
        <v>1</v>
      </c>
    </row>
    <row r="76" spans="1:3" x14ac:dyDescent="0.2">
      <c r="A76">
        <v>74</v>
      </c>
      <c r="B76" t="s">
        <v>83</v>
      </c>
      <c r="C7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7CD8-5006-5443-AA32-CCCD3F5849DF}">
  <dimension ref="A1:J76"/>
  <sheetViews>
    <sheetView workbookViewId="0">
      <selection activeCell="G22" sqref="G22"/>
    </sheetView>
  </sheetViews>
  <sheetFormatPr baseColWidth="10" defaultRowHeight="16" x14ac:dyDescent="0.2"/>
  <cols>
    <col min="7" max="7" width="15.1640625" customWidth="1"/>
  </cols>
  <sheetData>
    <row r="1" spans="1:10" x14ac:dyDescent="0.2">
      <c r="B1" s="1" t="s">
        <v>93</v>
      </c>
      <c r="E1" t="s">
        <v>76</v>
      </c>
      <c r="F1" t="s">
        <v>1</v>
      </c>
      <c r="G1" t="s">
        <v>77</v>
      </c>
      <c r="H1" t="s">
        <v>75</v>
      </c>
      <c r="J1" t="s">
        <v>80</v>
      </c>
    </row>
    <row r="2" spans="1:10" x14ac:dyDescent="0.2">
      <c r="C2" t="s">
        <v>1</v>
      </c>
      <c r="E2">
        <v>0</v>
      </c>
      <c r="F2">
        <f>COUNTIF(C:C,E2)</f>
        <v>23</v>
      </c>
      <c r="G2">
        <f>COMBIN(E2 + E$16 - 1, E2)*(1 - E$19)^E2*E$19^E$16</f>
        <v>0.30270449551554013</v>
      </c>
      <c r="H2">
        <f>G2*74</f>
        <v>22.400132668149968</v>
      </c>
      <c r="J2">
        <f>(H2 - F2)^2/H2</f>
        <v>1.6064226991500015E-2</v>
      </c>
    </row>
    <row r="3" spans="1:10" x14ac:dyDescent="0.2">
      <c r="A3">
        <v>1</v>
      </c>
      <c r="B3" t="s">
        <v>2</v>
      </c>
      <c r="C3">
        <v>3</v>
      </c>
      <c r="E3">
        <v>1</v>
      </c>
      <c r="F3">
        <f t="shared" ref="F3:F7" si="0">COUNTIF(C:C,E3)</f>
        <v>18</v>
      </c>
      <c r="G3">
        <f t="shared" ref="G3:G7" si="1">COMBIN(E3 + E$16 - 1, E3)*(1 - E$19)^E3*E$19^E$16</f>
        <v>0.27232151641174984</v>
      </c>
      <c r="H3">
        <f t="shared" ref="H3:H7" si="2">G3*74</f>
        <v>20.151792214469488</v>
      </c>
      <c r="J3">
        <f t="shared" ref="J3:J9" si="3">(H3 - F3)^2/H3</f>
        <v>0.22976664730231272</v>
      </c>
    </row>
    <row r="4" spans="1:10" x14ac:dyDescent="0.2">
      <c r="A4">
        <v>2</v>
      </c>
      <c r="B4" t="s">
        <v>3</v>
      </c>
      <c r="C4">
        <v>0</v>
      </c>
      <c r="E4">
        <v>2</v>
      </c>
      <c r="F4">
        <f t="shared" si="0"/>
        <v>10</v>
      </c>
      <c r="G4">
        <f t="shared" si="1"/>
        <v>0.18374109750458215</v>
      </c>
      <c r="H4">
        <f t="shared" si="2"/>
        <v>13.596841215339079</v>
      </c>
      <c r="J4">
        <f t="shared" si="3"/>
        <v>0.95149060899283833</v>
      </c>
    </row>
    <row r="5" spans="1:10" x14ac:dyDescent="0.2">
      <c r="A5">
        <v>3</v>
      </c>
      <c r="B5" t="s">
        <v>4</v>
      </c>
      <c r="C5">
        <v>0</v>
      </c>
      <c r="E5">
        <v>3</v>
      </c>
      <c r="F5">
        <f t="shared" si="0"/>
        <v>11</v>
      </c>
      <c r="G5">
        <f t="shared" si="1"/>
        <v>0.11019912167561061</v>
      </c>
      <c r="H5">
        <f t="shared" si="2"/>
        <v>8.1547350039951851</v>
      </c>
      <c r="J5">
        <f t="shared" si="3"/>
        <v>0.99274015569164409</v>
      </c>
    </row>
    <row r="6" spans="1:10" x14ac:dyDescent="0.2">
      <c r="A6">
        <v>4</v>
      </c>
      <c r="B6" t="s">
        <v>5</v>
      </c>
      <c r="C6">
        <v>0</v>
      </c>
      <c r="E6">
        <v>4</v>
      </c>
      <c r="F6">
        <f t="shared" si="0"/>
        <v>10</v>
      </c>
      <c r="G6">
        <f t="shared" si="1"/>
        <v>6.1961402057383291E-2</v>
      </c>
      <c r="H6">
        <f t="shared" si="2"/>
        <v>4.5851437522463634</v>
      </c>
      <c r="J6">
        <f t="shared" si="3"/>
        <v>6.3947107807627077</v>
      </c>
    </row>
    <row r="7" spans="1:10" x14ac:dyDescent="0.2">
      <c r="A7">
        <v>5</v>
      </c>
      <c r="B7" t="s">
        <v>6</v>
      </c>
      <c r="C7">
        <v>0</v>
      </c>
      <c r="E7">
        <v>5</v>
      </c>
      <c r="F7">
        <f t="shared" si="0"/>
        <v>2</v>
      </c>
      <c r="G7">
        <f t="shared" si="1"/>
        <v>3.3445336723910979E-2</v>
      </c>
      <c r="H7">
        <f t="shared" si="2"/>
        <v>2.4749549175694123</v>
      </c>
      <c r="J7">
        <f t="shared" si="3"/>
        <v>9.1145972850651166E-2</v>
      </c>
    </row>
    <row r="8" spans="1:10" x14ac:dyDescent="0.2">
      <c r="A8">
        <v>6</v>
      </c>
      <c r="B8" t="s">
        <v>7</v>
      </c>
      <c r="C8">
        <v>0</v>
      </c>
    </row>
    <row r="9" spans="1:10" x14ac:dyDescent="0.2">
      <c r="A9">
        <v>7</v>
      </c>
      <c r="B9" t="s">
        <v>8</v>
      </c>
      <c r="C9">
        <v>0</v>
      </c>
      <c r="E9" t="s">
        <v>79</v>
      </c>
      <c r="F9">
        <v>12</v>
      </c>
      <c r="G9">
        <f xml:space="preserve"> 1 - G2 - G3 - G4 - G5</f>
        <v>0.13103376889251728</v>
      </c>
      <c r="H9">
        <f>G9*74</f>
        <v>9.6964988980462792</v>
      </c>
      <c r="J9">
        <f t="shared" si="3"/>
        <v>0.54721991746640852</v>
      </c>
    </row>
    <row r="10" spans="1:10" x14ac:dyDescent="0.2">
      <c r="A10">
        <v>8</v>
      </c>
      <c r="B10" t="s">
        <v>9</v>
      </c>
      <c r="C10">
        <v>0</v>
      </c>
    </row>
    <row r="11" spans="1:10" x14ac:dyDescent="0.2">
      <c r="A11">
        <v>9</v>
      </c>
      <c r="B11" t="s">
        <v>10</v>
      </c>
      <c r="C11">
        <v>0</v>
      </c>
    </row>
    <row r="12" spans="1:10" x14ac:dyDescent="0.2">
      <c r="A12">
        <v>10</v>
      </c>
      <c r="B12" t="s">
        <v>11</v>
      </c>
      <c r="C12">
        <v>0</v>
      </c>
      <c r="E12" t="s">
        <v>78</v>
      </c>
      <c r="J12" t="s">
        <v>102</v>
      </c>
    </row>
    <row r="13" spans="1:10" x14ac:dyDescent="0.2">
      <c r="A13">
        <v>11</v>
      </c>
      <c r="B13" t="s">
        <v>12</v>
      </c>
      <c r="C13">
        <v>0</v>
      </c>
      <c r="E13">
        <f>AVERAGE(C3:C76)</f>
        <v>1.6351351351351351</v>
      </c>
      <c r="J13">
        <f>SUM(J2:J5)+J9</f>
        <v>2.7372815564447039</v>
      </c>
    </row>
    <row r="14" spans="1:10" x14ac:dyDescent="0.2">
      <c r="A14">
        <v>12</v>
      </c>
      <c r="B14" t="s">
        <v>13</v>
      </c>
      <c r="C14">
        <v>1</v>
      </c>
    </row>
    <row r="15" spans="1:10" x14ac:dyDescent="0.2">
      <c r="A15">
        <v>13</v>
      </c>
      <c r="B15" t="s">
        <v>14</v>
      </c>
      <c r="C15">
        <v>0</v>
      </c>
      <c r="E15" t="s">
        <v>100</v>
      </c>
    </row>
    <row r="16" spans="1:10" x14ac:dyDescent="0.2">
      <c r="A16">
        <v>14</v>
      </c>
      <c r="B16" t="s">
        <v>15</v>
      </c>
      <c r="C16">
        <v>1</v>
      </c>
      <c r="E16">
        <v>2</v>
      </c>
    </row>
    <row r="17" spans="1:7" x14ac:dyDescent="0.2">
      <c r="A17">
        <v>15</v>
      </c>
      <c r="B17" t="s">
        <v>16</v>
      </c>
      <c r="C17">
        <v>1</v>
      </c>
    </row>
    <row r="18" spans="1:7" x14ac:dyDescent="0.2">
      <c r="A18">
        <v>16</v>
      </c>
      <c r="B18" t="s">
        <v>17</v>
      </c>
      <c r="C18">
        <v>0</v>
      </c>
      <c r="E18" t="s">
        <v>101</v>
      </c>
    </row>
    <row r="19" spans="1:7" x14ac:dyDescent="0.2">
      <c r="A19">
        <v>17</v>
      </c>
      <c r="B19" t="s">
        <v>18</v>
      </c>
      <c r="C19">
        <v>0</v>
      </c>
      <c r="E19">
        <f>E16/(E16 + E13)</f>
        <v>0.55018587360594795</v>
      </c>
    </row>
    <row r="20" spans="1:7" x14ac:dyDescent="0.2">
      <c r="A20">
        <v>18</v>
      </c>
      <c r="B20" t="s">
        <v>19</v>
      </c>
      <c r="C20">
        <v>1</v>
      </c>
    </row>
    <row r="21" spans="1:7" x14ac:dyDescent="0.2">
      <c r="A21">
        <v>19</v>
      </c>
      <c r="B21" t="s">
        <v>20</v>
      </c>
      <c r="C21">
        <v>0</v>
      </c>
      <c r="E21" s="1" t="s">
        <v>103</v>
      </c>
      <c r="G21" s="1" t="s">
        <v>81</v>
      </c>
    </row>
    <row r="22" spans="1:7" x14ac:dyDescent="0.2">
      <c r="A22">
        <v>20</v>
      </c>
      <c r="B22" t="s">
        <v>21</v>
      </c>
      <c r="C22">
        <v>2</v>
      </c>
      <c r="E22" t="s">
        <v>104</v>
      </c>
      <c r="G22">
        <f xml:space="preserve"> 1 - _xlfn.CHISQ.DIST(J13,4,TRUE)</f>
        <v>0.60270676209008833</v>
      </c>
    </row>
    <row r="23" spans="1:7" x14ac:dyDescent="0.2">
      <c r="A23">
        <v>21</v>
      </c>
      <c r="B23" t="s">
        <v>22</v>
      </c>
      <c r="C23">
        <v>1</v>
      </c>
    </row>
    <row r="24" spans="1:7" x14ac:dyDescent="0.2">
      <c r="A24">
        <v>22</v>
      </c>
      <c r="B24" t="s">
        <v>23</v>
      </c>
      <c r="C24">
        <v>0</v>
      </c>
    </row>
    <row r="25" spans="1:7" x14ac:dyDescent="0.2">
      <c r="A25">
        <v>23</v>
      </c>
      <c r="B25" t="s">
        <v>24</v>
      </c>
      <c r="C25">
        <v>3</v>
      </c>
    </row>
    <row r="26" spans="1:7" x14ac:dyDescent="0.2">
      <c r="A26">
        <v>24</v>
      </c>
      <c r="B26" t="s">
        <v>25</v>
      </c>
      <c r="C26">
        <v>4</v>
      </c>
    </row>
    <row r="27" spans="1:7" x14ac:dyDescent="0.2">
      <c r="A27">
        <v>25</v>
      </c>
      <c r="B27" t="s">
        <v>26</v>
      </c>
      <c r="C27">
        <v>3</v>
      </c>
    </row>
    <row r="28" spans="1:7" x14ac:dyDescent="0.2">
      <c r="A28">
        <v>26</v>
      </c>
      <c r="B28" t="s">
        <v>27</v>
      </c>
      <c r="C28">
        <v>4</v>
      </c>
    </row>
    <row r="29" spans="1:7" x14ac:dyDescent="0.2">
      <c r="A29">
        <v>27</v>
      </c>
      <c r="B29" t="s">
        <v>28</v>
      </c>
      <c r="C29">
        <v>0</v>
      </c>
    </row>
    <row r="30" spans="1:7" x14ac:dyDescent="0.2">
      <c r="A30">
        <v>28</v>
      </c>
      <c r="B30" t="s">
        <v>29</v>
      </c>
      <c r="C30">
        <v>1</v>
      </c>
    </row>
    <row r="31" spans="1:7" x14ac:dyDescent="0.2">
      <c r="A31">
        <v>29</v>
      </c>
      <c r="B31" t="s">
        <v>30</v>
      </c>
      <c r="C31">
        <v>1</v>
      </c>
    </row>
    <row r="32" spans="1:7" x14ac:dyDescent="0.2">
      <c r="A32">
        <v>30</v>
      </c>
      <c r="B32" t="s">
        <v>31</v>
      </c>
      <c r="C32">
        <v>1</v>
      </c>
    </row>
    <row r="33" spans="1:3" x14ac:dyDescent="0.2">
      <c r="A33">
        <v>31</v>
      </c>
      <c r="B33" t="s">
        <v>32</v>
      </c>
      <c r="C33">
        <v>3</v>
      </c>
    </row>
    <row r="34" spans="1:3" x14ac:dyDescent="0.2">
      <c r="A34">
        <v>32</v>
      </c>
      <c r="B34" t="s">
        <v>33</v>
      </c>
      <c r="C34">
        <v>2</v>
      </c>
    </row>
    <row r="35" spans="1:3" x14ac:dyDescent="0.2">
      <c r="A35">
        <v>33</v>
      </c>
      <c r="B35" t="s">
        <v>34</v>
      </c>
      <c r="C35">
        <v>1</v>
      </c>
    </row>
    <row r="36" spans="1:3" x14ac:dyDescent="0.2">
      <c r="A36">
        <v>34</v>
      </c>
      <c r="B36" t="s">
        <v>35</v>
      </c>
      <c r="C36">
        <v>0</v>
      </c>
    </row>
    <row r="37" spans="1:3" x14ac:dyDescent="0.2">
      <c r="A37">
        <v>35</v>
      </c>
      <c r="B37" t="s">
        <v>36</v>
      </c>
      <c r="C37">
        <v>1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1</v>
      </c>
    </row>
    <row r="40" spans="1:3" x14ac:dyDescent="0.2">
      <c r="A40">
        <v>38</v>
      </c>
      <c r="B40" t="s">
        <v>39</v>
      </c>
      <c r="C40">
        <v>1</v>
      </c>
    </row>
    <row r="41" spans="1:3" x14ac:dyDescent="0.2">
      <c r="A41">
        <v>39</v>
      </c>
      <c r="B41" t="s">
        <v>40</v>
      </c>
      <c r="C41">
        <v>0</v>
      </c>
    </row>
    <row r="42" spans="1:3" x14ac:dyDescent="0.2">
      <c r="A42">
        <v>40</v>
      </c>
      <c r="B42" t="s">
        <v>41</v>
      </c>
      <c r="C42">
        <v>2</v>
      </c>
    </row>
    <row r="43" spans="1:3" x14ac:dyDescent="0.2">
      <c r="A43">
        <v>41</v>
      </c>
      <c r="B43" t="s">
        <v>42</v>
      </c>
      <c r="C43">
        <v>1</v>
      </c>
    </row>
    <row r="44" spans="1:3" x14ac:dyDescent="0.2">
      <c r="A44">
        <v>42</v>
      </c>
      <c r="B44" t="s">
        <v>43</v>
      </c>
      <c r="C44">
        <v>2</v>
      </c>
    </row>
    <row r="45" spans="1:3" x14ac:dyDescent="0.2">
      <c r="A45">
        <v>43</v>
      </c>
      <c r="B45" t="s">
        <v>44</v>
      </c>
      <c r="C45">
        <v>4</v>
      </c>
    </row>
    <row r="46" spans="1:3" x14ac:dyDescent="0.2">
      <c r="A46">
        <v>44</v>
      </c>
      <c r="B46" t="s">
        <v>45</v>
      </c>
      <c r="C46">
        <v>4</v>
      </c>
    </row>
    <row r="47" spans="1:3" x14ac:dyDescent="0.2">
      <c r="A47">
        <v>45</v>
      </c>
      <c r="B47" t="s">
        <v>46</v>
      </c>
      <c r="C47">
        <v>4</v>
      </c>
    </row>
    <row r="48" spans="1:3" x14ac:dyDescent="0.2">
      <c r="A48">
        <v>46</v>
      </c>
      <c r="B48" t="s">
        <v>47</v>
      </c>
      <c r="C48">
        <v>3</v>
      </c>
    </row>
    <row r="49" spans="1:3" x14ac:dyDescent="0.2">
      <c r="A49">
        <v>47</v>
      </c>
      <c r="B49" t="s">
        <v>48</v>
      </c>
      <c r="C49">
        <v>1</v>
      </c>
    </row>
    <row r="50" spans="1:3" x14ac:dyDescent="0.2">
      <c r="A50">
        <v>48</v>
      </c>
      <c r="B50" t="s">
        <v>49</v>
      </c>
      <c r="C50">
        <v>3</v>
      </c>
    </row>
    <row r="51" spans="1:3" x14ac:dyDescent="0.2">
      <c r="A51">
        <v>49</v>
      </c>
      <c r="B51" t="s">
        <v>50</v>
      </c>
      <c r="C51">
        <v>2</v>
      </c>
    </row>
    <row r="52" spans="1:3" x14ac:dyDescent="0.2">
      <c r="A52">
        <v>50</v>
      </c>
      <c r="B52" t="s">
        <v>51</v>
      </c>
      <c r="C52">
        <v>1</v>
      </c>
    </row>
    <row r="53" spans="1:3" x14ac:dyDescent="0.2">
      <c r="A53">
        <v>51</v>
      </c>
      <c r="B53" t="s">
        <v>52</v>
      </c>
      <c r="C53">
        <v>2</v>
      </c>
    </row>
    <row r="54" spans="1:3" x14ac:dyDescent="0.2">
      <c r="A54">
        <v>52</v>
      </c>
      <c r="B54" t="s">
        <v>53</v>
      </c>
      <c r="C54">
        <v>3</v>
      </c>
    </row>
    <row r="55" spans="1:3" x14ac:dyDescent="0.2">
      <c r="A55">
        <v>53</v>
      </c>
      <c r="B55" t="s">
        <v>54</v>
      </c>
      <c r="C55">
        <v>2</v>
      </c>
    </row>
    <row r="56" spans="1:3" x14ac:dyDescent="0.2">
      <c r="A56">
        <v>54</v>
      </c>
      <c r="B56" t="s">
        <v>55</v>
      </c>
      <c r="C56">
        <v>2</v>
      </c>
    </row>
    <row r="57" spans="1:3" x14ac:dyDescent="0.2">
      <c r="A57">
        <v>55</v>
      </c>
      <c r="B57" t="s">
        <v>18</v>
      </c>
      <c r="C57">
        <v>1</v>
      </c>
    </row>
    <row r="58" spans="1:3" x14ac:dyDescent="0.2">
      <c r="A58">
        <v>56</v>
      </c>
      <c r="B58" t="s">
        <v>56</v>
      </c>
      <c r="C58">
        <v>5</v>
      </c>
    </row>
    <row r="59" spans="1:3" x14ac:dyDescent="0.2">
      <c r="A59">
        <v>57</v>
      </c>
      <c r="B59" t="s">
        <v>57</v>
      </c>
      <c r="C59">
        <v>4</v>
      </c>
    </row>
    <row r="60" spans="1:3" x14ac:dyDescent="0.2">
      <c r="A60">
        <v>58</v>
      </c>
      <c r="B60" t="s">
        <v>58</v>
      </c>
      <c r="C60">
        <v>4</v>
      </c>
    </row>
    <row r="61" spans="1:3" x14ac:dyDescent="0.2">
      <c r="A61">
        <v>59</v>
      </c>
      <c r="B61" t="s">
        <v>59</v>
      </c>
      <c r="C61">
        <v>0</v>
      </c>
    </row>
    <row r="62" spans="1:3" x14ac:dyDescent="0.2">
      <c r="A62">
        <v>60</v>
      </c>
      <c r="B62" t="s">
        <v>60</v>
      </c>
      <c r="C62">
        <v>3</v>
      </c>
    </row>
    <row r="63" spans="1:3" x14ac:dyDescent="0.2">
      <c r="A63">
        <v>61</v>
      </c>
      <c r="B63" t="s">
        <v>61</v>
      </c>
      <c r="C63">
        <v>0</v>
      </c>
    </row>
    <row r="64" spans="1:3" x14ac:dyDescent="0.2">
      <c r="A64">
        <v>62</v>
      </c>
      <c r="B64" t="s">
        <v>62</v>
      </c>
      <c r="C64">
        <v>1</v>
      </c>
    </row>
    <row r="65" spans="1:3" x14ac:dyDescent="0.2">
      <c r="A65">
        <v>63</v>
      </c>
      <c r="B65" t="s">
        <v>63</v>
      </c>
      <c r="C65">
        <v>2</v>
      </c>
    </row>
    <row r="66" spans="1:3" x14ac:dyDescent="0.2">
      <c r="A66">
        <v>64</v>
      </c>
      <c r="B66" t="s">
        <v>64</v>
      </c>
      <c r="C66">
        <v>4</v>
      </c>
    </row>
    <row r="67" spans="1:3" x14ac:dyDescent="0.2">
      <c r="A67">
        <v>65</v>
      </c>
      <c r="B67" t="s">
        <v>65</v>
      </c>
      <c r="C67">
        <v>3</v>
      </c>
    </row>
    <row r="68" spans="1:3" x14ac:dyDescent="0.2">
      <c r="A68">
        <v>66</v>
      </c>
      <c r="B68" t="s">
        <v>66</v>
      </c>
      <c r="C68">
        <v>0</v>
      </c>
    </row>
    <row r="69" spans="1:3" x14ac:dyDescent="0.2">
      <c r="A69">
        <v>67</v>
      </c>
      <c r="B69" t="s">
        <v>67</v>
      </c>
      <c r="C69">
        <v>0</v>
      </c>
    </row>
    <row r="70" spans="1:3" x14ac:dyDescent="0.2">
      <c r="A70">
        <v>68</v>
      </c>
      <c r="B70" t="s">
        <v>68</v>
      </c>
      <c r="C70">
        <v>3</v>
      </c>
    </row>
    <row r="71" spans="1:3" x14ac:dyDescent="0.2">
      <c r="A71">
        <v>69</v>
      </c>
      <c r="B71" t="s">
        <v>69</v>
      </c>
      <c r="C71">
        <v>2</v>
      </c>
    </row>
    <row r="72" spans="1:3" x14ac:dyDescent="0.2">
      <c r="A72">
        <v>70</v>
      </c>
      <c r="B72" t="s">
        <v>70</v>
      </c>
      <c r="C72">
        <v>3</v>
      </c>
    </row>
    <row r="73" spans="1:3" x14ac:dyDescent="0.2">
      <c r="A73">
        <v>71</v>
      </c>
      <c r="B73" t="s">
        <v>71</v>
      </c>
      <c r="C73">
        <v>4</v>
      </c>
    </row>
    <row r="74" spans="1:3" x14ac:dyDescent="0.2">
      <c r="A74">
        <v>72</v>
      </c>
      <c r="B74" t="s">
        <v>72</v>
      </c>
      <c r="C74">
        <v>5</v>
      </c>
    </row>
    <row r="75" spans="1:3" x14ac:dyDescent="0.2">
      <c r="A75">
        <v>73</v>
      </c>
      <c r="B75" t="s">
        <v>73</v>
      </c>
      <c r="C75">
        <v>4</v>
      </c>
    </row>
    <row r="76" spans="1:3" x14ac:dyDescent="0.2">
      <c r="A76">
        <v>74</v>
      </c>
      <c r="B76" t="s">
        <v>83</v>
      </c>
      <c r="C7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102C-6FF9-0E47-8CDF-594C43CF9400}">
  <dimension ref="A1:J76"/>
  <sheetViews>
    <sheetView workbookViewId="0">
      <selection activeCell="G21" sqref="G21"/>
    </sheetView>
  </sheetViews>
  <sheetFormatPr baseColWidth="10" defaultRowHeight="16" x14ac:dyDescent="0.2"/>
  <cols>
    <col min="7" max="7" width="15.33203125" customWidth="1"/>
  </cols>
  <sheetData>
    <row r="1" spans="1:10" x14ac:dyDescent="0.2">
      <c r="B1" s="1" t="s">
        <v>94</v>
      </c>
      <c r="E1" t="s">
        <v>76</v>
      </c>
      <c r="F1" t="s">
        <v>1</v>
      </c>
      <c r="G1" t="s">
        <v>77</v>
      </c>
      <c r="H1" t="s">
        <v>75</v>
      </c>
      <c r="J1" t="s">
        <v>80</v>
      </c>
    </row>
    <row r="2" spans="1:10" x14ac:dyDescent="0.2">
      <c r="C2" t="s">
        <v>1</v>
      </c>
      <c r="E2">
        <v>0</v>
      </c>
      <c r="F2">
        <f>COUNTIF(C:C,E2)</f>
        <v>23</v>
      </c>
      <c r="G2">
        <f>COMBIN(E2 + E$16 - 1, E2)*(1 - E$19)^E2*E$19^E$16</f>
        <v>0.30887257944150726</v>
      </c>
      <c r="H2">
        <f>G2*74</f>
        <v>22.856570878671537</v>
      </c>
      <c r="J2">
        <f>(H2 - F2)^2/H2</f>
        <v>9.0004370971725816E-4</v>
      </c>
    </row>
    <row r="3" spans="1:10" x14ac:dyDescent="0.2">
      <c r="A3">
        <v>1</v>
      </c>
      <c r="B3" t="s">
        <v>2</v>
      </c>
      <c r="C3">
        <v>1</v>
      </c>
      <c r="E3">
        <v>1</v>
      </c>
      <c r="F3">
        <f t="shared" ref="F3:F7" si="0">COUNTIF(C:C,E3)</f>
        <v>22</v>
      </c>
      <c r="G3">
        <f t="shared" ref="G3:G7" si="1">COMBIN(E3 + E$16 - 1, E3)*(1 - E$19)^E3*E$19^E$16</f>
        <v>0.32339223061183459</v>
      </c>
      <c r="H3">
        <f t="shared" ref="H3:H7" si="2">G3*74</f>
        <v>23.931025065275758</v>
      </c>
      <c r="J3">
        <f t="shared" ref="J3:J9" si="3">(H3 - F3)^2/H3</f>
        <v>0.15581688592745946</v>
      </c>
    </row>
    <row r="4" spans="1:10" x14ac:dyDescent="0.2">
      <c r="A4">
        <v>2</v>
      </c>
      <c r="B4" t="s">
        <v>3</v>
      </c>
      <c r="C4">
        <v>0</v>
      </c>
      <c r="E4">
        <v>2</v>
      </c>
      <c r="F4">
        <f t="shared" si="0"/>
        <v>17</v>
      </c>
      <c r="G4">
        <f t="shared" si="1"/>
        <v>0.20315665769204996</v>
      </c>
      <c r="H4">
        <f t="shared" si="2"/>
        <v>15.033592669211698</v>
      </c>
      <c r="J4">
        <f t="shared" si="3"/>
        <v>0.25720783286199889</v>
      </c>
    </row>
    <row r="5" spans="1:10" x14ac:dyDescent="0.2">
      <c r="A5">
        <v>3</v>
      </c>
      <c r="B5" t="s">
        <v>4</v>
      </c>
      <c r="C5">
        <v>1</v>
      </c>
      <c r="E5">
        <v>3</v>
      </c>
      <c r="F5">
        <f t="shared" si="0"/>
        <v>7</v>
      </c>
      <c r="G5">
        <f t="shared" si="1"/>
        <v>9.9263153259790807E-2</v>
      </c>
      <c r="H5">
        <f t="shared" si="2"/>
        <v>7.3454733412245199</v>
      </c>
      <c r="J5">
        <f t="shared" si="3"/>
        <v>1.6248351052750146E-2</v>
      </c>
    </row>
    <row r="6" spans="1:10" x14ac:dyDescent="0.2">
      <c r="A6">
        <v>4</v>
      </c>
      <c r="B6" t="s">
        <v>5</v>
      </c>
      <c r="C6">
        <v>1</v>
      </c>
      <c r="E6">
        <v>4</v>
      </c>
      <c r="F6">
        <f t="shared" si="0"/>
        <v>4</v>
      </c>
      <c r="G6">
        <f t="shared" si="1"/>
        <v>4.1571747946408118E-2</v>
      </c>
      <c r="H6">
        <f t="shared" si="2"/>
        <v>3.0763093480342008</v>
      </c>
      <c r="J6">
        <f t="shared" si="3"/>
        <v>0.27734675677990944</v>
      </c>
    </row>
    <row r="7" spans="1:10" x14ac:dyDescent="0.2">
      <c r="A7">
        <v>5</v>
      </c>
      <c r="B7" t="s">
        <v>6</v>
      </c>
      <c r="C7">
        <v>0</v>
      </c>
      <c r="E7">
        <v>5</v>
      </c>
      <c r="F7">
        <f t="shared" si="0"/>
        <v>1</v>
      </c>
      <c r="G7">
        <f t="shared" si="1"/>
        <v>1.5669351149030755E-2</v>
      </c>
      <c r="H7">
        <f t="shared" si="2"/>
        <v>1.1595319850282759</v>
      </c>
      <c r="J7">
        <f t="shared" si="3"/>
        <v>2.1948902294783551E-2</v>
      </c>
    </row>
    <row r="8" spans="1:10" x14ac:dyDescent="0.2">
      <c r="A8">
        <v>6</v>
      </c>
      <c r="B8" t="s">
        <v>7</v>
      </c>
      <c r="C8">
        <v>0</v>
      </c>
    </row>
    <row r="9" spans="1:10" x14ac:dyDescent="0.2">
      <c r="A9">
        <v>7</v>
      </c>
      <c r="B9" t="s">
        <v>8</v>
      </c>
      <c r="C9">
        <v>0</v>
      </c>
      <c r="E9" t="s">
        <v>79</v>
      </c>
      <c r="F9">
        <v>5</v>
      </c>
      <c r="G9">
        <f>1 - G2 - G3- G4 - G5</f>
        <v>6.5315378994817389E-2</v>
      </c>
      <c r="H9">
        <f>G9*74</f>
        <v>4.8333380456164869</v>
      </c>
      <c r="J9">
        <f t="shared" si="3"/>
        <v>5.7467958534626693E-3</v>
      </c>
    </row>
    <row r="10" spans="1:10" x14ac:dyDescent="0.2">
      <c r="A10">
        <v>8</v>
      </c>
      <c r="B10" t="s">
        <v>9</v>
      </c>
      <c r="C10">
        <v>1</v>
      </c>
    </row>
    <row r="11" spans="1:10" x14ac:dyDescent="0.2">
      <c r="A11">
        <v>9</v>
      </c>
      <c r="B11" t="s">
        <v>10</v>
      </c>
      <c r="C11">
        <v>1</v>
      </c>
    </row>
    <row r="12" spans="1:10" x14ac:dyDescent="0.2">
      <c r="A12">
        <v>10</v>
      </c>
      <c r="B12" t="s">
        <v>11</v>
      </c>
      <c r="C12">
        <v>0</v>
      </c>
      <c r="E12" t="s">
        <v>78</v>
      </c>
      <c r="J12" t="s">
        <v>102</v>
      </c>
    </row>
    <row r="13" spans="1:10" x14ac:dyDescent="0.2">
      <c r="A13">
        <v>11</v>
      </c>
      <c r="B13" t="s">
        <v>12</v>
      </c>
      <c r="C13">
        <v>1</v>
      </c>
      <c r="E13">
        <f>AVERAGE(C3:C76)</f>
        <v>1.3243243243243243</v>
      </c>
      <c r="J13">
        <f>SUM(J2:J5)+J9</f>
        <v>0.43591990940538838</v>
      </c>
    </row>
    <row r="14" spans="1:10" x14ac:dyDescent="0.2">
      <c r="A14">
        <v>12</v>
      </c>
      <c r="B14" t="s">
        <v>13</v>
      </c>
      <c r="C14">
        <v>2</v>
      </c>
    </row>
    <row r="15" spans="1:10" x14ac:dyDescent="0.2">
      <c r="A15">
        <v>13</v>
      </c>
      <c r="B15" t="s">
        <v>14</v>
      </c>
      <c r="C15">
        <v>0</v>
      </c>
      <c r="E15" t="s">
        <v>100</v>
      </c>
    </row>
    <row r="16" spans="1:10" x14ac:dyDescent="0.2">
      <c r="A16">
        <v>14</v>
      </c>
      <c r="B16" t="s">
        <v>15</v>
      </c>
      <c r="C16">
        <v>3</v>
      </c>
      <c r="E16">
        <v>5</v>
      </c>
    </row>
    <row r="17" spans="1:7" x14ac:dyDescent="0.2">
      <c r="A17">
        <v>15</v>
      </c>
      <c r="B17" t="s">
        <v>16</v>
      </c>
      <c r="C17">
        <v>2</v>
      </c>
    </row>
    <row r="18" spans="1:7" x14ac:dyDescent="0.2">
      <c r="A18">
        <v>16</v>
      </c>
      <c r="B18" t="s">
        <v>17</v>
      </c>
      <c r="C18">
        <v>3</v>
      </c>
      <c r="E18" t="s">
        <v>101</v>
      </c>
    </row>
    <row r="19" spans="1:7" x14ac:dyDescent="0.2">
      <c r="A19">
        <v>17</v>
      </c>
      <c r="B19" t="s">
        <v>18</v>
      </c>
      <c r="C19">
        <v>0</v>
      </c>
      <c r="E19">
        <f>E16/(E16 + E13)</f>
        <v>0.79059829059829057</v>
      </c>
    </row>
    <row r="20" spans="1:7" x14ac:dyDescent="0.2">
      <c r="A20">
        <v>18</v>
      </c>
      <c r="B20" t="s">
        <v>19</v>
      </c>
      <c r="C20">
        <v>0</v>
      </c>
    </row>
    <row r="21" spans="1:7" x14ac:dyDescent="0.2">
      <c r="A21">
        <v>19</v>
      </c>
      <c r="B21" t="s">
        <v>20</v>
      </c>
      <c r="C21">
        <v>2</v>
      </c>
      <c r="E21" s="1" t="s">
        <v>103</v>
      </c>
      <c r="G21" s="1" t="s">
        <v>81</v>
      </c>
    </row>
    <row r="22" spans="1:7" x14ac:dyDescent="0.2">
      <c r="A22">
        <v>20</v>
      </c>
      <c r="B22" t="s">
        <v>21</v>
      </c>
      <c r="C22">
        <v>2</v>
      </c>
      <c r="E22" t="s">
        <v>115</v>
      </c>
      <c r="G22">
        <f>1 - _xlfn.CHISQ.DIST(J13,4,TRUE)</f>
        <v>0.97943180736009283</v>
      </c>
    </row>
    <row r="23" spans="1:7" x14ac:dyDescent="0.2">
      <c r="A23">
        <v>21</v>
      </c>
      <c r="B23" t="s">
        <v>22</v>
      </c>
      <c r="C23">
        <v>2</v>
      </c>
    </row>
    <row r="24" spans="1:7" x14ac:dyDescent="0.2">
      <c r="A24">
        <v>22</v>
      </c>
      <c r="B24" t="s">
        <v>23</v>
      </c>
      <c r="C24">
        <v>1</v>
      </c>
    </row>
    <row r="25" spans="1:7" x14ac:dyDescent="0.2">
      <c r="A25">
        <v>23</v>
      </c>
      <c r="B25" t="s">
        <v>24</v>
      </c>
      <c r="C25">
        <v>0</v>
      </c>
    </row>
    <row r="26" spans="1:7" x14ac:dyDescent="0.2">
      <c r="A26">
        <v>24</v>
      </c>
      <c r="B26" t="s">
        <v>25</v>
      </c>
      <c r="C26">
        <v>0</v>
      </c>
    </row>
    <row r="27" spans="1:7" x14ac:dyDescent="0.2">
      <c r="A27">
        <v>25</v>
      </c>
      <c r="B27" t="s">
        <v>26</v>
      </c>
      <c r="C27">
        <v>0</v>
      </c>
    </row>
    <row r="28" spans="1:7" x14ac:dyDescent="0.2">
      <c r="A28">
        <v>26</v>
      </c>
      <c r="B28" t="s">
        <v>27</v>
      </c>
      <c r="C28">
        <v>2</v>
      </c>
    </row>
    <row r="29" spans="1:7" x14ac:dyDescent="0.2">
      <c r="A29">
        <v>27</v>
      </c>
      <c r="B29" t="s">
        <v>28</v>
      </c>
      <c r="C29">
        <v>1</v>
      </c>
    </row>
    <row r="30" spans="1:7" x14ac:dyDescent="0.2">
      <c r="A30">
        <v>28</v>
      </c>
      <c r="B30" t="s">
        <v>29</v>
      </c>
      <c r="C30">
        <v>3</v>
      </c>
    </row>
    <row r="31" spans="1:7" x14ac:dyDescent="0.2">
      <c r="A31">
        <v>29</v>
      </c>
      <c r="B31" t="s">
        <v>30</v>
      </c>
      <c r="C31">
        <v>4</v>
      </c>
    </row>
    <row r="32" spans="1:7" x14ac:dyDescent="0.2">
      <c r="A32">
        <v>30</v>
      </c>
      <c r="B32" t="s">
        <v>31</v>
      </c>
      <c r="C32">
        <v>2</v>
      </c>
    </row>
    <row r="33" spans="1:3" x14ac:dyDescent="0.2">
      <c r="A33">
        <v>31</v>
      </c>
      <c r="B33" t="s">
        <v>32</v>
      </c>
      <c r="C33">
        <v>3</v>
      </c>
    </row>
    <row r="34" spans="1:3" x14ac:dyDescent="0.2">
      <c r="A34">
        <v>32</v>
      </c>
      <c r="B34" t="s">
        <v>33</v>
      </c>
      <c r="C34">
        <v>1</v>
      </c>
    </row>
    <row r="35" spans="1:3" x14ac:dyDescent="0.2">
      <c r="A35">
        <v>33</v>
      </c>
      <c r="B35" t="s">
        <v>34</v>
      </c>
      <c r="C35">
        <v>0</v>
      </c>
    </row>
    <row r="36" spans="1:3" x14ac:dyDescent="0.2">
      <c r="A36">
        <v>34</v>
      </c>
      <c r="B36" t="s">
        <v>35</v>
      </c>
      <c r="C36">
        <v>1</v>
      </c>
    </row>
    <row r="37" spans="1:3" x14ac:dyDescent="0.2">
      <c r="A37">
        <v>35</v>
      </c>
      <c r="B37" t="s">
        <v>36</v>
      </c>
      <c r="C37">
        <v>3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1</v>
      </c>
    </row>
    <row r="40" spans="1:3" x14ac:dyDescent="0.2">
      <c r="A40">
        <v>38</v>
      </c>
      <c r="B40" t="s">
        <v>39</v>
      </c>
      <c r="C40">
        <v>1</v>
      </c>
    </row>
    <row r="41" spans="1:3" x14ac:dyDescent="0.2">
      <c r="A41">
        <v>39</v>
      </c>
      <c r="B41" t="s">
        <v>40</v>
      </c>
      <c r="C41">
        <v>2</v>
      </c>
    </row>
    <row r="42" spans="1:3" x14ac:dyDescent="0.2">
      <c r="A42">
        <v>40</v>
      </c>
      <c r="B42" t="s">
        <v>41</v>
      </c>
      <c r="C42">
        <v>0</v>
      </c>
    </row>
    <row r="43" spans="1:3" x14ac:dyDescent="0.2">
      <c r="A43">
        <v>41</v>
      </c>
      <c r="B43" t="s">
        <v>42</v>
      </c>
      <c r="C43">
        <v>0</v>
      </c>
    </row>
    <row r="44" spans="1:3" x14ac:dyDescent="0.2">
      <c r="A44">
        <v>42</v>
      </c>
      <c r="B44" t="s">
        <v>43</v>
      </c>
      <c r="C44">
        <v>2</v>
      </c>
    </row>
    <row r="45" spans="1:3" x14ac:dyDescent="0.2">
      <c r="A45">
        <v>43</v>
      </c>
      <c r="B45" t="s">
        <v>44</v>
      </c>
      <c r="C45">
        <v>1</v>
      </c>
    </row>
    <row r="46" spans="1:3" x14ac:dyDescent="0.2">
      <c r="A46">
        <v>44</v>
      </c>
      <c r="B46" t="s">
        <v>45</v>
      </c>
      <c r="C46">
        <v>2</v>
      </c>
    </row>
    <row r="47" spans="1:3" x14ac:dyDescent="0.2">
      <c r="A47">
        <v>45</v>
      </c>
      <c r="B47" t="s">
        <v>46</v>
      </c>
      <c r="C47">
        <v>1</v>
      </c>
    </row>
    <row r="48" spans="1:3" x14ac:dyDescent="0.2">
      <c r="A48">
        <v>46</v>
      </c>
      <c r="B48" t="s">
        <v>47</v>
      </c>
      <c r="C48">
        <v>0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1</v>
      </c>
    </row>
    <row r="51" spans="1:3" x14ac:dyDescent="0.2">
      <c r="A51">
        <v>49</v>
      </c>
      <c r="B51" t="s">
        <v>50</v>
      </c>
      <c r="C51">
        <v>2</v>
      </c>
    </row>
    <row r="52" spans="1:3" x14ac:dyDescent="0.2">
      <c r="A52">
        <v>50</v>
      </c>
      <c r="B52" t="s">
        <v>51</v>
      </c>
      <c r="C52">
        <v>3</v>
      </c>
    </row>
    <row r="53" spans="1:3" x14ac:dyDescent="0.2">
      <c r="A53">
        <v>51</v>
      </c>
      <c r="B53" t="s">
        <v>52</v>
      </c>
      <c r="C53">
        <v>1</v>
      </c>
    </row>
    <row r="54" spans="1:3" x14ac:dyDescent="0.2">
      <c r="A54">
        <v>52</v>
      </c>
      <c r="B54" t="s">
        <v>53</v>
      </c>
      <c r="C54">
        <v>2</v>
      </c>
    </row>
    <row r="55" spans="1:3" x14ac:dyDescent="0.2">
      <c r="A55">
        <v>53</v>
      </c>
      <c r="B55" t="s">
        <v>54</v>
      </c>
      <c r="C55">
        <v>2</v>
      </c>
    </row>
    <row r="56" spans="1:3" x14ac:dyDescent="0.2">
      <c r="A56">
        <v>54</v>
      </c>
      <c r="B56" t="s">
        <v>55</v>
      </c>
      <c r="C56">
        <v>5</v>
      </c>
    </row>
    <row r="57" spans="1:3" x14ac:dyDescent="0.2">
      <c r="A57">
        <v>55</v>
      </c>
      <c r="B57" t="s">
        <v>18</v>
      </c>
      <c r="C57">
        <v>1</v>
      </c>
    </row>
    <row r="58" spans="1:3" x14ac:dyDescent="0.2">
      <c r="A58">
        <v>56</v>
      </c>
      <c r="B58" t="s">
        <v>56</v>
      </c>
      <c r="C58">
        <v>4</v>
      </c>
    </row>
    <row r="59" spans="1:3" x14ac:dyDescent="0.2">
      <c r="A59">
        <v>57</v>
      </c>
      <c r="B59" t="s">
        <v>57</v>
      </c>
      <c r="C59">
        <v>1</v>
      </c>
    </row>
    <row r="60" spans="1:3" x14ac:dyDescent="0.2">
      <c r="A60">
        <v>58</v>
      </c>
      <c r="B60" t="s">
        <v>58</v>
      </c>
      <c r="C60">
        <v>0</v>
      </c>
    </row>
    <row r="61" spans="1:3" x14ac:dyDescent="0.2">
      <c r="A61">
        <v>59</v>
      </c>
      <c r="B61" t="s">
        <v>59</v>
      </c>
      <c r="C61">
        <v>2</v>
      </c>
    </row>
    <row r="62" spans="1:3" x14ac:dyDescent="0.2">
      <c r="A62">
        <v>60</v>
      </c>
      <c r="B62" t="s">
        <v>60</v>
      </c>
      <c r="C62">
        <v>2</v>
      </c>
    </row>
    <row r="63" spans="1:3" x14ac:dyDescent="0.2">
      <c r="A63">
        <v>61</v>
      </c>
      <c r="B63" t="s">
        <v>61</v>
      </c>
      <c r="C63">
        <v>1</v>
      </c>
    </row>
    <row r="64" spans="1:3" x14ac:dyDescent="0.2">
      <c r="A64">
        <v>62</v>
      </c>
      <c r="B64" t="s">
        <v>62</v>
      </c>
      <c r="C64">
        <v>2</v>
      </c>
    </row>
    <row r="65" spans="1:3" x14ac:dyDescent="0.2">
      <c r="A65">
        <v>63</v>
      </c>
      <c r="B65" t="s">
        <v>63</v>
      </c>
      <c r="C65">
        <v>0</v>
      </c>
    </row>
    <row r="66" spans="1:3" x14ac:dyDescent="0.2">
      <c r="A66">
        <v>64</v>
      </c>
      <c r="B66" t="s">
        <v>64</v>
      </c>
      <c r="C66">
        <v>0</v>
      </c>
    </row>
    <row r="67" spans="1:3" x14ac:dyDescent="0.2">
      <c r="A67">
        <v>65</v>
      </c>
      <c r="B67" t="s">
        <v>65</v>
      </c>
      <c r="C67">
        <v>1</v>
      </c>
    </row>
    <row r="68" spans="1:3" x14ac:dyDescent="0.2">
      <c r="A68">
        <v>66</v>
      </c>
      <c r="B68" t="s">
        <v>66</v>
      </c>
      <c r="C68">
        <v>4</v>
      </c>
    </row>
    <row r="69" spans="1:3" x14ac:dyDescent="0.2">
      <c r="A69">
        <v>67</v>
      </c>
      <c r="B69" t="s">
        <v>67</v>
      </c>
      <c r="C69">
        <v>0</v>
      </c>
    </row>
    <row r="70" spans="1:3" x14ac:dyDescent="0.2">
      <c r="A70">
        <v>68</v>
      </c>
      <c r="B70" t="s">
        <v>68</v>
      </c>
      <c r="C70">
        <v>1</v>
      </c>
    </row>
    <row r="71" spans="1:3" x14ac:dyDescent="0.2">
      <c r="A71">
        <v>69</v>
      </c>
      <c r="B71" t="s">
        <v>69</v>
      </c>
      <c r="C71">
        <v>0</v>
      </c>
    </row>
    <row r="72" spans="1:3" x14ac:dyDescent="0.2">
      <c r="A72">
        <v>70</v>
      </c>
      <c r="B72" t="s">
        <v>70</v>
      </c>
      <c r="C72">
        <v>0</v>
      </c>
    </row>
    <row r="73" spans="1:3" x14ac:dyDescent="0.2">
      <c r="A73">
        <v>71</v>
      </c>
      <c r="B73" t="s">
        <v>71</v>
      </c>
      <c r="C73">
        <v>1</v>
      </c>
    </row>
    <row r="74" spans="1:3" x14ac:dyDescent="0.2">
      <c r="A74">
        <v>72</v>
      </c>
      <c r="B74" t="s">
        <v>72</v>
      </c>
      <c r="C74">
        <v>4</v>
      </c>
    </row>
    <row r="75" spans="1:3" x14ac:dyDescent="0.2">
      <c r="A75">
        <v>73</v>
      </c>
      <c r="B75" t="s">
        <v>73</v>
      </c>
      <c r="C75">
        <v>2</v>
      </c>
    </row>
    <row r="76" spans="1:3" x14ac:dyDescent="0.2">
      <c r="A76">
        <v>74</v>
      </c>
      <c r="B76" t="s">
        <v>83</v>
      </c>
      <c r="C7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4242-A972-B540-BF01-FF9F4E45A9FF}">
  <dimension ref="A1:J76"/>
  <sheetViews>
    <sheetView workbookViewId="0">
      <selection activeCell="G2" sqref="G2"/>
    </sheetView>
  </sheetViews>
  <sheetFormatPr baseColWidth="10" defaultRowHeight="16" x14ac:dyDescent="0.2"/>
  <cols>
    <col min="7" max="7" width="16" customWidth="1"/>
  </cols>
  <sheetData>
    <row r="1" spans="1:10" x14ac:dyDescent="0.2">
      <c r="B1" s="1" t="s">
        <v>95</v>
      </c>
      <c r="E1" t="s">
        <v>76</v>
      </c>
      <c r="F1" t="s">
        <v>1</v>
      </c>
      <c r="G1" t="s">
        <v>77</v>
      </c>
      <c r="H1" t="s">
        <v>75</v>
      </c>
      <c r="J1" t="s">
        <v>80</v>
      </c>
    </row>
    <row r="2" spans="1:10" x14ac:dyDescent="0.2">
      <c r="C2" t="s">
        <v>1</v>
      </c>
      <c r="E2">
        <v>0</v>
      </c>
      <c r="F2">
        <f>COUNTIF(C:C,E2)</f>
        <v>55</v>
      </c>
      <c r="G2">
        <f>COMBIN(E2 + E$16 - 1, E2)*(1 - E$19)^E2*E$19^E$16</f>
        <v>0.75293548603794436</v>
      </c>
      <c r="H2">
        <f>G2*74</f>
        <v>55.717225966807881</v>
      </c>
      <c r="J2">
        <f>(H2 - F2)^2/H2</f>
        <v>9.2325681786445714E-3</v>
      </c>
    </row>
    <row r="3" spans="1:10" x14ac:dyDescent="0.2">
      <c r="A3">
        <v>1</v>
      </c>
      <c r="B3" t="s">
        <v>2</v>
      </c>
      <c r="C3">
        <v>0</v>
      </c>
      <c r="E3">
        <v>1</v>
      </c>
      <c r="F3">
        <f t="shared" ref="F3:F4" si="0">COUNTIF(C:C,E3)</f>
        <v>17</v>
      </c>
      <c r="G3">
        <f t="shared" ref="G3:G4" si="1">COMBIN(E3 + E$16 - 1, E3)*(1 - E$19)^E3*E$19^E$16</f>
        <v>0.21365875459514272</v>
      </c>
      <c r="H3">
        <f t="shared" ref="H3:H4" si="2">G3*74</f>
        <v>15.810747840040561</v>
      </c>
      <c r="J3">
        <f t="shared" ref="J3:J6" si="3">(H3 - F3)^2/H3</f>
        <v>8.945311849110886E-2</v>
      </c>
    </row>
    <row r="4" spans="1:10" x14ac:dyDescent="0.2">
      <c r="A4">
        <v>2</v>
      </c>
      <c r="B4" t="s">
        <v>3</v>
      </c>
      <c r="C4">
        <v>0</v>
      </c>
      <c r="E4">
        <v>2</v>
      </c>
      <c r="F4">
        <f t="shared" si="0"/>
        <v>2</v>
      </c>
      <c r="G4">
        <f t="shared" si="1"/>
        <v>3.03207872882282E-2</v>
      </c>
      <c r="H4">
        <f t="shared" si="2"/>
        <v>2.2437382593288868</v>
      </c>
      <c r="J4">
        <f t="shared" si="3"/>
        <v>2.6477392723358476E-2</v>
      </c>
    </row>
    <row r="5" spans="1:10" x14ac:dyDescent="0.2">
      <c r="A5">
        <v>3</v>
      </c>
      <c r="B5" t="s">
        <v>4</v>
      </c>
      <c r="C5">
        <v>0</v>
      </c>
    </row>
    <row r="6" spans="1:10" x14ac:dyDescent="0.2">
      <c r="A6">
        <v>4</v>
      </c>
      <c r="B6" t="s">
        <v>5</v>
      </c>
      <c r="C6">
        <v>0</v>
      </c>
      <c r="E6" t="s">
        <v>96</v>
      </c>
      <c r="F6">
        <v>2</v>
      </c>
      <c r="G6">
        <f xml:space="preserve"> 1 - G2 - G3</f>
        <v>3.3405759366912924E-2</v>
      </c>
      <c r="H6">
        <f>G6*74</f>
        <v>2.4720261931515566</v>
      </c>
      <c r="J6">
        <f t="shared" si="3"/>
        <v>9.0132025153461026E-2</v>
      </c>
    </row>
    <row r="7" spans="1:10" x14ac:dyDescent="0.2">
      <c r="A7">
        <v>5</v>
      </c>
      <c r="B7" t="s">
        <v>6</v>
      </c>
      <c r="C7">
        <v>0</v>
      </c>
    </row>
    <row r="8" spans="1:10" x14ac:dyDescent="0.2">
      <c r="A8">
        <v>6</v>
      </c>
      <c r="B8" t="s">
        <v>7</v>
      </c>
      <c r="C8">
        <v>0</v>
      </c>
    </row>
    <row r="9" spans="1:10" x14ac:dyDescent="0.2">
      <c r="A9">
        <v>7</v>
      </c>
      <c r="B9" t="s">
        <v>8</v>
      </c>
      <c r="C9">
        <v>1</v>
      </c>
    </row>
    <row r="10" spans="1:10" x14ac:dyDescent="0.2">
      <c r="A10">
        <v>8</v>
      </c>
      <c r="B10" t="s">
        <v>9</v>
      </c>
      <c r="C10">
        <v>1</v>
      </c>
    </row>
    <row r="11" spans="1:10" x14ac:dyDescent="0.2">
      <c r="A11">
        <v>9</v>
      </c>
      <c r="B11" t="s">
        <v>10</v>
      </c>
      <c r="C11">
        <v>1</v>
      </c>
    </row>
    <row r="12" spans="1:10" x14ac:dyDescent="0.2">
      <c r="A12">
        <v>10</v>
      </c>
      <c r="B12" t="s">
        <v>11</v>
      </c>
      <c r="C12">
        <v>1</v>
      </c>
      <c r="E12" t="s">
        <v>78</v>
      </c>
      <c r="J12" t="s">
        <v>102</v>
      </c>
    </row>
    <row r="13" spans="1:10" x14ac:dyDescent="0.2">
      <c r="A13">
        <v>11</v>
      </c>
      <c r="B13" t="s">
        <v>12</v>
      </c>
      <c r="C13">
        <v>1</v>
      </c>
      <c r="E13">
        <f>AVERAGE(C3:C76)</f>
        <v>0.28378378378378377</v>
      </c>
      <c r="J13">
        <f>J2 + J3 + J6</f>
        <v>0.18881771182321444</v>
      </c>
    </row>
    <row r="14" spans="1:10" x14ac:dyDescent="0.2">
      <c r="A14">
        <v>12</v>
      </c>
      <c r="B14" t="s">
        <v>13</v>
      </c>
      <c r="C14">
        <v>1</v>
      </c>
    </row>
    <row r="15" spans="1:10" x14ac:dyDescent="0.2">
      <c r="A15">
        <v>13</v>
      </c>
      <c r="B15" t="s">
        <v>14</v>
      </c>
      <c r="C15">
        <v>0</v>
      </c>
      <c r="E15" t="s">
        <v>100</v>
      </c>
    </row>
    <row r="16" spans="1:10" x14ac:dyDescent="0.2">
      <c r="A16">
        <v>14</v>
      </c>
      <c r="B16" t="s">
        <v>15</v>
      </c>
      <c r="C16">
        <v>0</v>
      </c>
      <c r="E16">
        <v>5000</v>
      </c>
    </row>
    <row r="17" spans="1:7" x14ac:dyDescent="0.2">
      <c r="A17">
        <v>15</v>
      </c>
      <c r="B17" t="s">
        <v>16</v>
      </c>
      <c r="C17">
        <v>0</v>
      </c>
    </row>
    <row r="18" spans="1:7" x14ac:dyDescent="0.2">
      <c r="A18">
        <v>16</v>
      </c>
      <c r="B18" t="s">
        <v>17</v>
      </c>
      <c r="C18">
        <v>0</v>
      </c>
      <c r="E18" t="s">
        <v>101</v>
      </c>
    </row>
    <row r="19" spans="1:7" x14ac:dyDescent="0.2">
      <c r="A19">
        <v>17</v>
      </c>
      <c r="B19" t="s">
        <v>18</v>
      </c>
      <c r="C19">
        <v>0</v>
      </c>
      <c r="E19">
        <f>E16/(E16 + E13)</f>
        <v>0.99994324646438981</v>
      </c>
    </row>
    <row r="20" spans="1:7" x14ac:dyDescent="0.2">
      <c r="A20">
        <v>18</v>
      </c>
      <c r="B20" t="s">
        <v>19</v>
      </c>
      <c r="C20">
        <v>0</v>
      </c>
    </row>
    <row r="21" spans="1:7" x14ac:dyDescent="0.2">
      <c r="A21">
        <v>19</v>
      </c>
      <c r="B21" t="s">
        <v>20</v>
      </c>
      <c r="C21">
        <v>0</v>
      </c>
      <c r="E21" s="1" t="s">
        <v>103</v>
      </c>
      <c r="G21" s="1" t="s">
        <v>81</v>
      </c>
    </row>
    <row r="22" spans="1:7" x14ac:dyDescent="0.2">
      <c r="A22">
        <v>20</v>
      </c>
      <c r="B22" t="s">
        <v>21</v>
      </c>
      <c r="C22">
        <v>0</v>
      </c>
      <c r="E22" t="s">
        <v>114</v>
      </c>
      <c r="G22">
        <f>1 - _xlfn.CHISQ.DIST(J13,2,TRUE)</f>
        <v>0.90991066382469266</v>
      </c>
    </row>
    <row r="23" spans="1:7" x14ac:dyDescent="0.2">
      <c r="A23">
        <v>21</v>
      </c>
      <c r="B23" t="s">
        <v>22</v>
      </c>
      <c r="C23">
        <v>0</v>
      </c>
    </row>
    <row r="24" spans="1:7" x14ac:dyDescent="0.2">
      <c r="A24">
        <v>22</v>
      </c>
      <c r="B24" t="s">
        <v>23</v>
      </c>
      <c r="C24">
        <v>0</v>
      </c>
    </row>
    <row r="25" spans="1:7" x14ac:dyDescent="0.2">
      <c r="A25">
        <v>23</v>
      </c>
      <c r="B25" t="s">
        <v>24</v>
      </c>
      <c r="C25">
        <v>0</v>
      </c>
    </row>
    <row r="26" spans="1:7" x14ac:dyDescent="0.2">
      <c r="A26">
        <v>24</v>
      </c>
      <c r="B26" t="s">
        <v>25</v>
      </c>
      <c r="C26">
        <v>0</v>
      </c>
    </row>
    <row r="27" spans="1:7" x14ac:dyDescent="0.2">
      <c r="A27">
        <v>25</v>
      </c>
      <c r="B27" t="s">
        <v>26</v>
      </c>
      <c r="C27">
        <v>0</v>
      </c>
    </row>
    <row r="28" spans="1:7" x14ac:dyDescent="0.2">
      <c r="A28">
        <v>26</v>
      </c>
      <c r="B28" t="s">
        <v>27</v>
      </c>
      <c r="C28">
        <v>0</v>
      </c>
    </row>
    <row r="29" spans="1:7" x14ac:dyDescent="0.2">
      <c r="A29">
        <v>27</v>
      </c>
      <c r="B29" t="s">
        <v>28</v>
      </c>
      <c r="C29">
        <v>0</v>
      </c>
    </row>
    <row r="30" spans="1:7" x14ac:dyDescent="0.2">
      <c r="A30">
        <v>28</v>
      </c>
      <c r="B30" t="s">
        <v>29</v>
      </c>
      <c r="C30">
        <v>0</v>
      </c>
    </row>
    <row r="31" spans="1:7" x14ac:dyDescent="0.2">
      <c r="A31">
        <v>29</v>
      </c>
      <c r="B31" t="s">
        <v>30</v>
      </c>
      <c r="C31">
        <v>0</v>
      </c>
    </row>
    <row r="32" spans="1:7" x14ac:dyDescent="0.2">
      <c r="A32">
        <v>30</v>
      </c>
      <c r="B32" t="s">
        <v>31</v>
      </c>
      <c r="C32">
        <v>1</v>
      </c>
    </row>
    <row r="33" spans="1:3" x14ac:dyDescent="0.2">
      <c r="A33">
        <v>31</v>
      </c>
      <c r="B33" t="s">
        <v>32</v>
      </c>
      <c r="C33">
        <v>0</v>
      </c>
    </row>
    <row r="34" spans="1:3" x14ac:dyDescent="0.2">
      <c r="A34">
        <v>32</v>
      </c>
      <c r="B34" t="s">
        <v>33</v>
      </c>
      <c r="C34">
        <v>1</v>
      </c>
    </row>
    <row r="35" spans="1:3" x14ac:dyDescent="0.2">
      <c r="A35">
        <v>33</v>
      </c>
      <c r="B35" t="s">
        <v>34</v>
      </c>
      <c r="C35">
        <v>1</v>
      </c>
    </row>
    <row r="36" spans="1:3" x14ac:dyDescent="0.2">
      <c r="A36">
        <v>34</v>
      </c>
      <c r="B36" t="s">
        <v>35</v>
      </c>
      <c r="C36">
        <v>1</v>
      </c>
    </row>
    <row r="37" spans="1:3" x14ac:dyDescent="0.2">
      <c r="A37">
        <v>35</v>
      </c>
      <c r="B37" t="s">
        <v>36</v>
      </c>
      <c r="C37">
        <v>0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0</v>
      </c>
    </row>
    <row r="40" spans="1:3" x14ac:dyDescent="0.2">
      <c r="A40">
        <v>38</v>
      </c>
      <c r="B40" t="s">
        <v>39</v>
      </c>
      <c r="C40">
        <v>0</v>
      </c>
    </row>
    <row r="41" spans="1:3" x14ac:dyDescent="0.2">
      <c r="A41">
        <v>39</v>
      </c>
      <c r="B41" t="s">
        <v>40</v>
      </c>
      <c r="C41">
        <v>0</v>
      </c>
    </row>
    <row r="42" spans="1:3" x14ac:dyDescent="0.2">
      <c r="A42">
        <v>40</v>
      </c>
      <c r="B42" t="s">
        <v>41</v>
      </c>
      <c r="C42">
        <v>0</v>
      </c>
    </row>
    <row r="43" spans="1:3" x14ac:dyDescent="0.2">
      <c r="A43">
        <v>41</v>
      </c>
      <c r="B43" t="s">
        <v>42</v>
      </c>
      <c r="C43">
        <v>0</v>
      </c>
    </row>
    <row r="44" spans="1:3" x14ac:dyDescent="0.2">
      <c r="A44">
        <v>42</v>
      </c>
      <c r="B44" t="s">
        <v>43</v>
      </c>
      <c r="C44">
        <v>0</v>
      </c>
    </row>
    <row r="45" spans="1:3" x14ac:dyDescent="0.2">
      <c r="A45">
        <v>43</v>
      </c>
      <c r="B45" t="s">
        <v>44</v>
      </c>
      <c r="C45">
        <v>0</v>
      </c>
    </row>
    <row r="46" spans="1:3" x14ac:dyDescent="0.2">
      <c r="A46">
        <v>44</v>
      </c>
      <c r="B46" t="s">
        <v>45</v>
      </c>
      <c r="C46">
        <v>0</v>
      </c>
    </row>
    <row r="47" spans="1:3" x14ac:dyDescent="0.2">
      <c r="A47">
        <v>45</v>
      </c>
      <c r="B47" t="s">
        <v>46</v>
      </c>
      <c r="C47">
        <v>0</v>
      </c>
    </row>
    <row r="48" spans="1:3" x14ac:dyDescent="0.2">
      <c r="A48">
        <v>46</v>
      </c>
      <c r="B48" t="s">
        <v>47</v>
      </c>
      <c r="C48">
        <v>1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0</v>
      </c>
    </row>
    <row r="51" spans="1:3" x14ac:dyDescent="0.2">
      <c r="A51">
        <v>49</v>
      </c>
      <c r="B51" t="s">
        <v>50</v>
      </c>
      <c r="C51">
        <v>1</v>
      </c>
    </row>
    <row r="52" spans="1:3" x14ac:dyDescent="0.2">
      <c r="A52">
        <v>50</v>
      </c>
      <c r="B52" t="s">
        <v>51</v>
      </c>
      <c r="C52">
        <v>0</v>
      </c>
    </row>
    <row r="53" spans="1:3" x14ac:dyDescent="0.2">
      <c r="A53">
        <v>51</v>
      </c>
      <c r="B53" t="s">
        <v>52</v>
      </c>
      <c r="C53">
        <v>0</v>
      </c>
    </row>
    <row r="54" spans="1:3" x14ac:dyDescent="0.2">
      <c r="A54">
        <v>52</v>
      </c>
      <c r="B54" t="s">
        <v>53</v>
      </c>
      <c r="C54">
        <v>0</v>
      </c>
    </row>
    <row r="55" spans="1:3" x14ac:dyDescent="0.2">
      <c r="A55">
        <v>53</v>
      </c>
      <c r="B55" t="s">
        <v>54</v>
      </c>
      <c r="C55">
        <v>0</v>
      </c>
    </row>
    <row r="56" spans="1:3" x14ac:dyDescent="0.2">
      <c r="A56">
        <v>54</v>
      </c>
      <c r="B56" t="s">
        <v>55</v>
      </c>
      <c r="C56">
        <v>0</v>
      </c>
    </row>
    <row r="57" spans="1:3" x14ac:dyDescent="0.2">
      <c r="A57">
        <v>55</v>
      </c>
      <c r="B57" t="s">
        <v>18</v>
      </c>
      <c r="C57">
        <v>0</v>
      </c>
    </row>
    <row r="58" spans="1:3" x14ac:dyDescent="0.2">
      <c r="A58">
        <v>56</v>
      </c>
      <c r="B58" t="s">
        <v>56</v>
      </c>
      <c r="C58">
        <v>0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0</v>
      </c>
    </row>
    <row r="61" spans="1:3" x14ac:dyDescent="0.2">
      <c r="A61">
        <v>59</v>
      </c>
      <c r="B61" t="s">
        <v>59</v>
      </c>
      <c r="C61">
        <v>1</v>
      </c>
    </row>
    <row r="62" spans="1:3" x14ac:dyDescent="0.2">
      <c r="A62">
        <v>60</v>
      </c>
      <c r="B62" t="s">
        <v>60</v>
      </c>
      <c r="C62">
        <v>1</v>
      </c>
    </row>
    <row r="63" spans="1:3" x14ac:dyDescent="0.2">
      <c r="A63">
        <v>61</v>
      </c>
      <c r="B63" t="s">
        <v>61</v>
      </c>
      <c r="C63">
        <v>2</v>
      </c>
    </row>
    <row r="64" spans="1:3" x14ac:dyDescent="0.2">
      <c r="A64">
        <v>62</v>
      </c>
      <c r="B64" t="s">
        <v>62</v>
      </c>
      <c r="C64">
        <v>0</v>
      </c>
    </row>
    <row r="65" spans="1:3" x14ac:dyDescent="0.2">
      <c r="A65">
        <v>63</v>
      </c>
      <c r="B65" t="s">
        <v>63</v>
      </c>
      <c r="C65">
        <v>0</v>
      </c>
    </row>
    <row r="66" spans="1:3" x14ac:dyDescent="0.2">
      <c r="A66">
        <v>64</v>
      </c>
      <c r="B66" t="s">
        <v>64</v>
      </c>
      <c r="C66">
        <v>0</v>
      </c>
    </row>
    <row r="67" spans="1:3" x14ac:dyDescent="0.2">
      <c r="A67">
        <v>65</v>
      </c>
      <c r="B67" t="s">
        <v>65</v>
      </c>
      <c r="C67">
        <v>0</v>
      </c>
    </row>
    <row r="68" spans="1:3" x14ac:dyDescent="0.2">
      <c r="A68">
        <v>66</v>
      </c>
      <c r="B68" t="s">
        <v>66</v>
      </c>
      <c r="C68">
        <v>1</v>
      </c>
    </row>
    <row r="69" spans="1:3" x14ac:dyDescent="0.2">
      <c r="A69">
        <v>67</v>
      </c>
      <c r="B69" t="s">
        <v>67</v>
      </c>
      <c r="C69">
        <v>2</v>
      </c>
    </row>
    <row r="70" spans="1:3" x14ac:dyDescent="0.2">
      <c r="A70">
        <v>68</v>
      </c>
      <c r="B70" t="s">
        <v>68</v>
      </c>
      <c r="C70">
        <v>0</v>
      </c>
    </row>
    <row r="71" spans="1:3" x14ac:dyDescent="0.2">
      <c r="A71">
        <v>69</v>
      </c>
      <c r="B71" t="s">
        <v>69</v>
      </c>
      <c r="C71">
        <v>0</v>
      </c>
    </row>
    <row r="72" spans="1:3" x14ac:dyDescent="0.2">
      <c r="A72">
        <v>70</v>
      </c>
      <c r="B72" t="s">
        <v>70</v>
      </c>
      <c r="C72">
        <v>0</v>
      </c>
    </row>
    <row r="73" spans="1:3" x14ac:dyDescent="0.2">
      <c r="A73">
        <v>71</v>
      </c>
      <c r="B73" t="s">
        <v>71</v>
      </c>
      <c r="C73">
        <v>1</v>
      </c>
    </row>
    <row r="74" spans="1:3" x14ac:dyDescent="0.2">
      <c r="A74">
        <v>72</v>
      </c>
      <c r="B74" t="s">
        <v>72</v>
      </c>
      <c r="C74">
        <v>1</v>
      </c>
    </row>
    <row r="75" spans="1:3" x14ac:dyDescent="0.2">
      <c r="A75">
        <v>73</v>
      </c>
      <c r="B75" t="s">
        <v>73</v>
      </c>
      <c r="C75">
        <v>0</v>
      </c>
    </row>
    <row r="76" spans="1:3" x14ac:dyDescent="0.2">
      <c r="A76">
        <v>74</v>
      </c>
      <c r="B76" t="s">
        <v>83</v>
      </c>
      <c r="C7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88AB-0EBD-2849-AFBC-102B1585B90A}">
  <dimension ref="A1:J76"/>
  <sheetViews>
    <sheetView workbookViewId="0">
      <selection activeCell="G24" sqref="G24"/>
    </sheetView>
  </sheetViews>
  <sheetFormatPr baseColWidth="10" defaultRowHeight="16" x14ac:dyDescent="0.2"/>
  <cols>
    <col min="7" max="7" width="16" customWidth="1"/>
  </cols>
  <sheetData>
    <row r="1" spans="1:10" x14ac:dyDescent="0.2">
      <c r="B1" s="1" t="s">
        <v>97</v>
      </c>
      <c r="E1" t="s">
        <v>76</v>
      </c>
      <c r="F1" t="s">
        <v>1</v>
      </c>
      <c r="G1" t="s">
        <v>77</v>
      </c>
      <c r="H1" t="s">
        <v>75</v>
      </c>
      <c r="J1" t="s">
        <v>80</v>
      </c>
    </row>
    <row r="2" spans="1:10" x14ac:dyDescent="0.2">
      <c r="C2" t="s">
        <v>1</v>
      </c>
      <c r="E2">
        <v>0</v>
      </c>
      <c r="F2">
        <f>COUNTIF(C:C,E2)</f>
        <v>53</v>
      </c>
      <c r="G2">
        <f>COMBIN(E2 + E$16 - 1, E2)*(1 - E$19)^E2*E$19^E$16</f>
        <v>0.71844660194174759</v>
      </c>
      <c r="H2">
        <f>G2*74</f>
        <v>53.165048543689323</v>
      </c>
      <c r="J2">
        <f>(H2 - F2)^2/H2</f>
        <v>5.1238590991938449E-4</v>
      </c>
    </row>
    <row r="3" spans="1:10" x14ac:dyDescent="0.2">
      <c r="A3">
        <v>1</v>
      </c>
      <c r="B3" t="s">
        <v>2</v>
      </c>
      <c r="C3">
        <v>2</v>
      </c>
      <c r="E3">
        <v>1</v>
      </c>
      <c r="F3">
        <f t="shared" ref="F3:F5" si="0">COUNTIF(C:C,E3)</f>
        <v>15</v>
      </c>
      <c r="G3">
        <f t="shared" ref="G3:G5" si="1">COMBIN(E3 + E$16 - 1, E3)*(1 - E$19)^E3*E$19^E$16</f>
        <v>0.20228108210010368</v>
      </c>
      <c r="H3">
        <f t="shared" ref="H3:H5" si="2">G3*74</f>
        <v>14.968800075407673</v>
      </c>
      <c r="J3">
        <f t="shared" ref="J3:J8" si="3">(H3 - F3)^2/H3</f>
        <v>6.5030950354274625E-5</v>
      </c>
    </row>
    <row r="4" spans="1:10" x14ac:dyDescent="0.2">
      <c r="A4">
        <v>2</v>
      </c>
      <c r="B4" t="s">
        <v>3</v>
      </c>
      <c r="C4">
        <v>0</v>
      </c>
      <c r="E4">
        <v>2</v>
      </c>
      <c r="F4">
        <f t="shared" si="0"/>
        <v>4</v>
      </c>
      <c r="G4">
        <f t="shared" si="1"/>
        <v>5.6952926028184532E-2</v>
      </c>
      <c r="H4">
        <f t="shared" si="2"/>
        <v>4.2145165260856556</v>
      </c>
      <c r="J4">
        <f t="shared" si="3"/>
        <v>1.0918770795899002E-2</v>
      </c>
    </row>
    <row r="5" spans="1:10" x14ac:dyDescent="0.2">
      <c r="A5">
        <v>3</v>
      </c>
      <c r="B5" t="s">
        <v>4</v>
      </c>
      <c r="C5">
        <v>0</v>
      </c>
      <c r="E5">
        <v>3</v>
      </c>
      <c r="F5">
        <f t="shared" si="0"/>
        <v>2</v>
      </c>
      <c r="G5">
        <f t="shared" si="1"/>
        <v>1.6035289852595641E-2</v>
      </c>
      <c r="H5">
        <f t="shared" si="2"/>
        <v>1.1866114490920774</v>
      </c>
      <c r="J5">
        <f t="shared" si="3"/>
        <v>0.55755482155031189</v>
      </c>
    </row>
    <row r="6" spans="1:10" x14ac:dyDescent="0.2">
      <c r="A6">
        <v>4</v>
      </c>
      <c r="B6" t="s">
        <v>5</v>
      </c>
      <c r="C6">
        <v>0</v>
      </c>
    </row>
    <row r="7" spans="1:10" x14ac:dyDescent="0.2">
      <c r="A7">
        <v>5</v>
      </c>
      <c r="B7" t="s">
        <v>6</v>
      </c>
      <c r="C7">
        <v>0</v>
      </c>
    </row>
    <row r="8" spans="1:10" x14ac:dyDescent="0.2">
      <c r="A8">
        <v>6</v>
      </c>
      <c r="B8" t="s">
        <v>7</v>
      </c>
      <c r="C8">
        <v>0</v>
      </c>
      <c r="E8" t="s">
        <v>96</v>
      </c>
      <c r="F8">
        <v>6</v>
      </c>
      <c r="G8">
        <f xml:space="preserve"> 1 - G2 - G3</f>
        <v>7.9272315958148737E-2</v>
      </c>
      <c r="H8">
        <f>G8*74</f>
        <v>5.8661513809030064</v>
      </c>
      <c r="J8">
        <f t="shared" si="3"/>
        <v>3.0540386142258527E-3</v>
      </c>
    </row>
    <row r="9" spans="1:10" x14ac:dyDescent="0.2">
      <c r="A9">
        <v>7</v>
      </c>
      <c r="B9" t="s">
        <v>8</v>
      </c>
      <c r="C9">
        <v>0</v>
      </c>
    </row>
    <row r="10" spans="1:10" x14ac:dyDescent="0.2">
      <c r="A10">
        <v>8</v>
      </c>
      <c r="B10" t="s">
        <v>9</v>
      </c>
      <c r="C10">
        <v>2</v>
      </c>
    </row>
    <row r="11" spans="1:10" x14ac:dyDescent="0.2">
      <c r="A11">
        <v>9</v>
      </c>
      <c r="B11" t="s">
        <v>10</v>
      </c>
      <c r="C11">
        <v>1</v>
      </c>
    </row>
    <row r="12" spans="1:10" x14ac:dyDescent="0.2">
      <c r="A12">
        <v>10</v>
      </c>
      <c r="B12" t="s">
        <v>11</v>
      </c>
      <c r="C12">
        <v>1</v>
      </c>
      <c r="E12" t="s">
        <v>78</v>
      </c>
      <c r="J12" t="s">
        <v>102</v>
      </c>
    </row>
    <row r="13" spans="1:10" x14ac:dyDescent="0.2">
      <c r="A13">
        <v>11</v>
      </c>
      <c r="B13" t="s">
        <v>12</v>
      </c>
      <c r="C13">
        <v>0</v>
      </c>
      <c r="E13">
        <f>AVERAGE(C3:C76)</f>
        <v>0.39189189189189189</v>
      </c>
      <c r="J13">
        <f>J2+J3+J8</f>
        <v>3.6314554744995117E-3</v>
      </c>
    </row>
    <row r="14" spans="1:10" x14ac:dyDescent="0.2">
      <c r="A14">
        <v>12</v>
      </c>
      <c r="B14" t="s">
        <v>13</v>
      </c>
      <c r="C14">
        <v>0</v>
      </c>
    </row>
    <row r="15" spans="1:10" x14ac:dyDescent="0.2">
      <c r="A15">
        <v>13</v>
      </c>
      <c r="B15" t="s">
        <v>14</v>
      </c>
      <c r="C15">
        <v>0</v>
      </c>
      <c r="E15" t="s">
        <v>100</v>
      </c>
    </row>
    <row r="16" spans="1:10" x14ac:dyDescent="0.2">
      <c r="A16">
        <v>14</v>
      </c>
      <c r="B16" t="s">
        <v>15</v>
      </c>
      <c r="C16">
        <v>0</v>
      </c>
      <c r="E16">
        <v>1</v>
      </c>
    </row>
    <row r="17" spans="1:7" x14ac:dyDescent="0.2">
      <c r="A17">
        <v>15</v>
      </c>
      <c r="B17" t="s">
        <v>16</v>
      </c>
      <c r="C17">
        <v>0</v>
      </c>
    </row>
    <row r="18" spans="1:7" x14ac:dyDescent="0.2">
      <c r="A18">
        <v>16</v>
      </c>
      <c r="B18" t="s">
        <v>17</v>
      </c>
      <c r="C18">
        <v>0</v>
      </c>
      <c r="E18" t="s">
        <v>101</v>
      </c>
    </row>
    <row r="19" spans="1:7" x14ac:dyDescent="0.2">
      <c r="A19">
        <v>17</v>
      </c>
      <c r="B19" t="s">
        <v>18</v>
      </c>
      <c r="C19">
        <v>0</v>
      </c>
      <c r="E19">
        <f>E16/(E16 + E13)</f>
        <v>0.71844660194174759</v>
      </c>
    </row>
    <row r="20" spans="1:7" x14ac:dyDescent="0.2">
      <c r="A20">
        <v>18</v>
      </c>
      <c r="B20" t="s">
        <v>19</v>
      </c>
      <c r="C20">
        <v>0</v>
      </c>
    </row>
    <row r="21" spans="1:7" x14ac:dyDescent="0.2">
      <c r="A21">
        <v>19</v>
      </c>
      <c r="B21" t="s">
        <v>20</v>
      </c>
      <c r="C21">
        <v>0</v>
      </c>
    </row>
    <row r="22" spans="1:7" x14ac:dyDescent="0.2">
      <c r="A22">
        <v>20</v>
      </c>
      <c r="B22" t="s">
        <v>21</v>
      </c>
      <c r="C22">
        <v>0</v>
      </c>
      <c r="E22" t="s">
        <v>103</v>
      </c>
      <c r="G22" t="s">
        <v>81</v>
      </c>
    </row>
    <row r="23" spans="1:7" x14ac:dyDescent="0.2">
      <c r="A23">
        <v>21</v>
      </c>
      <c r="B23" t="s">
        <v>22</v>
      </c>
      <c r="C23">
        <v>0</v>
      </c>
      <c r="E23" t="s">
        <v>113</v>
      </c>
      <c r="G23">
        <f xml:space="preserve"> 1- _xlfn.CHISQ.DIST(J13,2,TRUE)</f>
        <v>0.99818591969910864</v>
      </c>
    </row>
    <row r="24" spans="1:7" x14ac:dyDescent="0.2">
      <c r="A24">
        <v>22</v>
      </c>
      <c r="B24" t="s">
        <v>23</v>
      </c>
      <c r="C24">
        <v>2</v>
      </c>
    </row>
    <row r="25" spans="1:7" x14ac:dyDescent="0.2">
      <c r="A25">
        <v>23</v>
      </c>
      <c r="B25" t="s">
        <v>24</v>
      </c>
      <c r="C25">
        <v>0</v>
      </c>
    </row>
    <row r="26" spans="1:7" x14ac:dyDescent="0.2">
      <c r="A26">
        <v>24</v>
      </c>
      <c r="B26" t="s">
        <v>25</v>
      </c>
      <c r="C26">
        <v>0</v>
      </c>
    </row>
    <row r="27" spans="1:7" x14ac:dyDescent="0.2">
      <c r="A27">
        <v>25</v>
      </c>
      <c r="B27" t="s">
        <v>26</v>
      </c>
      <c r="C27">
        <v>3</v>
      </c>
    </row>
    <row r="28" spans="1:7" x14ac:dyDescent="0.2">
      <c r="A28">
        <v>26</v>
      </c>
      <c r="B28" t="s">
        <v>27</v>
      </c>
      <c r="C28">
        <v>0</v>
      </c>
    </row>
    <row r="29" spans="1:7" x14ac:dyDescent="0.2">
      <c r="A29">
        <v>27</v>
      </c>
      <c r="B29" t="s">
        <v>28</v>
      </c>
      <c r="C29">
        <v>1</v>
      </c>
    </row>
    <row r="30" spans="1:7" x14ac:dyDescent="0.2">
      <c r="A30">
        <v>28</v>
      </c>
      <c r="B30" t="s">
        <v>29</v>
      </c>
      <c r="C30">
        <v>0</v>
      </c>
    </row>
    <row r="31" spans="1:7" x14ac:dyDescent="0.2">
      <c r="A31">
        <v>29</v>
      </c>
      <c r="B31" t="s">
        <v>30</v>
      </c>
      <c r="C31">
        <v>0</v>
      </c>
    </row>
    <row r="32" spans="1:7" x14ac:dyDescent="0.2">
      <c r="A32">
        <v>30</v>
      </c>
      <c r="B32" t="s">
        <v>31</v>
      </c>
      <c r="C32">
        <v>0</v>
      </c>
    </row>
    <row r="33" spans="1:3" x14ac:dyDescent="0.2">
      <c r="A33">
        <v>31</v>
      </c>
      <c r="B33" t="s">
        <v>32</v>
      </c>
      <c r="C33">
        <v>1</v>
      </c>
    </row>
    <row r="34" spans="1:3" x14ac:dyDescent="0.2">
      <c r="A34">
        <v>32</v>
      </c>
      <c r="B34" t="s">
        <v>33</v>
      </c>
      <c r="C34">
        <v>0</v>
      </c>
    </row>
    <row r="35" spans="1:3" x14ac:dyDescent="0.2">
      <c r="A35">
        <v>33</v>
      </c>
      <c r="B35" t="s">
        <v>34</v>
      </c>
      <c r="C35">
        <v>2</v>
      </c>
    </row>
    <row r="36" spans="1:3" x14ac:dyDescent="0.2">
      <c r="A36">
        <v>34</v>
      </c>
      <c r="B36" t="s">
        <v>35</v>
      </c>
      <c r="C36">
        <v>0</v>
      </c>
    </row>
    <row r="37" spans="1:3" x14ac:dyDescent="0.2">
      <c r="A37">
        <v>35</v>
      </c>
      <c r="B37" t="s">
        <v>36</v>
      </c>
      <c r="C37">
        <v>1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1</v>
      </c>
    </row>
    <row r="40" spans="1:3" x14ac:dyDescent="0.2">
      <c r="A40">
        <v>38</v>
      </c>
      <c r="B40" t="s">
        <v>39</v>
      </c>
      <c r="C40">
        <v>0</v>
      </c>
    </row>
    <row r="41" spans="1:3" x14ac:dyDescent="0.2">
      <c r="A41">
        <v>39</v>
      </c>
      <c r="B41" t="s">
        <v>40</v>
      </c>
      <c r="C41">
        <v>1</v>
      </c>
    </row>
    <row r="42" spans="1:3" x14ac:dyDescent="0.2">
      <c r="A42">
        <v>40</v>
      </c>
      <c r="B42" t="s">
        <v>41</v>
      </c>
      <c r="C42">
        <v>1</v>
      </c>
    </row>
    <row r="43" spans="1:3" x14ac:dyDescent="0.2">
      <c r="A43">
        <v>41</v>
      </c>
      <c r="B43" t="s">
        <v>42</v>
      </c>
      <c r="C43">
        <v>0</v>
      </c>
    </row>
    <row r="44" spans="1:3" x14ac:dyDescent="0.2">
      <c r="A44">
        <v>42</v>
      </c>
      <c r="B44" t="s">
        <v>43</v>
      </c>
      <c r="C44">
        <v>0</v>
      </c>
    </row>
    <row r="45" spans="1:3" x14ac:dyDescent="0.2">
      <c r="A45">
        <v>43</v>
      </c>
      <c r="B45" t="s">
        <v>44</v>
      </c>
      <c r="C45">
        <v>0</v>
      </c>
    </row>
    <row r="46" spans="1:3" x14ac:dyDescent="0.2">
      <c r="A46">
        <v>44</v>
      </c>
      <c r="B46" t="s">
        <v>45</v>
      </c>
      <c r="C46">
        <v>0</v>
      </c>
    </row>
    <row r="47" spans="1:3" x14ac:dyDescent="0.2">
      <c r="A47">
        <v>45</v>
      </c>
      <c r="B47" t="s">
        <v>46</v>
      </c>
      <c r="C47">
        <v>0</v>
      </c>
    </row>
    <row r="48" spans="1:3" x14ac:dyDescent="0.2">
      <c r="A48">
        <v>46</v>
      </c>
      <c r="B48" t="s">
        <v>47</v>
      </c>
      <c r="C48">
        <v>1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0</v>
      </c>
    </row>
    <row r="51" spans="1:3" x14ac:dyDescent="0.2">
      <c r="A51">
        <v>49</v>
      </c>
      <c r="B51" t="s">
        <v>50</v>
      </c>
      <c r="C51">
        <v>0</v>
      </c>
    </row>
    <row r="52" spans="1:3" x14ac:dyDescent="0.2">
      <c r="A52">
        <v>50</v>
      </c>
      <c r="B52" t="s">
        <v>51</v>
      </c>
      <c r="C52">
        <v>0</v>
      </c>
    </row>
    <row r="53" spans="1:3" x14ac:dyDescent="0.2">
      <c r="A53">
        <v>51</v>
      </c>
      <c r="B53" t="s">
        <v>52</v>
      </c>
      <c r="C53">
        <v>0</v>
      </c>
    </row>
    <row r="54" spans="1:3" x14ac:dyDescent="0.2">
      <c r="A54">
        <v>52</v>
      </c>
      <c r="B54" t="s">
        <v>53</v>
      </c>
      <c r="C54">
        <v>0</v>
      </c>
    </row>
    <row r="55" spans="1:3" x14ac:dyDescent="0.2">
      <c r="A55">
        <v>53</v>
      </c>
      <c r="B55" t="s">
        <v>54</v>
      </c>
      <c r="C55">
        <v>0</v>
      </c>
    </row>
    <row r="56" spans="1:3" x14ac:dyDescent="0.2">
      <c r="A56">
        <v>54</v>
      </c>
      <c r="B56" t="s">
        <v>55</v>
      </c>
      <c r="C56">
        <v>0</v>
      </c>
    </row>
    <row r="57" spans="1:3" x14ac:dyDescent="0.2">
      <c r="A57">
        <v>55</v>
      </c>
      <c r="B57" t="s">
        <v>18</v>
      </c>
      <c r="C57">
        <v>0</v>
      </c>
    </row>
    <row r="58" spans="1:3" x14ac:dyDescent="0.2">
      <c r="A58">
        <v>56</v>
      </c>
      <c r="B58" t="s">
        <v>56</v>
      </c>
      <c r="C58">
        <v>0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0</v>
      </c>
    </row>
    <row r="61" spans="1:3" x14ac:dyDescent="0.2">
      <c r="A61">
        <v>59</v>
      </c>
      <c r="B61" t="s">
        <v>59</v>
      </c>
      <c r="C61">
        <v>1</v>
      </c>
    </row>
    <row r="62" spans="1:3" x14ac:dyDescent="0.2">
      <c r="A62">
        <v>60</v>
      </c>
      <c r="B62" t="s">
        <v>60</v>
      </c>
      <c r="C62">
        <v>3</v>
      </c>
    </row>
    <row r="63" spans="1:3" x14ac:dyDescent="0.2">
      <c r="A63">
        <v>61</v>
      </c>
      <c r="B63" t="s">
        <v>61</v>
      </c>
      <c r="C63">
        <v>1</v>
      </c>
    </row>
    <row r="64" spans="1:3" x14ac:dyDescent="0.2">
      <c r="A64">
        <v>62</v>
      </c>
      <c r="B64" t="s">
        <v>62</v>
      </c>
      <c r="C64">
        <v>1</v>
      </c>
    </row>
    <row r="65" spans="1:3" x14ac:dyDescent="0.2">
      <c r="A65">
        <v>63</v>
      </c>
      <c r="B65" t="s">
        <v>63</v>
      </c>
      <c r="C65">
        <v>0</v>
      </c>
    </row>
    <row r="66" spans="1:3" x14ac:dyDescent="0.2">
      <c r="A66">
        <v>64</v>
      </c>
      <c r="B66" t="s">
        <v>64</v>
      </c>
      <c r="C66">
        <v>0</v>
      </c>
    </row>
    <row r="67" spans="1:3" x14ac:dyDescent="0.2">
      <c r="A67">
        <v>65</v>
      </c>
      <c r="B67" t="s">
        <v>65</v>
      </c>
      <c r="C67">
        <v>0</v>
      </c>
    </row>
    <row r="68" spans="1:3" x14ac:dyDescent="0.2">
      <c r="A68">
        <v>66</v>
      </c>
      <c r="B68" t="s">
        <v>66</v>
      </c>
      <c r="C68">
        <v>1</v>
      </c>
    </row>
    <row r="69" spans="1:3" x14ac:dyDescent="0.2">
      <c r="A69">
        <v>67</v>
      </c>
      <c r="B69" t="s">
        <v>67</v>
      </c>
      <c r="C69">
        <v>1</v>
      </c>
    </row>
    <row r="70" spans="1:3" x14ac:dyDescent="0.2">
      <c r="A70">
        <v>68</v>
      </c>
      <c r="B70" t="s">
        <v>68</v>
      </c>
      <c r="C70">
        <v>0</v>
      </c>
    </row>
    <row r="71" spans="1:3" x14ac:dyDescent="0.2">
      <c r="A71">
        <v>69</v>
      </c>
      <c r="B71" t="s">
        <v>69</v>
      </c>
      <c r="C71">
        <v>0</v>
      </c>
    </row>
    <row r="72" spans="1:3" x14ac:dyDescent="0.2">
      <c r="A72">
        <v>70</v>
      </c>
      <c r="B72" t="s">
        <v>70</v>
      </c>
      <c r="C72">
        <v>1</v>
      </c>
    </row>
    <row r="73" spans="1:3" x14ac:dyDescent="0.2">
      <c r="A73">
        <v>71</v>
      </c>
      <c r="B73" t="s">
        <v>71</v>
      </c>
      <c r="C73">
        <v>0</v>
      </c>
    </row>
    <row r="74" spans="1:3" x14ac:dyDescent="0.2">
      <c r="A74">
        <v>72</v>
      </c>
      <c r="B74" t="s">
        <v>72</v>
      </c>
      <c r="C74">
        <v>0</v>
      </c>
    </row>
    <row r="75" spans="1:3" x14ac:dyDescent="0.2">
      <c r="A75">
        <v>73</v>
      </c>
      <c r="B75" t="s">
        <v>73</v>
      </c>
      <c r="C75">
        <v>0</v>
      </c>
    </row>
    <row r="76" spans="1:3" x14ac:dyDescent="0.2">
      <c r="A76">
        <v>74</v>
      </c>
      <c r="B76" t="s">
        <v>83</v>
      </c>
      <c r="C7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0401-396B-2E42-B65A-35BD87073BF4}">
  <dimension ref="A1:J76"/>
  <sheetViews>
    <sheetView workbookViewId="0">
      <selection activeCell="G22" sqref="G22"/>
    </sheetView>
  </sheetViews>
  <sheetFormatPr baseColWidth="10" defaultRowHeight="16" x14ac:dyDescent="0.2"/>
  <cols>
    <col min="7" max="7" width="14.83203125" customWidth="1"/>
  </cols>
  <sheetData>
    <row r="1" spans="1:10" x14ac:dyDescent="0.2">
      <c r="B1" s="1" t="s">
        <v>98</v>
      </c>
      <c r="E1" t="s">
        <v>76</v>
      </c>
      <c r="F1" t="s">
        <v>1</v>
      </c>
      <c r="G1" t="s">
        <v>77</v>
      </c>
      <c r="H1" t="s">
        <v>75</v>
      </c>
      <c r="J1" t="s">
        <v>80</v>
      </c>
    </row>
    <row r="2" spans="1:10" x14ac:dyDescent="0.2">
      <c r="C2" t="s">
        <v>1</v>
      </c>
      <c r="E2">
        <v>0</v>
      </c>
      <c r="F2">
        <f>COUNTIF(C:C, E2)</f>
        <v>32</v>
      </c>
      <c r="G2">
        <f>COMBIN(E2 + E$17 - 1, E2)*(1 - E$20)^E2*E$20^E$17</f>
        <v>0.3899659954779327</v>
      </c>
      <c r="H2">
        <f>G2*74</f>
        <v>28.85748366536702</v>
      </c>
      <c r="J2">
        <f>(H2 - F2)^2/H2</f>
        <v>0.34221309896423702</v>
      </c>
    </row>
    <row r="3" spans="1:10" x14ac:dyDescent="0.2">
      <c r="A3">
        <v>1</v>
      </c>
      <c r="B3" t="s">
        <v>2</v>
      </c>
      <c r="C3">
        <v>1</v>
      </c>
      <c r="E3">
        <v>1</v>
      </c>
      <c r="F3">
        <f t="shared" ref="F3:F10" si="0">COUNTIF(C:C, E3)</f>
        <v>16</v>
      </c>
      <c r="G3">
        <f t="shared" ref="G3:G10" si="1">COMBIN(E3 + E$17 - 1, E3)*(1 - E$20)^E3*E$20^E$17</f>
        <v>0.29288585314376375</v>
      </c>
      <c r="H3">
        <f t="shared" ref="H3:H11" si="2">G3*74</f>
        <v>21.673553132638517</v>
      </c>
      <c r="J3">
        <f t="shared" ref="J3:J11" si="3">(H3 - F3)^2/H3</f>
        <v>1.4851835761252337</v>
      </c>
    </row>
    <row r="4" spans="1:10" x14ac:dyDescent="0.2">
      <c r="A4">
        <v>2</v>
      </c>
      <c r="B4" t="s">
        <v>3</v>
      </c>
      <c r="C4">
        <v>0</v>
      </c>
      <c r="E4">
        <v>2</v>
      </c>
      <c r="F4">
        <f t="shared" si="0"/>
        <v>17</v>
      </c>
      <c r="G4">
        <f t="shared" si="1"/>
        <v>0.16498000588477832</v>
      </c>
      <c r="H4">
        <f t="shared" si="2"/>
        <v>12.208520435473595</v>
      </c>
      <c r="J4">
        <f t="shared" si="3"/>
        <v>1.8805125927107111</v>
      </c>
    </row>
    <row r="5" spans="1:10" x14ac:dyDescent="0.2">
      <c r="A5">
        <v>3</v>
      </c>
      <c r="B5" t="s">
        <v>4</v>
      </c>
      <c r="C5">
        <v>0</v>
      </c>
      <c r="E5">
        <v>3</v>
      </c>
      <c r="F5">
        <f t="shared" si="0"/>
        <v>5</v>
      </c>
      <c r="G5">
        <f t="shared" si="1"/>
        <v>8.2606022637104176E-2</v>
      </c>
      <c r="H5">
        <f t="shared" si="2"/>
        <v>6.1128456751457092</v>
      </c>
      <c r="J5">
        <f t="shared" si="3"/>
        <v>0.20259394110435963</v>
      </c>
    </row>
    <row r="6" spans="1:10" x14ac:dyDescent="0.2">
      <c r="A6">
        <v>4</v>
      </c>
      <c r="B6" t="s">
        <v>5</v>
      </c>
      <c r="C6">
        <v>0</v>
      </c>
      <c r="E6">
        <v>4</v>
      </c>
      <c r="F6">
        <f t="shared" si="0"/>
        <v>0</v>
      </c>
      <c r="G6">
        <f t="shared" si="1"/>
        <v>3.8776033832817886E-2</v>
      </c>
      <c r="H6">
        <f t="shared" si="2"/>
        <v>2.8694265036285236</v>
      </c>
      <c r="J6">
        <f t="shared" si="3"/>
        <v>2.8694265036285236</v>
      </c>
    </row>
    <row r="7" spans="1:10" x14ac:dyDescent="0.2">
      <c r="A7">
        <v>5</v>
      </c>
      <c r="B7" t="s">
        <v>6</v>
      </c>
      <c r="C7">
        <v>0</v>
      </c>
      <c r="E7">
        <v>5</v>
      </c>
      <c r="F7">
        <f t="shared" si="0"/>
        <v>2</v>
      </c>
      <c r="G7">
        <f t="shared" si="1"/>
        <v>1.7473757018333123E-2</v>
      </c>
      <c r="H7">
        <f t="shared" si="2"/>
        <v>1.293058019356651</v>
      </c>
      <c r="J7">
        <f t="shared" si="3"/>
        <v>0.38650003055902754</v>
      </c>
    </row>
    <row r="8" spans="1:10" x14ac:dyDescent="0.2">
      <c r="A8">
        <v>6</v>
      </c>
      <c r="B8" t="s">
        <v>7</v>
      </c>
      <c r="C8">
        <v>0</v>
      </c>
      <c r="E8">
        <v>6</v>
      </c>
      <c r="F8">
        <f t="shared" si="0"/>
        <v>1</v>
      </c>
      <c r="G8">
        <f t="shared" si="1"/>
        <v>7.6555208315200645E-3</v>
      </c>
      <c r="H8">
        <f t="shared" si="2"/>
        <v>0.56650854153248476</v>
      </c>
      <c r="J8">
        <f t="shared" si="3"/>
        <v>0.33170699254764557</v>
      </c>
    </row>
    <row r="9" spans="1:10" x14ac:dyDescent="0.2">
      <c r="A9">
        <v>7</v>
      </c>
      <c r="B9" t="s">
        <v>8</v>
      </c>
      <c r="C9">
        <v>0</v>
      </c>
      <c r="E9">
        <v>7</v>
      </c>
      <c r="F9">
        <f t="shared" si="0"/>
        <v>0</v>
      </c>
      <c r="G9">
        <f t="shared" si="1"/>
        <v>3.2855520386029452E-3</v>
      </c>
      <c r="H9">
        <f t="shared" si="2"/>
        <v>0.24313085085661795</v>
      </c>
      <c r="J9">
        <f t="shared" si="3"/>
        <v>0.24313085085661795</v>
      </c>
    </row>
    <row r="10" spans="1:10" x14ac:dyDescent="0.2">
      <c r="A10">
        <v>8</v>
      </c>
      <c r="B10" t="s">
        <v>9</v>
      </c>
      <c r="C10">
        <v>0</v>
      </c>
      <c r="E10">
        <v>8</v>
      </c>
      <c r="F10">
        <f t="shared" si="0"/>
        <v>1</v>
      </c>
      <c r="G10">
        <f t="shared" si="1"/>
        <v>1.3880417631439656E-3</v>
      </c>
      <c r="H10">
        <f t="shared" si="2"/>
        <v>0.10271509047265345</v>
      </c>
      <c r="J10">
        <f t="shared" si="3"/>
        <v>7.8383829012919097</v>
      </c>
    </row>
    <row r="11" spans="1:10" x14ac:dyDescent="0.2">
      <c r="A11">
        <v>9</v>
      </c>
      <c r="B11" t="s">
        <v>10</v>
      </c>
      <c r="C11">
        <v>2</v>
      </c>
      <c r="E11" t="s">
        <v>79</v>
      </c>
      <c r="F11">
        <v>4</v>
      </c>
      <c r="G11">
        <f>1 - SUM(G2:G5)</f>
        <v>6.9562122856421049E-2</v>
      </c>
      <c r="H11">
        <f t="shared" si="2"/>
        <v>5.1475970913751574</v>
      </c>
      <c r="J11">
        <f t="shared" si="3"/>
        <v>0.25584346652525136</v>
      </c>
    </row>
    <row r="12" spans="1:10" x14ac:dyDescent="0.2">
      <c r="A12">
        <v>10</v>
      </c>
      <c r="B12" t="s">
        <v>11</v>
      </c>
      <c r="C12">
        <v>1</v>
      </c>
    </row>
    <row r="13" spans="1:10" x14ac:dyDescent="0.2">
      <c r="A13">
        <v>11</v>
      </c>
      <c r="B13" t="s">
        <v>12</v>
      </c>
      <c r="C13">
        <v>0</v>
      </c>
      <c r="E13" t="s">
        <v>78</v>
      </c>
      <c r="J13" t="s">
        <v>102</v>
      </c>
    </row>
    <row r="14" spans="1:10" x14ac:dyDescent="0.2">
      <c r="A14">
        <v>12</v>
      </c>
      <c r="B14" t="s">
        <v>13</v>
      </c>
      <c r="C14">
        <v>0</v>
      </c>
      <c r="E14">
        <f>AVERAGE(C3:C76)</f>
        <v>1.2027027027027026</v>
      </c>
      <c r="J14">
        <f>SUM(J2:J5)+J11</f>
        <v>4.1663466754297929</v>
      </c>
    </row>
    <row r="15" spans="1:10" x14ac:dyDescent="0.2">
      <c r="A15">
        <v>13</v>
      </c>
      <c r="B15" t="s">
        <v>14</v>
      </c>
      <c r="C15">
        <v>1</v>
      </c>
    </row>
    <row r="16" spans="1:10" x14ac:dyDescent="0.2">
      <c r="A16">
        <v>14</v>
      </c>
      <c r="B16" t="s">
        <v>15</v>
      </c>
      <c r="C16">
        <v>0</v>
      </c>
      <c r="E16" t="s">
        <v>100</v>
      </c>
    </row>
    <row r="17" spans="1:7" x14ac:dyDescent="0.2">
      <c r="A17">
        <v>15</v>
      </c>
      <c r="B17" t="s">
        <v>16</v>
      </c>
      <c r="C17">
        <v>0</v>
      </c>
      <c r="E17">
        <v>2</v>
      </c>
    </row>
    <row r="18" spans="1:7" x14ac:dyDescent="0.2">
      <c r="A18">
        <v>16</v>
      </c>
      <c r="B18" t="s">
        <v>17</v>
      </c>
      <c r="C18">
        <v>2</v>
      </c>
    </row>
    <row r="19" spans="1:7" x14ac:dyDescent="0.2">
      <c r="A19">
        <v>17</v>
      </c>
      <c r="B19" t="s">
        <v>18</v>
      </c>
      <c r="C19">
        <v>2</v>
      </c>
      <c r="E19" t="s">
        <v>101</v>
      </c>
    </row>
    <row r="20" spans="1:7" x14ac:dyDescent="0.2">
      <c r="A20">
        <v>18</v>
      </c>
      <c r="B20" t="s">
        <v>19</v>
      </c>
      <c r="C20">
        <v>1</v>
      </c>
      <c r="E20">
        <f>E17/(E17 + E14)</f>
        <v>0.62447257383966248</v>
      </c>
    </row>
    <row r="21" spans="1:7" x14ac:dyDescent="0.2">
      <c r="A21">
        <v>19</v>
      </c>
      <c r="B21" t="s">
        <v>20</v>
      </c>
      <c r="C21">
        <v>0</v>
      </c>
    </row>
    <row r="22" spans="1:7" x14ac:dyDescent="0.2">
      <c r="A22">
        <v>20</v>
      </c>
      <c r="B22" t="s">
        <v>21</v>
      </c>
      <c r="C22">
        <v>1</v>
      </c>
      <c r="E22" s="1" t="s">
        <v>103</v>
      </c>
      <c r="G22" s="1" t="s">
        <v>81</v>
      </c>
    </row>
    <row r="23" spans="1:7" x14ac:dyDescent="0.2">
      <c r="A23">
        <v>21</v>
      </c>
      <c r="B23" t="s">
        <v>22</v>
      </c>
      <c r="C23">
        <v>0</v>
      </c>
      <c r="E23" t="s">
        <v>104</v>
      </c>
      <c r="G23">
        <f>1 - _xlfn.CHISQ.DIST(J14,4,TRUE)</f>
        <v>0.3839611256997737</v>
      </c>
    </row>
    <row r="24" spans="1:7" x14ac:dyDescent="0.2">
      <c r="A24">
        <v>22</v>
      </c>
      <c r="B24" t="s">
        <v>23</v>
      </c>
      <c r="C24">
        <v>2</v>
      </c>
    </row>
    <row r="25" spans="1:7" x14ac:dyDescent="0.2">
      <c r="A25">
        <v>23</v>
      </c>
      <c r="B25" t="s">
        <v>24</v>
      </c>
      <c r="C25">
        <v>2</v>
      </c>
    </row>
    <row r="26" spans="1:7" x14ac:dyDescent="0.2">
      <c r="A26">
        <v>24</v>
      </c>
      <c r="B26" t="s">
        <v>25</v>
      </c>
      <c r="C26">
        <v>1</v>
      </c>
    </row>
    <row r="27" spans="1:7" x14ac:dyDescent="0.2">
      <c r="A27">
        <v>25</v>
      </c>
      <c r="B27" t="s">
        <v>26</v>
      </c>
      <c r="C27">
        <v>1</v>
      </c>
    </row>
    <row r="28" spans="1:7" x14ac:dyDescent="0.2">
      <c r="A28">
        <v>26</v>
      </c>
      <c r="B28" t="s">
        <v>27</v>
      </c>
      <c r="C28">
        <v>0</v>
      </c>
    </row>
    <row r="29" spans="1:7" x14ac:dyDescent="0.2">
      <c r="A29">
        <v>27</v>
      </c>
      <c r="B29" t="s">
        <v>28</v>
      </c>
      <c r="C29">
        <v>0</v>
      </c>
    </row>
    <row r="30" spans="1:7" x14ac:dyDescent="0.2">
      <c r="A30">
        <v>28</v>
      </c>
      <c r="B30" t="s">
        <v>29</v>
      </c>
      <c r="C30">
        <v>0</v>
      </c>
    </row>
    <row r="31" spans="1:7" x14ac:dyDescent="0.2">
      <c r="A31">
        <v>29</v>
      </c>
      <c r="B31" t="s">
        <v>30</v>
      </c>
      <c r="C31">
        <v>2</v>
      </c>
    </row>
    <row r="32" spans="1:7" x14ac:dyDescent="0.2">
      <c r="A32">
        <v>30</v>
      </c>
      <c r="B32" t="s">
        <v>31</v>
      </c>
      <c r="C32">
        <v>0</v>
      </c>
    </row>
    <row r="33" spans="1:3" x14ac:dyDescent="0.2">
      <c r="A33">
        <v>31</v>
      </c>
      <c r="B33" t="s">
        <v>32</v>
      </c>
      <c r="C33">
        <v>0</v>
      </c>
    </row>
    <row r="34" spans="1:3" x14ac:dyDescent="0.2">
      <c r="A34">
        <v>32</v>
      </c>
      <c r="B34" t="s">
        <v>33</v>
      </c>
      <c r="C34">
        <v>2</v>
      </c>
    </row>
    <row r="35" spans="1:3" x14ac:dyDescent="0.2">
      <c r="A35">
        <v>33</v>
      </c>
      <c r="B35" t="s">
        <v>34</v>
      </c>
      <c r="C35">
        <v>5</v>
      </c>
    </row>
    <row r="36" spans="1:3" x14ac:dyDescent="0.2">
      <c r="A36">
        <v>34</v>
      </c>
      <c r="B36" t="s">
        <v>35</v>
      </c>
      <c r="C36">
        <v>0</v>
      </c>
    </row>
    <row r="37" spans="1:3" x14ac:dyDescent="0.2">
      <c r="A37">
        <v>35</v>
      </c>
      <c r="B37" t="s">
        <v>36</v>
      </c>
      <c r="C37">
        <v>2</v>
      </c>
    </row>
    <row r="38" spans="1:3" x14ac:dyDescent="0.2">
      <c r="A38">
        <v>36</v>
      </c>
      <c r="B38" t="s">
        <v>37</v>
      </c>
      <c r="C38">
        <v>0</v>
      </c>
    </row>
    <row r="39" spans="1:3" x14ac:dyDescent="0.2">
      <c r="A39">
        <v>37</v>
      </c>
      <c r="B39" t="s">
        <v>38</v>
      </c>
      <c r="C39">
        <v>0</v>
      </c>
    </row>
    <row r="40" spans="1:3" x14ac:dyDescent="0.2">
      <c r="A40">
        <v>38</v>
      </c>
      <c r="B40" t="s">
        <v>39</v>
      </c>
      <c r="C40">
        <v>2</v>
      </c>
    </row>
    <row r="41" spans="1:3" x14ac:dyDescent="0.2">
      <c r="A41">
        <v>39</v>
      </c>
      <c r="B41" t="s">
        <v>40</v>
      </c>
      <c r="C41">
        <v>2</v>
      </c>
    </row>
    <row r="42" spans="1:3" x14ac:dyDescent="0.2">
      <c r="A42">
        <v>40</v>
      </c>
      <c r="B42" t="s">
        <v>41</v>
      </c>
      <c r="C42">
        <v>0</v>
      </c>
    </row>
    <row r="43" spans="1:3" x14ac:dyDescent="0.2">
      <c r="A43">
        <v>41</v>
      </c>
      <c r="B43" t="s">
        <v>42</v>
      </c>
      <c r="C43">
        <v>1</v>
      </c>
    </row>
    <row r="44" spans="1:3" x14ac:dyDescent="0.2">
      <c r="A44">
        <v>42</v>
      </c>
      <c r="B44" t="s">
        <v>43</v>
      </c>
      <c r="C44">
        <v>2</v>
      </c>
    </row>
    <row r="45" spans="1:3" x14ac:dyDescent="0.2">
      <c r="A45">
        <v>43</v>
      </c>
      <c r="B45" t="s">
        <v>44</v>
      </c>
      <c r="C45">
        <v>1</v>
      </c>
    </row>
    <row r="46" spans="1:3" x14ac:dyDescent="0.2">
      <c r="A46">
        <v>44</v>
      </c>
      <c r="B46" t="s">
        <v>45</v>
      </c>
      <c r="C46">
        <v>1</v>
      </c>
    </row>
    <row r="47" spans="1:3" x14ac:dyDescent="0.2">
      <c r="A47">
        <v>45</v>
      </c>
      <c r="B47" t="s">
        <v>46</v>
      </c>
      <c r="C47">
        <v>1</v>
      </c>
    </row>
    <row r="48" spans="1:3" x14ac:dyDescent="0.2">
      <c r="A48">
        <v>46</v>
      </c>
      <c r="B48" t="s">
        <v>47</v>
      </c>
      <c r="C48">
        <v>0</v>
      </c>
    </row>
    <row r="49" spans="1:3" x14ac:dyDescent="0.2">
      <c r="A49">
        <v>47</v>
      </c>
      <c r="B49" t="s">
        <v>48</v>
      </c>
      <c r="C49">
        <v>0</v>
      </c>
    </row>
    <row r="50" spans="1:3" x14ac:dyDescent="0.2">
      <c r="A50">
        <v>48</v>
      </c>
      <c r="B50" t="s">
        <v>49</v>
      </c>
      <c r="C50">
        <v>0</v>
      </c>
    </row>
    <row r="51" spans="1:3" x14ac:dyDescent="0.2">
      <c r="A51">
        <v>49</v>
      </c>
      <c r="B51" t="s">
        <v>50</v>
      </c>
      <c r="C51">
        <v>2</v>
      </c>
    </row>
    <row r="52" spans="1:3" x14ac:dyDescent="0.2">
      <c r="A52">
        <v>50</v>
      </c>
      <c r="B52" t="s">
        <v>51</v>
      </c>
      <c r="C52">
        <v>1</v>
      </c>
    </row>
    <row r="53" spans="1:3" x14ac:dyDescent="0.2">
      <c r="A53">
        <v>51</v>
      </c>
      <c r="B53" t="s">
        <v>52</v>
      </c>
      <c r="C53">
        <v>0</v>
      </c>
    </row>
    <row r="54" spans="1:3" x14ac:dyDescent="0.2">
      <c r="A54">
        <v>52</v>
      </c>
      <c r="B54" t="s">
        <v>53</v>
      </c>
      <c r="C54">
        <v>0</v>
      </c>
    </row>
    <row r="55" spans="1:3" x14ac:dyDescent="0.2">
      <c r="A55">
        <v>53</v>
      </c>
      <c r="B55" t="s">
        <v>54</v>
      </c>
      <c r="C55">
        <v>0</v>
      </c>
    </row>
    <row r="56" spans="1:3" x14ac:dyDescent="0.2">
      <c r="A56">
        <v>54</v>
      </c>
      <c r="B56" t="s">
        <v>55</v>
      </c>
      <c r="C56">
        <v>0</v>
      </c>
    </row>
    <row r="57" spans="1:3" x14ac:dyDescent="0.2">
      <c r="A57">
        <v>55</v>
      </c>
      <c r="B57" t="s">
        <v>18</v>
      </c>
      <c r="C57">
        <v>2</v>
      </c>
    </row>
    <row r="58" spans="1:3" x14ac:dyDescent="0.2">
      <c r="A58">
        <v>56</v>
      </c>
      <c r="B58" t="s">
        <v>56</v>
      </c>
      <c r="C58">
        <v>3</v>
      </c>
    </row>
    <row r="59" spans="1:3" x14ac:dyDescent="0.2">
      <c r="A59">
        <v>57</v>
      </c>
      <c r="B59" t="s">
        <v>57</v>
      </c>
      <c r="C59">
        <v>0</v>
      </c>
    </row>
    <row r="60" spans="1:3" x14ac:dyDescent="0.2">
      <c r="A60">
        <v>58</v>
      </c>
      <c r="B60" t="s">
        <v>58</v>
      </c>
      <c r="C60">
        <v>2</v>
      </c>
    </row>
    <row r="61" spans="1:3" x14ac:dyDescent="0.2">
      <c r="A61">
        <v>59</v>
      </c>
      <c r="B61" t="s">
        <v>59</v>
      </c>
      <c r="C61">
        <v>1</v>
      </c>
    </row>
    <row r="62" spans="1:3" x14ac:dyDescent="0.2">
      <c r="A62">
        <v>60</v>
      </c>
      <c r="B62" t="s">
        <v>60</v>
      </c>
      <c r="C62">
        <v>3</v>
      </c>
    </row>
    <row r="63" spans="1:3" x14ac:dyDescent="0.2">
      <c r="A63">
        <v>61</v>
      </c>
      <c r="B63" t="s">
        <v>61</v>
      </c>
      <c r="C63">
        <v>3</v>
      </c>
    </row>
    <row r="64" spans="1:3" x14ac:dyDescent="0.2">
      <c r="A64">
        <v>62</v>
      </c>
      <c r="B64" t="s">
        <v>62</v>
      </c>
      <c r="C64">
        <v>3</v>
      </c>
    </row>
    <row r="65" spans="1:3" x14ac:dyDescent="0.2">
      <c r="A65">
        <v>63</v>
      </c>
      <c r="B65" t="s">
        <v>63</v>
      </c>
      <c r="C65">
        <v>2</v>
      </c>
    </row>
    <row r="66" spans="1:3" x14ac:dyDescent="0.2">
      <c r="A66">
        <v>64</v>
      </c>
      <c r="B66" t="s">
        <v>64</v>
      </c>
      <c r="C66">
        <v>8</v>
      </c>
    </row>
    <row r="67" spans="1:3" x14ac:dyDescent="0.2">
      <c r="A67">
        <v>65</v>
      </c>
      <c r="B67" t="s">
        <v>65</v>
      </c>
      <c r="C67">
        <v>5</v>
      </c>
    </row>
    <row r="68" spans="1:3" x14ac:dyDescent="0.2">
      <c r="A68">
        <v>66</v>
      </c>
      <c r="B68" t="s">
        <v>66</v>
      </c>
      <c r="C68">
        <v>6</v>
      </c>
    </row>
    <row r="69" spans="1:3" x14ac:dyDescent="0.2">
      <c r="A69">
        <v>67</v>
      </c>
      <c r="B69" t="s">
        <v>67</v>
      </c>
      <c r="C69">
        <v>2</v>
      </c>
    </row>
    <row r="70" spans="1:3" x14ac:dyDescent="0.2">
      <c r="A70">
        <v>68</v>
      </c>
      <c r="B70" t="s">
        <v>68</v>
      </c>
      <c r="C70">
        <v>1</v>
      </c>
    </row>
    <row r="71" spans="1:3" x14ac:dyDescent="0.2">
      <c r="A71">
        <v>69</v>
      </c>
      <c r="B71" t="s">
        <v>69</v>
      </c>
      <c r="C71">
        <v>0</v>
      </c>
    </row>
    <row r="72" spans="1:3" x14ac:dyDescent="0.2">
      <c r="A72">
        <v>70</v>
      </c>
      <c r="B72" t="s">
        <v>70</v>
      </c>
      <c r="C72">
        <v>1</v>
      </c>
    </row>
    <row r="73" spans="1:3" x14ac:dyDescent="0.2">
      <c r="A73">
        <v>71</v>
      </c>
      <c r="B73" t="s">
        <v>71</v>
      </c>
      <c r="C73">
        <v>2</v>
      </c>
    </row>
    <row r="74" spans="1:3" x14ac:dyDescent="0.2">
      <c r="A74">
        <v>72</v>
      </c>
      <c r="B74" t="s">
        <v>72</v>
      </c>
      <c r="C74">
        <v>3</v>
      </c>
    </row>
    <row r="75" spans="1:3" x14ac:dyDescent="0.2">
      <c r="A75">
        <v>73</v>
      </c>
      <c r="B75" t="s">
        <v>73</v>
      </c>
      <c r="C75">
        <v>1</v>
      </c>
    </row>
    <row r="76" spans="1:3" x14ac:dyDescent="0.2">
      <c r="A76">
        <v>74</v>
      </c>
      <c r="B76" t="s">
        <v>83</v>
      </c>
      <c r="C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Declarations</vt:lpstr>
      <vt:lpstr>Appeals to authority</vt:lpstr>
      <vt:lpstr>Logical arguments</vt:lpstr>
      <vt:lpstr>Inferences</vt:lpstr>
      <vt:lpstr>1P self-fashion</vt:lpstr>
      <vt:lpstr>1P self-emphasis</vt:lpstr>
      <vt:lpstr>1P groupness</vt:lpstr>
      <vt:lpstr>2P audience</vt:lpstr>
      <vt:lpstr>2P emphases</vt:lpstr>
      <vt:lpstr>3P contrasts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McCauley</dc:creator>
  <cp:lastModifiedBy>Tommy McCauley</cp:lastModifiedBy>
  <dcterms:created xsi:type="dcterms:W3CDTF">2024-05-30T18:51:51Z</dcterms:created>
  <dcterms:modified xsi:type="dcterms:W3CDTF">2024-06-11T19:10:38Z</dcterms:modified>
</cp:coreProperties>
</file>