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h\OneDrive\Documents\Y4\4YR\"/>
    </mc:Choice>
  </mc:AlternateContent>
  <xr:revisionPtr revIDLastSave="0" documentId="13_ncr:1_{591EBFD4-DB55-45B5-A349-A15301A23A92}" xr6:coauthVersionLast="47" xr6:coauthVersionMax="47" xr10:uidLastSave="{00000000-0000-0000-0000-000000000000}"/>
  <bookViews>
    <workbookView xWindow="-110" yWindow="-110" windowWidth="19420" windowHeight="10420" xr2:uid="{88A93044-632C-4EB3-AA7B-B27E1E261106}"/>
  </bookViews>
  <sheets>
    <sheet name="Sheet1" sheetId="1" r:id="rId1"/>
    <sheet name="Lotge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K21" i="1" s="1"/>
  <c r="G22" i="1"/>
  <c r="K22" i="1" s="1"/>
  <c r="G23" i="1"/>
  <c r="K23" i="1" s="1"/>
  <c r="G24" i="1"/>
  <c r="K24" i="1" s="1"/>
  <c r="G25" i="1"/>
  <c r="K25" i="1" s="1"/>
  <c r="D12" i="1"/>
  <c r="D13" i="1"/>
  <c r="D14" i="1"/>
  <c r="F29" i="1"/>
  <c r="I29" i="1" s="1"/>
  <c r="F30" i="1"/>
  <c r="I30" i="1" s="1"/>
  <c r="F31" i="1"/>
  <c r="I31" i="1" s="1"/>
  <c r="F32" i="1"/>
  <c r="I32" i="1" s="1"/>
  <c r="F33" i="1"/>
  <c r="I33" i="1" s="1"/>
  <c r="E29" i="1"/>
  <c r="H29" i="1" s="1"/>
  <c r="G39" i="1"/>
  <c r="G38" i="1"/>
  <c r="G37" i="1"/>
  <c r="D53" i="1"/>
  <c r="E53" i="1"/>
  <c r="C53" i="1"/>
  <c r="D51" i="1"/>
  <c r="E51" i="1"/>
  <c r="G36" i="1"/>
  <c r="E31" i="1"/>
  <c r="H31" i="1" s="1"/>
  <c r="E30" i="1"/>
  <c r="H30" i="1" s="1"/>
  <c r="E32" i="1"/>
  <c r="H32" i="1" s="1"/>
  <c r="E33" i="1"/>
  <c r="H33" i="1" s="1"/>
  <c r="C51" i="1"/>
  <c r="D10" i="1"/>
  <c r="D11" i="1"/>
  <c r="E50" i="1"/>
  <c r="D50" i="1"/>
  <c r="C50" i="1"/>
  <c r="C49" i="1"/>
  <c r="D49" i="1"/>
  <c r="E49" i="1"/>
  <c r="D9" i="1"/>
  <c r="F22" i="1"/>
  <c r="J22" i="1" s="1"/>
  <c r="F23" i="1"/>
  <c r="J23" i="1" s="1"/>
  <c r="F24" i="1"/>
  <c r="J24" i="1" s="1"/>
  <c r="F25" i="1"/>
  <c r="J25" i="1" s="1"/>
  <c r="F21" i="1"/>
  <c r="J21" i="1" s="1"/>
  <c r="E22" i="1"/>
  <c r="I22" i="1" s="1"/>
  <c r="E23" i="1"/>
  <c r="I23" i="1" s="1"/>
  <c r="E24" i="1"/>
  <c r="I24" i="1" s="1"/>
  <c r="E25" i="1"/>
  <c r="I25" i="1" s="1"/>
  <c r="E21" i="1"/>
  <c r="I21" i="1" s="1"/>
  <c r="K26" i="1" l="1"/>
  <c r="G40" i="1"/>
  <c r="H35" i="1" s="1"/>
  <c r="I26" i="1"/>
  <c r="J26" i="1"/>
  <c r="H37" i="1" l="1"/>
  <c r="H38" i="1"/>
  <c r="H36" i="1"/>
  <c r="H39" i="1"/>
  <c r="H40" i="1" l="1"/>
</calcChain>
</file>

<file path=xl/sharedStrings.xml><?xml version="1.0" encoding="utf-8"?>
<sst xmlns="http://schemas.openxmlformats.org/spreadsheetml/2006/main" count="98" uniqueCount="57">
  <si>
    <t>Ethane</t>
  </si>
  <si>
    <t>CH3</t>
  </si>
  <si>
    <t>Fluids Trained on</t>
  </si>
  <si>
    <t>Groups Optimized</t>
  </si>
  <si>
    <t>Pure Fluid</t>
  </si>
  <si>
    <t>C8, C10, C12, C14, C16</t>
  </si>
  <si>
    <t>"CH3","CH2"</t>
  </si>
  <si>
    <t>Fluid</t>
  </si>
  <si>
    <t>CH2</t>
  </si>
  <si>
    <t>Pure</t>
  </si>
  <si>
    <t>Octane</t>
  </si>
  <si>
    <t>Decane</t>
  </si>
  <si>
    <t>Dodecane</t>
  </si>
  <si>
    <t>Tetradecane</t>
  </si>
  <si>
    <t>Hexadecane</t>
  </si>
  <si>
    <t>Difference</t>
  </si>
  <si>
    <t>N points</t>
  </si>
  <si>
    <t>N used</t>
  </si>
  <si>
    <t>Note</t>
  </si>
  <si>
    <t>Equally Weighted</t>
  </si>
  <si>
    <t>Added all errors, biased on higher data points</t>
  </si>
  <si>
    <t>GCM 1</t>
  </si>
  <si>
    <t>GCM 2</t>
  </si>
  <si>
    <t>0.476193*</t>
  </si>
  <si>
    <t>CH3 from pure Ethane</t>
  </si>
  <si>
    <t>Benzene</t>
  </si>
  <si>
    <t>aCH</t>
  </si>
  <si>
    <t>Value</t>
  </si>
  <si>
    <t>Value2</t>
  </si>
  <si>
    <t>Group</t>
  </si>
  <si>
    <t>n1</t>
  </si>
  <si>
    <t>n2</t>
  </si>
  <si>
    <t>n3</t>
  </si>
  <si>
    <t>Global</t>
  </si>
  <si>
    <t>aCH 3param</t>
  </si>
  <si>
    <t>AAD optimized</t>
  </si>
  <si>
    <t>MSE</t>
  </si>
  <si>
    <t>No group 2</t>
  </si>
  <si>
    <t>New global, MSE</t>
  </si>
  <si>
    <t>AAD squared</t>
  </si>
  <si>
    <t>AAD</t>
  </si>
  <si>
    <t>AAD train</t>
  </si>
  <si>
    <t>AAD 1bar</t>
  </si>
  <si>
    <t>Model</t>
  </si>
  <si>
    <t>4 param</t>
  </si>
  <si>
    <t>3 param</t>
  </si>
  <si>
    <t>No group 2,8</t>
  </si>
  <si>
    <t>Column1</t>
  </si>
  <si>
    <t>4 Param</t>
  </si>
  <si>
    <t>3 Param</t>
  </si>
  <si>
    <t>Mean</t>
  </si>
  <si>
    <t>Difference 2</t>
  </si>
  <si>
    <t>GCM 3</t>
  </si>
  <si>
    <t>Difference 3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</si>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</sst>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383679</xdr:colOff>
      <xdr:row>0</xdr:row>
      <xdr:rowOff>0</xdr:rowOff>
    </xdr:from>
    <xdr:to>
      <xdr:col>19</xdr:col>
      <xdr:colOff>436808</xdr:colOff>
      <xdr:row>8</xdr:row>
      <xdr:rowOff>110888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4E9C6B-044A-D334-3535-7396AB4D6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4020" y="0"/>
          <a:ext cx="6165004" cy="16117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5A66F0-5CDE-4693-B5EB-030664FECFD0}" name="Table1" displayName="Table1" ref="A1:I14" totalsRowShown="0">
  <autoFilter ref="A1:I14" xr:uid="{F95A66F0-5CDE-4693-B5EB-030664FECFD0}"/>
  <tableColumns count="9">
    <tableColumn id="1" xr3:uid="{B5E4B7B6-9362-4246-A88E-8F05B57FFD0E}" name="Fluids Trained on"/>
    <tableColumn id="9" xr3:uid="{00BD8D30-14FD-47A3-91E5-AC8711A8B7B9}" name="Model"/>
    <tableColumn id="2" xr3:uid="{ED3A6FB9-0462-4578-ADC0-906C39D36AAB}" name="Groups Optimized"/>
    <tableColumn id="3" xr3:uid="{61A81279-1319-4729-B6FA-FD4A4B773FE9}" name="Value"/>
    <tableColumn id="4" xr3:uid="{4AC1DFD0-F678-40E1-AB6D-7FB19A2D0A8C}" name="Value2"/>
    <tableColumn id="5" xr3:uid="{A481CB18-AF86-451C-AFCD-840CABF857ED}" name="Pure Fluid"/>
    <tableColumn id="6" xr3:uid="{DCA15683-D340-4F99-8D6E-C1E9BD8F6EFF}" name="Note"/>
    <tableColumn id="7" xr3:uid="{50E4D9CE-6185-4EB6-BDC4-835B18DA7F1A}" name="AAD train"/>
    <tableColumn id="8" xr3:uid="{05F19A85-DE21-44A6-B0DC-B7ADF6DBC933}" name="AAD 1b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C54D7D-C641-4A51-B68D-3600ED94239A}" name="Table4" displayName="Table4" ref="A20:M26" totalsRowCount="1">
  <autoFilter ref="A20:M25" xr:uid="{0AC54D7D-C641-4A51-B68D-3600ED94239A}"/>
  <tableColumns count="13">
    <tableColumn id="1" xr3:uid="{F9490CCF-DB4F-4025-9539-3FBA42B8BB7F}" name="Fluid"/>
    <tableColumn id="2" xr3:uid="{5CE0F296-91A8-4EF8-AC13-595441C52252}" name="Column1"/>
    <tableColumn id="3" xr3:uid="{68CC88F9-7D98-4AA4-9785-E275D013AA5E}" name="CH3"/>
    <tableColumn id="4" xr3:uid="{52B161C5-D0CD-475C-8017-CF737692795C}" name="CH2"/>
    <tableColumn id="5" xr3:uid="{AFEE3996-D216-4741-8A45-41FFA82390E4}" name="GCM 1">
      <calculatedColumnFormula>C21*$D$3+D21*$E$3</calculatedColumnFormula>
    </tableColumn>
    <tableColumn id="6" xr3:uid="{32AF83E8-914D-494C-AC49-87DA2A6881F5}" name="GCM 2">
      <calculatedColumnFormula>C21*$D$4+D21*$E$4</calculatedColumnFormula>
    </tableColumn>
    <tableColumn id="12" xr3:uid="{E2A4A0D4-8AC3-4A36-9CA8-6647FAD0283F}" name="GCM 3" dataDxfId="11" totalsRowDxfId="10">
      <calculatedColumnFormula>Table4[[#This Row],[CH3]]*$D$2+Table4[[#This Row],[CH2]]*$E$5</calculatedColumnFormula>
    </tableColumn>
    <tableColumn id="7" xr3:uid="{2D171608-E864-4101-99C3-32D2EE2A54DC}" name="Pure"/>
    <tableColumn id="8" xr3:uid="{ED7085C9-F955-4B3C-9E38-073F175CE503}" name="Difference" totalsRowFunction="custom" dataDxfId="9" totalsRowDxfId="8">
      <calculatedColumnFormula>ABS(H21-E21)/H21*100</calculatedColumnFormula>
      <totalsRowFormula>AVERAGE(I21:I25)</totalsRowFormula>
    </tableColumn>
    <tableColumn id="9" xr3:uid="{2BD36278-E2C6-4497-8026-16728A2C6AB0}" name="Difference 2" totalsRowFunction="custom" dataDxfId="7" totalsRowDxfId="6">
      <calculatedColumnFormula>ABS(H21-F21)/H21*100</calculatedColumnFormula>
      <totalsRowFormula>AVERAGE(J21:J25)</totalsRowFormula>
    </tableColumn>
    <tableColumn id="14" xr3:uid="{5422C88A-2CF1-4A8A-AE7C-056F23DBEC58}" name="Difference 3" totalsRowFunction="custom" dataDxfId="5" totalsRowDxfId="4">
      <calculatedColumnFormula>ABS(H21-G21)/H21*100</calculatedColumnFormula>
      <totalsRowFormula>AVERAGE(K21:K25)</totalsRowFormula>
    </tableColumn>
    <tableColumn id="10" xr3:uid="{9D597197-681A-4EE9-B21B-A915E6EF771F}" name="N points"/>
    <tableColumn id="11" xr3:uid="{9EC3DDDE-09CE-4C98-966F-02183251925B}" name="N us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773D0A-EA6C-4665-8CCB-0EC7752FAEEB}" name="Table48" displayName="Table48" ref="A28:K33" totalsRowShown="0">
  <autoFilter ref="A28:K33" xr:uid="{44773D0A-EA6C-4665-8CCB-0EC7752FAEEB}"/>
  <tableColumns count="11">
    <tableColumn id="1" xr3:uid="{D7B3CCCA-24EA-40B3-8FB8-3F79941F7067}" name="Fluid"/>
    <tableColumn id="2" xr3:uid="{49C412A1-028A-4F0F-A593-3100F6A78A91}" name="Column1"/>
    <tableColumn id="3" xr3:uid="{F69727FB-DD64-48AD-8706-34EB7BD91D35}" name="CH3"/>
    <tableColumn id="4" xr3:uid="{37A5195A-E5CC-40B2-9108-3274C7C6D071}" name="CH2"/>
    <tableColumn id="5" xr3:uid="{4A63C5F1-23E6-4C05-A339-D14F58329BA4}" name="GCM 1" dataDxfId="3">
      <calculatedColumnFormula>C29*$D$6+D29*$E$6</calculatedColumnFormula>
    </tableColumn>
    <tableColumn id="6" xr3:uid="{235D8C18-3F98-4FA2-877F-F3E243A6822E}" name="GCM 2" dataDxfId="2">
      <calculatedColumnFormula>C29*$D$7+D29*$E$7</calculatedColumnFormula>
    </tableColumn>
    <tableColumn id="7" xr3:uid="{DE73E0FE-F53D-455B-A920-A2C055C06B54}" name="Pure"/>
    <tableColumn id="8" xr3:uid="{83A6A24A-A67F-4C66-805B-90E0325F147F}" name="Difference" dataDxfId="1">
      <calculatedColumnFormula>ABS(G29-E29)/G29*100</calculatedColumnFormula>
    </tableColumn>
    <tableColumn id="9" xr3:uid="{6D9BDE64-FE3C-49CA-B60C-0038714B8D03}" name="Difference 2" dataDxfId="0">
      <calculatedColumnFormula>ABS(G29-F29)/G29*100</calculatedColumnFormula>
    </tableColumn>
    <tableColumn id="10" xr3:uid="{12E53D6D-1F9F-4F53-8C55-7FFF531EF38C}" name="N points"/>
    <tableColumn id="11" xr3:uid="{1253E97D-D198-42F0-A8B6-C2AA54079043}" name="N us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66BB-7BFD-4058-B899-8DBF33357212}">
  <dimension ref="A1:M53"/>
  <sheetViews>
    <sheetView tabSelected="1" topLeftCell="A36" zoomScale="85" zoomScaleNormal="85" workbookViewId="0">
      <selection activeCell="D12" sqref="D12"/>
    </sheetView>
  </sheetViews>
  <sheetFormatPr defaultRowHeight="14.5" x14ac:dyDescent="0.35"/>
  <cols>
    <col min="1" max="1" width="20.26953125" bestFit="1" customWidth="1"/>
    <col min="2" max="2" width="20.26953125" customWidth="1"/>
    <col min="3" max="3" width="18.1796875" bestFit="1" customWidth="1"/>
    <col min="4" max="4" width="13" bestFit="1" customWidth="1"/>
    <col min="5" max="5" width="12.36328125" bestFit="1" customWidth="1"/>
    <col min="6" max="6" width="11.54296875" bestFit="1" customWidth="1"/>
    <col min="7" max="7" width="37.6328125" bestFit="1" customWidth="1"/>
    <col min="8" max="9" width="12.36328125" bestFit="1" customWidth="1"/>
    <col min="10" max="10" width="9.6328125" customWidth="1"/>
    <col min="11" max="11" width="8.453125" customWidth="1"/>
  </cols>
  <sheetData>
    <row r="1" spans="1:9" x14ac:dyDescent="0.35">
      <c r="A1" t="s">
        <v>2</v>
      </c>
      <c r="B1" t="s">
        <v>43</v>
      </c>
      <c r="C1" t="s">
        <v>3</v>
      </c>
      <c r="D1" t="s">
        <v>27</v>
      </c>
      <c r="E1" t="s">
        <v>28</v>
      </c>
      <c r="F1" t="s">
        <v>4</v>
      </c>
      <c r="G1" t="s">
        <v>18</v>
      </c>
      <c r="H1" t="s">
        <v>41</v>
      </c>
      <c r="I1" t="s">
        <v>42</v>
      </c>
    </row>
    <row r="2" spans="1:9" x14ac:dyDescent="0.35">
      <c r="A2" t="s">
        <v>0</v>
      </c>
      <c r="B2" t="s">
        <v>44</v>
      </c>
      <c r="C2" t="s">
        <v>1</v>
      </c>
      <c r="D2">
        <v>0.47619299999999998</v>
      </c>
    </row>
    <row r="3" spans="1:9" x14ac:dyDescent="0.35">
      <c r="A3" t="s">
        <v>5</v>
      </c>
      <c r="B3" t="s">
        <v>44</v>
      </c>
      <c r="C3" t="s">
        <v>6</v>
      </c>
      <c r="D3">
        <v>0.484458</v>
      </c>
      <c r="E3">
        <v>4.7793000000000002E-2</v>
      </c>
      <c r="G3" t="s">
        <v>20</v>
      </c>
    </row>
    <row r="4" spans="1:9" x14ac:dyDescent="0.35">
      <c r="A4" t="s">
        <v>5</v>
      </c>
      <c r="B4" t="s">
        <v>44</v>
      </c>
      <c r="C4" t="s">
        <v>6</v>
      </c>
      <c r="D4">
        <v>0.48334700000000003</v>
      </c>
      <c r="E4">
        <v>4.7972399999999998E-2</v>
      </c>
      <c r="G4" t="s">
        <v>19</v>
      </c>
    </row>
    <row r="5" spans="1:9" x14ac:dyDescent="0.35">
      <c r="A5" t="s">
        <v>5</v>
      </c>
      <c r="B5" t="s">
        <v>44</v>
      </c>
      <c r="C5" t="s">
        <v>8</v>
      </c>
      <c r="D5" t="s">
        <v>23</v>
      </c>
      <c r="E5">
        <v>4.9229000000000002E-2</v>
      </c>
      <c r="G5" t="s">
        <v>24</v>
      </c>
    </row>
    <row r="6" spans="1:9" x14ac:dyDescent="0.35">
      <c r="A6" t="s">
        <v>5</v>
      </c>
      <c r="B6" t="s">
        <v>45</v>
      </c>
      <c r="C6" t="s">
        <v>6</v>
      </c>
      <c r="D6">
        <v>0.39871800000000002</v>
      </c>
      <c r="E6">
        <v>4.0770000000000001E-2</v>
      </c>
      <c r="G6" t="s">
        <v>36</v>
      </c>
    </row>
    <row r="7" spans="1:9" x14ac:dyDescent="0.35">
      <c r="D7">
        <v>0.40577200000000002</v>
      </c>
      <c r="E7">
        <v>3.8855399999999998E-2</v>
      </c>
      <c r="G7" t="s">
        <v>39</v>
      </c>
    </row>
    <row r="8" spans="1:9" x14ac:dyDescent="0.35">
      <c r="D8">
        <v>0.4078</v>
      </c>
      <c r="E8">
        <v>3.8234999999999998E-2</v>
      </c>
      <c r="G8" t="s">
        <v>40</v>
      </c>
    </row>
    <row r="9" spans="1:9" x14ac:dyDescent="0.35">
      <c r="A9" t="s">
        <v>25</v>
      </c>
      <c r="B9" t="s">
        <v>44</v>
      </c>
      <c r="C9" t="s">
        <v>26</v>
      </c>
      <c r="D9">
        <f>1.04744/6</f>
        <v>0.17457333333333333</v>
      </c>
    </row>
    <row r="10" spans="1:9" x14ac:dyDescent="0.35">
      <c r="B10" t="s">
        <v>45</v>
      </c>
      <c r="C10" t="s">
        <v>34</v>
      </c>
      <c r="D10">
        <f>0.918721/6</f>
        <v>0.15312016666666667</v>
      </c>
      <c r="G10" t="s">
        <v>35</v>
      </c>
    </row>
    <row r="11" spans="1:9" x14ac:dyDescent="0.35">
      <c r="B11" t="s">
        <v>45</v>
      </c>
      <c r="C11" t="s">
        <v>34</v>
      </c>
      <c r="D11">
        <f>0.913806/6</f>
        <v>0.15230099999999999</v>
      </c>
      <c r="G11" t="s">
        <v>36</v>
      </c>
    </row>
    <row r="12" spans="1:9" x14ac:dyDescent="0.35">
      <c r="B12" t="s">
        <v>45</v>
      </c>
      <c r="C12" s="1" t="s">
        <v>26</v>
      </c>
      <c r="D12" s="1">
        <f>0.856098/6</f>
        <v>0.142683</v>
      </c>
      <c r="E12" s="1"/>
      <c r="F12" s="1"/>
      <c r="G12" s="1" t="s">
        <v>38</v>
      </c>
      <c r="H12" s="1">
        <v>2.785E-2</v>
      </c>
      <c r="I12" s="1">
        <v>3.7599999999999999E-3</v>
      </c>
    </row>
    <row r="13" spans="1:9" x14ac:dyDescent="0.35">
      <c r="B13" t="s">
        <v>45</v>
      </c>
      <c r="C13" t="s">
        <v>26</v>
      </c>
      <c r="D13">
        <f>0.879119/6</f>
        <v>0.14651983333333332</v>
      </c>
      <c r="G13" t="s">
        <v>39</v>
      </c>
      <c r="H13">
        <v>3.0890000000000001E-2</v>
      </c>
      <c r="I13">
        <v>1.729E-2</v>
      </c>
    </row>
    <row r="14" spans="1:9" x14ac:dyDescent="0.35">
      <c r="B14" t="s">
        <v>45</v>
      </c>
      <c r="C14" t="s">
        <v>26</v>
      </c>
      <c r="D14">
        <f>0.879427/6</f>
        <v>0.14657116666666667</v>
      </c>
      <c r="G14" t="s">
        <v>40</v>
      </c>
      <c r="H14">
        <v>2.7699999999999999E-2</v>
      </c>
      <c r="I14">
        <v>4.3670000000000002E-3</v>
      </c>
    </row>
    <row r="19" spans="1:13" x14ac:dyDescent="0.35">
      <c r="A19" s="1" t="s">
        <v>48</v>
      </c>
    </row>
    <row r="20" spans="1:13" x14ac:dyDescent="0.35">
      <c r="A20" t="s">
        <v>7</v>
      </c>
      <c r="B20" t="s">
        <v>47</v>
      </c>
      <c r="C20" t="s">
        <v>1</v>
      </c>
      <c r="D20" t="s">
        <v>8</v>
      </c>
      <c r="E20" t="s">
        <v>21</v>
      </c>
      <c r="F20" t="s">
        <v>22</v>
      </c>
      <c r="G20" t="s">
        <v>52</v>
      </c>
      <c r="H20" t="s">
        <v>9</v>
      </c>
      <c r="I20" t="s">
        <v>15</v>
      </c>
      <c r="J20" t="s">
        <v>51</v>
      </c>
      <c r="K20" t="s">
        <v>53</v>
      </c>
      <c r="L20" t="s">
        <v>16</v>
      </c>
      <c r="M20" t="s">
        <v>17</v>
      </c>
    </row>
    <row r="21" spans="1:13" x14ac:dyDescent="0.35">
      <c r="A21" t="s">
        <v>10</v>
      </c>
      <c r="C21">
        <v>2</v>
      </c>
      <c r="D21">
        <v>6</v>
      </c>
      <c r="E21">
        <f>C21*$D$3+D21*$E$3</f>
        <v>1.255674</v>
      </c>
      <c r="F21">
        <f>C21*$D$4+D21*$E$4</f>
        <v>1.2545284000000001</v>
      </c>
      <c r="G21">
        <f>Table4[[#This Row],[CH3]]*$D$2+Table4[[#This Row],[CH2]]*$E$5</f>
        <v>1.24776</v>
      </c>
      <c r="H21">
        <v>1.2615700000000001</v>
      </c>
      <c r="I21">
        <f t="shared" ref="I21:I25" si="0">ABS(H21-E21)/H21*100</f>
        <v>0.46735416980430122</v>
      </c>
      <c r="J21">
        <f t="shared" ref="J21:J25" si="1">ABS(H21-F21)/H21*100</f>
        <v>0.55816165571470322</v>
      </c>
      <c r="K21">
        <f t="shared" ref="K21:K25" si="2">ABS(H21-G21)/H21*100</f>
        <v>1.0946677552573458</v>
      </c>
      <c r="L21">
        <v>455</v>
      </c>
    </row>
    <row r="22" spans="1:13" x14ac:dyDescent="0.35">
      <c r="A22" t="s">
        <v>11</v>
      </c>
      <c r="C22">
        <v>2</v>
      </c>
      <c r="D22">
        <v>8</v>
      </c>
      <c r="E22">
        <f t="shared" ref="E22:E25" si="3">C22*$D$3+D22*$E$3</f>
        <v>1.3512599999999999</v>
      </c>
      <c r="F22">
        <f t="shared" ref="F22:F25" si="4">C22*$D$4+D22*$E$4</f>
        <v>1.3504732000000002</v>
      </c>
      <c r="G22">
        <f>Table4[[#This Row],[CH3]]*$D$2+Table4[[#This Row],[CH2]]*$E$5</f>
        <v>1.3462179999999999</v>
      </c>
      <c r="H22">
        <v>1.34395</v>
      </c>
      <c r="I22">
        <f t="shared" si="0"/>
        <v>0.54391904460730889</v>
      </c>
      <c r="J22">
        <f t="shared" si="1"/>
        <v>0.48537519997024986</v>
      </c>
      <c r="K22">
        <f t="shared" si="2"/>
        <v>0.16875627813534258</v>
      </c>
      <c r="L22">
        <v>358</v>
      </c>
    </row>
    <row r="23" spans="1:13" x14ac:dyDescent="0.35">
      <c r="A23" t="s">
        <v>12</v>
      </c>
      <c r="C23">
        <v>2</v>
      </c>
      <c r="D23">
        <v>10</v>
      </c>
      <c r="E23">
        <f t="shared" si="3"/>
        <v>1.4468460000000001</v>
      </c>
      <c r="F23">
        <f t="shared" si="4"/>
        <v>1.446418</v>
      </c>
      <c r="G23">
        <f>Table4[[#This Row],[CH3]]*$D$2+Table4[[#This Row],[CH2]]*$E$5</f>
        <v>1.4446759999999998</v>
      </c>
      <c r="H23">
        <v>1.4469099999999999</v>
      </c>
      <c r="I23">
        <f t="shared" si="0"/>
        <v>4.4232191359408644E-3</v>
      </c>
      <c r="J23">
        <f t="shared" si="1"/>
        <v>3.4003497107625E-2</v>
      </c>
      <c r="K23">
        <f t="shared" si="2"/>
        <v>0.15439799296432186</v>
      </c>
      <c r="L23">
        <v>354</v>
      </c>
    </row>
    <row r="24" spans="1:13" x14ac:dyDescent="0.35">
      <c r="A24" t="s">
        <v>13</v>
      </c>
      <c r="C24">
        <v>2</v>
      </c>
      <c r="D24">
        <v>12</v>
      </c>
      <c r="E24">
        <f t="shared" si="3"/>
        <v>1.542432</v>
      </c>
      <c r="F24">
        <f t="shared" si="4"/>
        <v>1.5423628</v>
      </c>
      <c r="G24">
        <f>Table4[[#This Row],[CH3]]*$D$2+Table4[[#This Row],[CH2]]*$E$5</f>
        <v>1.543134</v>
      </c>
      <c r="H24">
        <v>1.54009</v>
      </c>
      <c r="I24">
        <f t="shared" si="0"/>
        <v>0.15206903492653456</v>
      </c>
      <c r="J24">
        <f t="shared" si="1"/>
        <v>0.14757579102520468</v>
      </c>
      <c r="K24">
        <f t="shared" si="2"/>
        <v>0.19765078664234209</v>
      </c>
      <c r="L24">
        <v>167</v>
      </c>
    </row>
    <row r="25" spans="1:13" x14ac:dyDescent="0.35">
      <c r="A25" t="s">
        <v>14</v>
      </c>
      <c r="C25">
        <v>2</v>
      </c>
      <c r="D25">
        <v>14</v>
      </c>
      <c r="E25">
        <f t="shared" si="3"/>
        <v>1.6380180000000002</v>
      </c>
      <c r="F25">
        <f t="shared" si="4"/>
        <v>1.6383076000000001</v>
      </c>
      <c r="G25">
        <f>Table4[[#This Row],[CH3]]*$D$2+Table4[[#This Row],[CH2]]*$E$5</f>
        <v>1.6415919999999999</v>
      </c>
      <c r="H25">
        <v>1.64089</v>
      </c>
      <c r="I25">
        <f t="shared" si="0"/>
        <v>0.17502696707273271</v>
      </c>
      <c r="J25">
        <f t="shared" si="1"/>
        <v>0.15737800827598886</v>
      </c>
      <c r="K25">
        <f t="shared" si="2"/>
        <v>4.278166117168003E-2</v>
      </c>
      <c r="L25">
        <v>241</v>
      </c>
    </row>
    <row r="26" spans="1:13" x14ac:dyDescent="0.35">
      <c r="I26">
        <f>AVERAGE(I21:I25)</f>
        <v>0.26855848710936364</v>
      </c>
      <c r="J26">
        <f>AVERAGE(J21:J25)</f>
        <v>0.27649883041875434</v>
      </c>
      <c r="K26">
        <f>AVERAGE(K21:K25)</f>
        <v>0.33165089483420646</v>
      </c>
    </row>
    <row r="27" spans="1:13" x14ac:dyDescent="0.35">
      <c r="A27" s="1" t="s">
        <v>49</v>
      </c>
    </row>
    <row r="28" spans="1:13" x14ac:dyDescent="0.35">
      <c r="A28" t="s">
        <v>7</v>
      </c>
      <c r="B28" t="s">
        <v>47</v>
      </c>
      <c r="C28" t="s">
        <v>1</v>
      </c>
      <c r="D28" t="s">
        <v>8</v>
      </c>
      <c r="E28" t="s">
        <v>21</v>
      </c>
      <c r="F28" t="s">
        <v>22</v>
      </c>
      <c r="G28" t="s">
        <v>9</v>
      </c>
      <c r="H28" t="s">
        <v>15</v>
      </c>
      <c r="I28" t="s">
        <v>51</v>
      </c>
      <c r="J28" t="s">
        <v>16</v>
      </c>
      <c r="K28" t="s">
        <v>17</v>
      </c>
    </row>
    <row r="29" spans="1:13" x14ac:dyDescent="0.35">
      <c r="A29" t="s">
        <v>10</v>
      </c>
      <c r="C29">
        <v>2</v>
      </c>
      <c r="D29">
        <v>6</v>
      </c>
      <c r="E29">
        <f>C29*$D$6+D29*$E$6</f>
        <v>1.0420560000000001</v>
      </c>
      <c r="F29">
        <f t="shared" ref="F29:F33" si="5">C29*$D$7+D29*$E$7</f>
        <v>1.0446763999999999</v>
      </c>
      <c r="G29">
        <v>1.05199</v>
      </c>
      <c r="H29">
        <f t="shared" ref="H29:H33" si="6">ABS(G29-E29)/G29*100</f>
        <v>0.94430555423529561</v>
      </c>
      <c r="I29">
        <f t="shared" ref="I29:I33" si="7">ABS(G29-F29)/G29*100</f>
        <v>0.6952157339898698</v>
      </c>
    </row>
    <row r="30" spans="1:13" x14ac:dyDescent="0.35">
      <c r="A30" t="s">
        <v>11</v>
      </c>
      <c r="C30">
        <v>2</v>
      </c>
      <c r="D30">
        <v>8</v>
      </c>
      <c r="E30">
        <f>C30*$D$6+D30*$E$6</f>
        <v>1.123596</v>
      </c>
      <c r="F30">
        <f t="shared" si="5"/>
        <v>1.1223871999999999</v>
      </c>
      <c r="G30">
        <v>1.11666</v>
      </c>
      <c r="H30">
        <f t="shared" si="6"/>
        <v>0.62113803664499967</v>
      </c>
      <c r="I30">
        <f t="shared" si="7"/>
        <v>0.51288664409936169</v>
      </c>
    </row>
    <row r="31" spans="1:13" x14ac:dyDescent="0.35">
      <c r="A31" t="s">
        <v>12</v>
      </c>
      <c r="C31">
        <v>2</v>
      </c>
      <c r="D31">
        <v>10</v>
      </c>
      <c r="E31">
        <f>C31*$D$6+D31*$E$6</f>
        <v>1.205136</v>
      </c>
      <c r="F31">
        <f t="shared" si="5"/>
        <v>1.2000980000000001</v>
      </c>
      <c r="G31">
        <v>1.1997899999999999</v>
      </c>
      <c r="H31">
        <f t="shared" si="6"/>
        <v>0.44557797614583167</v>
      </c>
      <c r="I31">
        <f t="shared" si="7"/>
        <v>2.5671159119529007E-2</v>
      </c>
    </row>
    <row r="32" spans="1:13" x14ac:dyDescent="0.35">
      <c r="A32" t="s">
        <v>13</v>
      </c>
      <c r="C32">
        <v>2</v>
      </c>
      <c r="D32">
        <v>12</v>
      </c>
      <c r="E32">
        <f t="shared" ref="E32:E33" si="8">C32*$D$6+D32*$E$6</f>
        <v>1.2866759999999999</v>
      </c>
      <c r="F32">
        <f t="shared" si="5"/>
        <v>1.2778088000000001</v>
      </c>
      <c r="G32">
        <v>1.2747999999999999</v>
      </c>
      <c r="H32">
        <f t="shared" si="6"/>
        <v>0.93159711327267003</v>
      </c>
      <c r="I32">
        <f t="shared" si="7"/>
        <v>0.23602133668027495</v>
      </c>
    </row>
    <row r="33" spans="1:9" x14ac:dyDescent="0.35">
      <c r="A33" t="s">
        <v>14</v>
      </c>
      <c r="C33">
        <v>2</v>
      </c>
      <c r="D33">
        <v>14</v>
      </c>
      <c r="E33">
        <f t="shared" si="8"/>
        <v>1.3682160000000001</v>
      </c>
      <c r="F33">
        <f t="shared" si="5"/>
        <v>1.3555196</v>
      </c>
      <c r="G33">
        <v>1.3586499999999999</v>
      </c>
      <c r="H33">
        <f t="shared" si="6"/>
        <v>0.70408125713025327</v>
      </c>
      <c r="I33">
        <f t="shared" si="7"/>
        <v>0.23040518161409246</v>
      </c>
    </row>
    <row r="35" spans="1:9" x14ac:dyDescent="0.35">
      <c r="H35">
        <f>(G29-D29*$G$40)/2</f>
        <v>0.41099750000000002</v>
      </c>
    </row>
    <row r="36" spans="1:9" x14ac:dyDescent="0.35">
      <c r="G36">
        <f t="shared" ref="G36" si="9">(G30-G29)/2</f>
        <v>3.2335000000000003E-2</v>
      </c>
      <c r="H36">
        <f>(G30-D30*$G$40)/2</f>
        <v>0.40500000000000003</v>
      </c>
    </row>
    <row r="37" spans="1:9" x14ac:dyDescent="0.35">
      <c r="G37">
        <f>(G31-G30)/2</f>
        <v>4.1564999999999963E-2</v>
      </c>
      <c r="H37">
        <f>(G31-D31*$G$40)/2</f>
        <v>0.4082325</v>
      </c>
    </row>
    <row r="38" spans="1:9" x14ac:dyDescent="0.35">
      <c r="G38">
        <f>(G32-G31)/2</f>
        <v>3.7505000000000011E-2</v>
      </c>
      <c r="H38">
        <f>(G32-D32*$G$40)/2</f>
        <v>0.40740500000000002</v>
      </c>
    </row>
    <row r="39" spans="1:9" x14ac:dyDescent="0.35">
      <c r="G39">
        <f>(G33-G32)/2</f>
        <v>4.192499999999999E-2</v>
      </c>
      <c r="H39">
        <f>(G33-D33*$G$40)/2</f>
        <v>0.41099750000000002</v>
      </c>
    </row>
    <row r="40" spans="1:9" x14ac:dyDescent="0.35">
      <c r="F40" t="s">
        <v>50</v>
      </c>
      <c r="G40">
        <f>AVERAGE(G36:G39)</f>
        <v>3.8332499999999992E-2</v>
      </c>
      <c r="H40">
        <f>AVERAGE(H35:H39)</f>
        <v>0.40852649999999996</v>
      </c>
    </row>
    <row r="41" spans="1:9" x14ac:dyDescent="0.35">
      <c r="A41" t="s">
        <v>29</v>
      </c>
      <c r="C41" t="s">
        <v>30</v>
      </c>
      <c r="D41" t="s">
        <v>31</v>
      </c>
      <c r="E41" t="s">
        <v>32</v>
      </c>
    </row>
    <row r="42" spans="1:9" x14ac:dyDescent="0.35">
      <c r="A42">
        <v>2</v>
      </c>
      <c r="C42">
        <v>0.36357600000000001</v>
      </c>
      <c r="D42">
        <v>-7.4938000000000005E-2</v>
      </c>
      <c r="E42">
        <v>5.1590000000000004E-3</v>
      </c>
    </row>
    <row r="43" spans="1:9" x14ac:dyDescent="0.35">
      <c r="A43">
        <v>3</v>
      </c>
      <c r="C43">
        <v>0.39298300000000003</v>
      </c>
      <c r="D43">
        <v>-0.16752800000000001</v>
      </c>
      <c r="E43">
        <v>3.7983999999999997E-2</v>
      </c>
    </row>
    <row r="44" spans="1:9" x14ac:dyDescent="0.35">
      <c r="A44">
        <v>4</v>
      </c>
      <c r="C44">
        <v>0.30593500000000001</v>
      </c>
      <c r="D44">
        <v>-0.12839100000000001</v>
      </c>
      <c r="E44">
        <v>2.8657999999999999E-2</v>
      </c>
    </row>
    <row r="45" spans="1:9" x14ac:dyDescent="0.35">
      <c r="A45">
        <v>5</v>
      </c>
      <c r="C45">
        <v>0.28631200000000001</v>
      </c>
      <c r="D45">
        <v>-0.11108999999999999</v>
      </c>
      <c r="E45">
        <v>2.2641999999999999E-2</v>
      </c>
    </row>
    <row r="46" spans="1:9" x14ac:dyDescent="0.35">
      <c r="A46">
        <v>6</v>
      </c>
      <c r="C46">
        <v>0.220249</v>
      </c>
      <c r="D46">
        <v>-7.0232000000000003E-2</v>
      </c>
      <c r="E46">
        <v>1.1963E-2</v>
      </c>
    </row>
    <row r="47" spans="1:9" x14ac:dyDescent="0.35">
      <c r="A47">
        <v>7</v>
      </c>
      <c r="C47">
        <v>0.30593199999999998</v>
      </c>
      <c r="D47">
        <v>-0.171762</v>
      </c>
      <c r="E47">
        <v>5.0057999999999998E-2</v>
      </c>
    </row>
    <row r="48" spans="1:9" x14ac:dyDescent="0.35">
      <c r="A48">
        <v>8</v>
      </c>
      <c r="C48">
        <v>0.297539</v>
      </c>
      <c r="D48">
        <v>-0.209949</v>
      </c>
      <c r="E48">
        <v>6.8151000000000003E-2</v>
      </c>
    </row>
    <row r="49" spans="1:5" x14ac:dyDescent="0.35">
      <c r="A49" t="s">
        <v>33</v>
      </c>
      <c r="C49">
        <f>AVERAGE(C42:C48)</f>
        <v>0.31036085714285716</v>
      </c>
      <c r="D49">
        <f>AVERAGE(D42:D48)</f>
        <v>-0.13341285714285714</v>
      </c>
      <c r="E49">
        <f t="shared" ref="E49" si="10">AVERAGE(E42:E48)</f>
        <v>3.2087857142857147E-2</v>
      </c>
    </row>
    <row r="50" spans="1:5" x14ac:dyDescent="0.35">
      <c r="A50" t="s">
        <v>37</v>
      </c>
      <c r="C50">
        <f>AVERAGE(C43:C48)</f>
        <v>0.30149166666666666</v>
      </c>
      <c r="D50">
        <f>AVERAGE(D43:D48)</f>
        <v>-0.14315866666666668</v>
      </c>
      <c r="E50">
        <f>AVERAGE(E43:E48)</f>
        <v>3.6575999999999997E-2</v>
      </c>
    </row>
    <row r="51" spans="1:5" x14ac:dyDescent="0.35">
      <c r="A51" t="s">
        <v>46</v>
      </c>
      <c r="C51">
        <f>AVERAGE(C43:C47)</f>
        <v>0.30228219999999995</v>
      </c>
      <c r="D51">
        <f t="shared" ref="D51:E51" si="11">AVERAGE(D43:D47)</f>
        <v>-0.12980060000000002</v>
      </c>
      <c r="E51">
        <f t="shared" si="11"/>
        <v>3.0261E-2</v>
      </c>
    </row>
    <row r="53" spans="1:5" x14ac:dyDescent="0.35">
      <c r="C53">
        <f>AVERAGE(C43:C46)</f>
        <v>0.30136974999999999</v>
      </c>
      <c r="D53">
        <f t="shared" ref="D53:E53" si="12">AVERAGE(D43:D46)</f>
        <v>-0.11931025000000002</v>
      </c>
      <c r="E53">
        <f t="shared" si="12"/>
        <v>2.5311749999999997E-2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A6B0-FACC-44A1-B675-AC06C606BFF0}">
  <dimension ref="A1:D6"/>
  <sheetViews>
    <sheetView workbookViewId="0">
      <selection activeCell="B3" sqref="B3"/>
    </sheetView>
  </sheetViews>
  <sheetFormatPr defaultRowHeight="14.5" x14ac:dyDescent="0.35"/>
  <sheetData>
    <row r="1" spans="1:4" x14ac:dyDescent="0.35">
      <c r="B1" t="s">
        <v>54</v>
      </c>
      <c r="C1" t="s">
        <v>55</v>
      </c>
      <c r="D1" t="s">
        <v>56</v>
      </c>
    </row>
    <row r="2" spans="1:4" x14ac:dyDescent="0.35">
      <c r="A2" t="s">
        <v>1</v>
      </c>
      <c r="B2">
        <v>-6.1718500000000004E-3</v>
      </c>
      <c r="C2">
        <v>-0.194443</v>
      </c>
      <c r="D2">
        <v>-5.97023E-2</v>
      </c>
    </row>
    <row r="3" spans="1:4" x14ac:dyDescent="0.35">
      <c r="A3" t="s">
        <v>8</v>
      </c>
      <c r="B3">
        <v>-1.5553819999999999E-3</v>
      </c>
      <c r="C3">
        <v>-0.24406800000000001</v>
      </c>
      <c r="D3">
        <v>-5.8962099999999998E-3</v>
      </c>
    </row>
    <row r="6" spans="1:4" x14ac:dyDescent="0.3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Lotgering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Eric S</dc:creator>
  <cp:lastModifiedBy>Huang, Eric S</cp:lastModifiedBy>
  <dcterms:created xsi:type="dcterms:W3CDTF">2025-10-15T12:49:38Z</dcterms:created>
  <dcterms:modified xsi:type="dcterms:W3CDTF">2025-10-22T00:15:08Z</dcterms:modified>
</cp:coreProperties>
</file>