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Optimization Results\"/>
    </mc:Choice>
  </mc:AlternateContent>
  <xr:revisionPtr revIDLastSave="0" documentId="13_ncr:1_{F0751CA4-2C6E-4514-A876-6EF33AB0A03C}" xr6:coauthVersionLast="47" xr6:coauthVersionMax="47" xr10:uidLastSave="{00000000-0000-0000-0000-000000000000}"/>
  <bookViews>
    <workbookView xWindow="-110" yWindow="-110" windowWidth="19420" windowHeight="10420" activeTab="2" xr2:uid="{88A93044-632C-4EB3-AA7B-B27E1E261106}"/>
  </bookViews>
  <sheets>
    <sheet name="Sheet1" sheetId="1" r:id="rId1"/>
    <sheet name="Lotgering" sheetId="2" r:id="rId2"/>
    <sheet name="Sheet2" sheetId="3" r:id="rId3"/>
    <sheet name="Branched Alka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3" l="1"/>
  <c r="H70" i="3"/>
  <c r="H71" i="3"/>
  <c r="AI5" i="3"/>
  <c r="AI7" i="3"/>
  <c r="AI2" i="3"/>
  <c r="AJ3" i="3"/>
  <c r="AJ4" i="3"/>
  <c r="AJ5" i="3"/>
  <c r="AJ6" i="3"/>
  <c r="AJ7" i="3"/>
  <c r="AJ2" i="3"/>
  <c r="G2" i="3"/>
  <c r="D2" i="3"/>
  <c r="G21" i="1"/>
  <c r="K21" i="1" s="1"/>
  <c r="G22" i="1"/>
  <c r="K22" i="1" s="1"/>
  <c r="G23" i="1"/>
  <c r="K23" i="1" s="1"/>
  <c r="G24" i="1"/>
  <c r="K24" i="1" s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J21" i="1" s="1"/>
  <c r="E22" i="1"/>
  <c r="I22" i="1" s="1"/>
  <c r="E23" i="1"/>
  <c r="I23" i="1" s="1"/>
  <c r="E24" i="1"/>
  <c r="I24" i="1" s="1"/>
  <c r="E25" i="1"/>
  <c r="I25" i="1" s="1"/>
  <c r="E21" i="1"/>
  <c r="I21" i="1" s="1"/>
  <c r="K26" i="1" l="1"/>
  <c r="G40" i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<sst xmlns="http://schemas.openxmlformats.org/spreadsheetml/2006/main" count="195" uniqueCount="91">
  <si>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</si>
  <si>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</si>
  <si>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</si>
  <si>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</si>
  <si>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</si>
  <si>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</si>
  <si>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</si>
  <si>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</si>
  <si>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</si>
  <si>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</si>
  <si>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</si>
  <si>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</si>
  <si>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</si>
  <si>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</si>
  <si>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</si>
  <si>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</si>
  <si>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</si>
  <si>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</si>
  <si>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</si>
  <si>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</si>
  <si>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</si>
  <si>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</si>
  <si>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</si>
  <si>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</si>
  <si>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</si>
  <si>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</si>
  <si>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</si>
  <si>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</si>
  <si>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</si>
  <si>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</si>
  <si>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</si>
  <si>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</si>
  <si>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</si>
  <si>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</si>
  <si>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</si>
  <si>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</si>
  <si>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</si>
  <si>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</si>
  <si>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</si>
  <si>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</si>
  <si>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</si>
  <si>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</si>
  <si>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</si>
  <si>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</si>
  <si>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</si>
  <si>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</si>
  <si>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</si>
  <si>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</si>
  <si>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</si>
  <si>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</si>
  <si>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</si>
  <si>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</si>
  <si>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</si>
  <si>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</si>
  <si>
    <t>a</t>
  </si>
  <si>
    <t>b</t>
  </si>
  <si>
    <t>c</t>
  </si>
  <si>
    <t>Cyclopentane, Cyclohexane</t>
  </si>
  <si>
    <t>cCH2</t>
  </si>
  <si>
    <t>0.148908 for no T</t>
  </si>
  <si>
    <t>Cyclohexane</t>
  </si>
  <si>
    <t>Cyclopentane</t>
  </si>
  <si>
    <t>ng3</t>
  </si>
  <si>
    <t>exponent</t>
  </si>
  <si>
    <t>(1-ln(T))</t>
  </si>
  <si>
    <t>T CH3</t>
  </si>
  <si>
    <t>T CH2</t>
  </si>
  <si>
    <t>f</t>
  </si>
  <si>
    <t>1-T</t>
  </si>
  <si>
    <t>In VS</t>
  </si>
  <si>
    <t>IN JULIA</t>
  </si>
  <si>
    <t>Max</t>
  </si>
  <si>
    <t>Separate T</t>
  </si>
  <si>
    <t>VS</t>
  </si>
  <si>
    <t>1+c(T/TC)</t>
  </si>
  <si>
    <t>1-Xln(T)</t>
  </si>
  <si>
    <t>C in front</t>
  </si>
  <si>
    <t>C not 1</t>
  </si>
  <si>
    <t>Value Constant</t>
  </si>
  <si>
    <t>1/C</t>
  </si>
  <si>
    <t>[0.7967156548650978, -0.26998738623127144, 0.029674782148938414]</t>
  </si>
  <si>
    <t>[ 1.5, 2.1, 2.7]</t>
  </si>
  <si>
    <t>0.7081113071031407, -0.2506396131731235, 0.029855992324092917</t>
  </si>
  <si>
    <t>0.7478939661203835, -0.2649284354192793, 0.031123786073050424</t>
  </si>
  <si>
    <t>Hexane</t>
  </si>
  <si>
    <t xml:space="preserve"> 0.6413367923168263, -0.2205683628271185, 0.02612208898198096</t>
  </si>
  <si>
    <t>Butane</t>
  </si>
  <si>
    <t>C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</si>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</sst>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6A9955"/>
      <name val="Consolas"/>
      <family val="3"/>
    </font>
    <font>
      <sz val="14"/>
      <name val="Consolas"/>
      <family val="3"/>
    </font>
    <font>
      <sz val="7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39</xdr:col>
      <xdr:colOff>535251</xdr:colOff>
      <xdr:row>45</xdr:row>
      <xdr:rowOff>121640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0D5907-575D-9E71-A0D3-BCB447C30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7935" y="4127500"/>
          <a:ext cx="18204816" cy="4124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14" totalsRowDxfId="13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12" totalsRowDxfId="11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10" totalsRowDxfId="9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8" totalsRowDxfId="7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6">
      <calculatedColumnFormula>C29*$D$6+D29*$E$6</calculatedColumnFormula>
    </tableColumn>
    <tableColumn id="6" xr3:uid="{235D8C18-3F98-4FA2-877F-F3E243A6822E}" name="GCM 2" dataDxfId="5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4">
      <calculatedColumnFormula>ABS(G29-E29)/G29*100</calculatedColumnFormula>
    </tableColumn>
    <tableColumn id="9" xr3:uid="{6D9BDE64-FE3C-49CA-B60C-0038714B8D03}" name="Difference 2" dataDxfId="3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92FF3-FF0D-45CD-A669-4B1B74C8B5A8}" name="Table13" displayName="Table13" ref="A1:I14" totalsRowShown="0">
  <autoFilter ref="A1:I14" xr:uid="{D0492FF3-FF0D-45CD-A669-4B1B74C8B5A8}"/>
  <tableColumns count="9">
    <tableColumn id="1" xr3:uid="{7CB245E9-AED2-466C-86F0-2BA82079AF7F}" name="Fluids Trained on"/>
    <tableColumn id="9" xr3:uid="{FD5004C8-4014-449B-99C7-44BF1881E5E0}" name="Model"/>
    <tableColumn id="2" xr3:uid="{40F4A77F-9053-494E-940E-0558051D5C0A}" name="Groups Optimized"/>
    <tableColumn id="3" xr3:uid="{3DF74780-DD22-4EE9-9A0D-C09514ADC43D}" name="Value" dataDxfId="2">
      <calculatedColumnFormula>1.11096/6</calculatedColumnFormula>
    </tableColumn>
    <tableColumn id="4" xr3:uid="{49703CF6-FB85-4EBB-924B-B33B5B1ABAC6}" name="Value2"/>
    <tableColumn id="5" xr3:uid="{8963CD0C-60D2-4549-B33B-2A3FA55A66BD}" name="Pure Fluid"/>
    <tableColumn id="6" xr3:uid="{C04F4932-8443-4858-8FD7-2A00D3B28449}" name="Note"/>
    <tableColumn id="7" xr3:uid="{E377CF53-FA72-448C-8D75-B9B45C2023E2}" name="AAD train"/>
    <tableColumn id="8" xr3:uid="{4D42C470-C77A-410B-9161-F10894ED32AD}" name="AAD 1b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2F46B-1CED-4A27-A9DE-7E8FCCA33933}" name="Table134" displayName="Table134" ref="A26:I40" totalsRowShown="0">
  <autoFilter ref="A26:I40" xr:uid="{C9D2F46B-1CED-4A27-A9DE-7E8FCCA33933}"/>
  <tableColumns count="9">
    <tableColumn id="1" xr3:uid="{B1D064EA-1119-40B2-B361-F9DC470473DE}" name="Fluids Trained on"/>
    <tableColumn id="9" xr3:uid="{4614633E-F688-4AFA-904E-0100A5CE7CE9}" name="Model"/>
    <tableColumn id="2" xr3:uid="{3F42E0F3-B1D6-4855-A826-C4181860F341}" name="Groups Optimized"/>
    <tableColumn id="3" xr3:uid="{732CFF55-F808-450F-A12B-2AFAB3F6C0A7}" name="Value" dataDxfId="1">
      <calculatedColumnFormula>1.11096/6</calculatedColumnFormula>
    </tableColumn>
    <tableColumn id="4" xr3:uid="{0751B835-A6F6-4DBE-B006-3FF96AB0D847}" name="Value2"/>
    <tableColumn id="5" xr3:uid="{FF3286A2-F5FB-4A13-A184-210E0599F50E}" name="Pure Fluid"/>
    <tableColumn id="6" xr3:uid="{747C1A42-4776-48DE-B169-C51FCD75D666}" name="Note"/>
    <tableColumn id="7" xr3:uid="{D5024ACF-E705-420D-A2B8-A6FF34EB2F34}" name="AAD train"/>
    <tableColumn id="8" xr3:uid="{6A6A4C80-56D6-4C67-A68F-A3CEA8C5990F}" name="AAD 1b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17142-EEDD-4872-8AF0-B4B96AE35B3B}" name="Table1346" displayName="Table1346" ref="A45:I62" totalsRowShown="0">
  <autoFilter ref="A45:I62" xr:uid="{26317142-EEDD-4872-8AF0-B4B96AE35B3B}"/>
  <tableColumns count="9">
    <tableColumn id="1" xr3:uid="{DCA7B086-EE70-4934-AE78-5113FD2CAE95}" name="Fluids Trained on"/>
    <tableColumn id="9" xr3:uid="{6D6AC1A0-3399-49C8-8029-86B2E4043FF7}" name="Model"/>
    <tableColumn id="2" xr3:uid="{B86A0EE0-A819-46F0-94F2-5E87C0E9ED8A}" name="Groups Optimized"/>
    <tableColumn id="3" xr3:uid="{A1863FBE-E135-4F32-AEA0-5C26DBA4C05B}" name="Value" dataDxfId="0">
      <calculatedColumnFormula>1.11096/6</calculatedColumnFormula>
    </tableColumn>
    <tableColumn id="4" xr3:uid="{03E83C4D-D923-4EB4-8786-CE35C1CEB5DE}" name="Value Constant"/>
    <tableColumn id="5" xr3:uid="{0681B6F1-BE5A-4830-A429-CAF35B23F493}" name="Pure Fluid"/>
    <tableColumn id="6" xr3:uid="{E1136263-1C33-4855-AB79-7DCD123FD66C}" name="Note"/>
    <tableColumn id="7" xr3:uid="{EB7DAA9E-F75E-45A3-8A91-318FA77D95F3}" name="AAD train"/>
    <tableColumn id="8" xr3:uid="{BE39F083-9E75-449E-B08D-50B1805A6AEE}" name="AAD 1b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7CA1D3-2021-4A4B-8CE6-0FA5F770CDE6}" name="Table6" displayName="Table6" ref="A74:I77" totalsRowShown="0">
  <autoFilter ref="A74:I77" xr:uid="{7E7CA1D3-2021-4A4B-8CE6-0FA5F770CDE6}"/>
  <tableColumns count="9">
    <tableColumn id="1" xr3:uid="{8BA17175-E7B1-4C6E-8522-BE5E1393B3CA}" name="Column1"/>
    <tableColumn id="2" xr3:uid="{0B588A6E-6BB5-41AD-A35C-9E067B8D42E3}" name="C"/>
    <tableColumn id="3" xr3:uid="{9E97DCCF-8229-4F80-85EF-E227E9394714}" name="n1"/>
    <tableColumn id="4" xr3:uid="{ADE49444-55F4-43DE-B00F-85C421C8A2C6}" name="n2"/>
    <tableColumn id="5" xr3:uid="{9EBBF952-9A05-4D9D-AD78-6E0CD8ED9C27}" name="n3"/>
    <tableColumn id="6" xr3:uid="{96BC1249-6357-401B-A617-678D8D1C9AA5}" name="e1"/>
    <tableColumn id="7" xr3:uid="{3E855E97-A787-43E4-9292-1CC0CCBCBBB8}" name="e2"/>
    <tableColumn id="8" xr3:uid="{73DEDF7C-E5D3-4D3C-9E13-261A9A881597}" name="e3"/>
    <tableColumn id="9" xr3:uid="{AFA9ADBA-45C5-4E79-8976-265A0FF50866}" name="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topLeftCell="A3" zoomScale="77" zoomScaleNormal="85" workbookViewId="0">
      <selection activeCell="D13" sqref="D13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I26">
        <f>AVERAGE(I21:I25)</f>
        <v>0.26855848710936364</v>
      </c>
      <c r="J26">
        <f>AVERAGE(J21:J25)</f>
        <v>0.27649883041875434</v>
      </c>
      <c r="K26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1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6B0-FACC-44A1-B675-AC06C606BFF0}">
  <dimension ref="A1:D6"/>
  <sheetViews>
    <sheetView workbookViewId="0">
      <selection activeCell="B3" sqref="B3"/>
    </sheetView>
  </sheetViews>
  <sheetFormatPr defaultRowHeight="14.5" x14ac:dyDescent="0.35"/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1</v>
      </c>
      <c r="B2">
        <v>-6.1718500000000004E-3</v>
      </c>
      <c r="C2">
        <v>-0.194443</v>
      </c>
      <c r="D2">
        <v>-5.97023E-2</v>
      </c>
    </row>
    <row r="3" spans="1:4" x14ac:dyDescent="0.35">
      <c r="A3" t="s">
        <v>8</v>
      </c>
      <c r="B3">
        <v>-1.5553819999999999E-3</v>
      </c>
      <c r="C3">
        <v>-0.24406800000000001</v>
      </c>
      <c r="D3">
        <v>-5.8962099999999998E-3</v>
      </c>
    </row>
    <row r="6" spans="1:4" x14ac:dyDescent="0.3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DBF-EF42-4695-ABFE-9E64DAD705B3}">
  <dimension ref="A1:AJ75"/>
  <sheetViews>
    <sheetView tabSelected="1" topLeftCell="H1" zoomScale="115" zoomScaleNormal="115" workbookViewId="0">
      <selection activeCell="L8" sqref="L8"/>
    </sheetView>
  </sheetViews>
  <sheetFormatPr defaultRowHeight="14.5" x14ac:dyDescent="0.35"/>
  <cols>
    <col min="1" max="1" width="17.453125" bestFit="1" customWidth="1"/>
    <col min="2" max="2" width="63.54296875" customWidth="1"/>
    <col min="3" max="3" width="21" customWidth="1"/>
    <col min="4" max="4" width="10.81640625" customWidth="1"/>
    <col min="5" max="5" width="8.81640625" bestFit="1" customWidth="1"/>
    <col min="6" max="6" width="11.54296875" bestFit="1" customWidth="1"/>
    <col min="7" max="7" width="15.81640625" customWidth="1"/>
    <col min="8" max="8" width="10.81640625" bestFit="1" customWidth="1"/>
    <col min="9" max="9" width="10.6328125" bestFit="1" customWidth="1"/>
    <col min="15" max="15" width="14.453125" customWidth="1"/>
    <col min="16" max="16" width="12.453125" customWidth="1"/>
  </cols>
  <sheetData>
    <row r="1" spans="1:36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  <c r="L1" t="s">
        <v>33</v>
      </c>
      <c r="M1" t="s">
        <v>1</v>
      </c>
      <c r="N1" t="s">
        <v>8</v>
      </c>
      <c r="O1" t="s">
        <v>65</v>
      </c>
      <c r="P1" t="s">
        <v>66</v>
      </c>
      <c r="Q1" t="s">
        <v>62</v>
      </c>
      <c r="R1" t="s">
        <v>63</v>
      </c>
      <c r="S1" t="s">
        <v>67</v>
      </c>
      <c r="AI1" t="s">
        <v>50</v>
      </c>
      <c r="AJ1" t="s">
        <v>71</v>
      </c>
    </row>
    <row r="2" spans="1:36" x14ac:dyDescent="0.35">
      <c r="A2" t="s">
        <v>25</v>
      </c>
      <c r="C2" t="s">
        <v>26</v>
      </c>
      <c r="D2">
        <f t="shared" ref="D2" si="0">1.11096/6</f>
        <v>0.18515999999999999</v>
      </c>
      <c r="E2">
        <v>72.964500000000001</v>
      </c>
      <c r="G2">
        <f>0.879119/6</f>
        <v>0.14651983333333332</v>
      </c>
      <c r="Q2">
        <v>2.6627476000000001E-2</v>
      </c>
      <c r="R2">
        <v>2.77759</v>
      </c>
      <c r="S2">
        <v>3.5799999999999998E-2</v>
      </c>
      <c r="U2">
        <v>3.9295957709234101E-2</v>
      </c>
      <c r="V2">
        <v>3.0319266912699799E-2</v>
      </c>
      <c r="W2">
        <v>3.6490480103860398E-2</v>
      </c>
      <c r="X2">
        <v>6.8261823758580101E-2</v>
      </c>
      <c r="Y2">
        <v>5.70017455092112E-2</v>
      </c>
      <c r="Z2">
        <v>4.2008664306779998E-2</v>
      </c>
      <c r="AA2">
        <v>2.76708742991357E-2</v>
      </c>
      <c r="AB2">
        <v>2.5964484052484599E-2</v>
      </c>
      <c r="AC2">
        <v>5.0962861333471998E-2</v>
      </c>
      <c r="AD2">
        <v>6.4454100076890106E-2</v>
      </c>
      <c r="AE2">
        <v>5.1101088362238402E-2</v>
      </c>
      <c r="AF2">
        <v>0.14985295197097201</v>
      </c>
      <c r="AG2">
        <v>9.05908410923255E-2</v>
      </c>
      <c r="AH2">
        <v>4.6642337949149501E-2</v>
      </c>
      <c r="AI2">
        <f>AVERAGE(U2:AH2)</f>
        <v>5.5758391245502394E-2</v>
      </c>
      <c r="AJ2">
        <f>MAX(U2:AH2)</f>
        <v>0.14985295197097201</v>
      </c>
    </row>
    <row r="3" spans="1:36" x14ac:dyDescent="0.35">
      <c r="A3" t="s">
        <v>57</v>
      </c>
      <c r="C3" t="s">
        <v>58</v>
      </c>
      <c r="D3">
        <v>0.103377</v>
      </c>
      <c r="E3">
        <v>-123.288</v>
      </c>
      <c r="G3" t="s">
        <v>59</v>
      </c>
      <c r="Q3">
        <v>2.8334000000000002E-2</v>
      </c>
      <c r="R3">
        <v>2.75</v>
      </c>
      <c r="S3">
        <v>4.8500000000000001E-2</v>
      </c>
      <c r="AJ3">
        <f t="shared" ref="AJ3:AJ7" si="1">MAX(U3:AH3)</f>
        <v>0</v>
      </c>
    </row>
    <row r="4" spans="1:36" x14ac:dyDescent="0.35">
      <c r="A4" t="s">
        <v>60</v>
      </c>
      <c r="C4" t="s">
        <v>9</v>
      </c>
      <c r="D4">
        <v>0.76141700000000001</v>
      </c>
      <c r="K4" t="s">
        <v>70</v>
      </c>
      <c r="L4" t="s">
        <v>64</v>
      </c>
      <c r="M4">
        <v>0.31089250000000002</v>
      </c>
      <c r="N4">
        <v>9.3024140000000002E-3</v>
      </c>
      <c r="O4">
        <v>-6.1322000000000002E-2</v>
      </c>
      <c r="P4">
        <v>-0.44629099999999999</v>
      </c>
      <c r="Q4">
        <v>2.7893000000000001E-2</v>
      </c>
      <c r="R4">
        <v>2.7532287000000002</v>
      </c>
      <c r="S4">
        <v>2.7050000000000001E-2</v>
      </c>
      <c r="AJ4">
        <f t="shared" si="1"/>
        <v>0</v>
      </c>
    </row>
    <row r="5" spans="1:36" x14ac:dyDescent="0.35">
      <c r="A5" t="s">
        <v>61</v>
      </c>
      <c r="C5" t="s">
        <v>9</v>
      </c>
      <c r="D5">
        <v>0.76133999999999991</v>
      </c>
      <c r="M5">
        <v>0.20918041342902799</v>
      </c>
      <c r="N5">
        <v>3.86457794072489E-3</v>
      </c>
      <c r="O5">
        <v>-0.17663046571746699</v>
      </c>
      <c r="P5">
        <v>-1.17274362771735</v>
      </c>
      <c r="Q5">
        <v>2.78307626172117E-2</v>
      </c>
      <c r="R5">
        <v>2.75</v>
      </c>
      <c r="S5">
        <v>2.5930000000000002E-2</v>
      </c>
      <c r="U5">
        <v>5.1124899827396597E-2</v>
      </c>
      <c r="V5">
        <v>3.7040419230902101E-2</v>
      </c>
      <c r="W5">
        <v>4.0043811695251702E-2</v>
      </c>
      <c r="X5">
        <v>5.3861221018446703E-2</v>
      </c>
      <c r="Y5">
        <v>5.5739391953762998E-2</v>
      </c>
      <c r="Z5">
        <v>5.4564257278704301E-2</v>
      </c>
      <c r="AA5">
        <v>3.7599175380684698E-2</v>
      </c>
      <c r="AB5">
        <v>3.5022058009562602E-2</v>
      </c>
      <c r="AC5">
        <v>4.3663862399276901E-2</v>
      </c>
      <c r="AD5">
        <v>2.9417789239520199E-2</v>
      </c>
      <c r="AE5">
        <v>3.1631659915169301E-2</v>
      </c>
      <c r="AF5">
        <v>3.7339093812924599E-2</v>
      </c>
      <c r="AG5">
        <v>5.6629642972582397E-2</v>
      </c>
      <c r="AH5">
        <v>4.6639521935386501E-2</v>
      </c>
      <c r="AI5">
        <f t="shared" ref="AI5:AI7" si="2">AVERAGE(U5:AH5)</f>
        <v>4.3594057476397961E-2</v>
      </c>
      <c r="AJ5">
        <f t="shared" si="1"/>
        <v>5.6629642972582397E-2</v>
      </c>
    </row>
    <row r="6" spans="1:36" x14ac:dyDescent="0.35">
      <c r="K6" t="s">
        <v>69</v>
      </c>
      <c r="L6" t="s">
        <v>68</v>
      </c>
      <c r="M6">
        <v>0.35712235581224999</v>
      </c>
      <c r="N6">
        <v>3.02375711122677E-2</v>
      </c>
      <c r="O6">
        <v>-4.6918277081379399E-4</v>
      </c>
      <c r="P6" s="3">
        <v>5.97161659847095E-5</v>
      </c>
      <c r="Q6">
        <v>2.65046941847818E-2</v>
      </c>
      <c r="R6">
        <v>2.76745716325699</v>
      </c>
      <c r="S6">
        <v>2.5899999999999999E-2</v>
      </c>
      <c r="AJ6">
        <f t="shared" si="1"/>
        <v>0</v>
      </c>
    </row>
    <row r="7" spans="1:36" x14ac:dyDescent="0.35">
      <c r="M7">
        <v>0.37785453807361002</v>
      </c>
      <c r="N7">
        <v>3.09564212639553E-2</v>
      </c>
      <c r="O7">
        <v>-3.50602953799488E-4</v>
      </c>
      <c r="P7" s="3">
        <v>-6.2966807252791095E-5</v>
      </c>
      <c r="Q7">
        <v>2.79366574318681E-2</v>
      </c>
      <c r="R7">
        <v>2.75</v>
      </c>
      <c r="S7">
        <v>2.69E-2</v>
      </c>
      <c r="U7">
        <v>5.1234164992704799E-2</v>
      </c>
      <c r="V7">
        <v>3.8259948894821399E-2</v>
      </c>
      <c r="W7">
        <v>4.4814266376105798E-2</v>
      </c>
      <c r="X7">
        <v>6.0862975851584997E-2</v>
      </c>
      <c r="Y7">
        <v>5.48420889037015E-2</v>
      </c>
      <c r="Z7">
        <v>5.6458543047319898E-2</v>
      </c>
      <c r="AA7">
        <v>4.0734452118421499E-2</v>
      </c>
      <c r="AB7">
        <v>3.8297184725768603E-2</v>
      </c>
      <c r="AC7">
        <v>4.3852551815306499E-2</v>
      </c>
      <c r="AD7">
        <v>2.7933024296346001E-2</v>
      </c>
      <c r="AE7">
        <v>3.5049406089244999E-2</v>
      </c>
      <c r="AF7">
        <v>4.8820366633018003E-2</v>
      </c>
      <c r="AG7">
        <v>6.05345104621361E-2</v>
      </c>
      <c r="AH7">
        <v>3.8063878103366602E-2</v>
      </c>
      <c r="AI7">
        <f t="shared" si="2"/>
        <v>4.5696954450703341E-2</v>
      </c>
      <c r="AJ7">
        <f t="shared" si="1"/>
        <v>6.0862975851584997E-2</v>
      </c>
    </row>
    <row r="9" spans="1:36" x14ac:dyDescent="0.35">
      <c r="K9" t="s">
        <v>72</v>
      </c>
      <c r="M9">
        <v>0.42413814</v>
      </c>
      <c r="N9">
        <v>3.9082199999999997E-2</v>
      </c>
      <c r="Q9">
        <v>2.8748114500000001E-2</v>
      </c>
      <c r="R9">
        <v>2.75</v>
      </c>
      <c r="S9">
        <v>3.32E-2</v>
      </c>
    </row>
    <row r="10" spans="1:36" x14ac:dyDescent="0.35">
      <c r="L10" t="s">
        <v>64</v>
      </c>
      <c r="M10">
        <v>0.37622299999999997</v>
      </c>
      <c r="N10">
        <v>3.7999999999999999E-2</v>
      </c>
      <c r="O10">
        <v>-2.2734600000000001E-2</v>
      </c>
      <c r="P10">
        <v>-3.2859999999999999E-3</v>
      </c>
      <c r="Q10">
        <v>2.8748114500000001E-2</v>
      </c>
      <c r="R10">
        <v>2.75</v>
      </c>
      <c r="S10">
        <v>3.1800000000000002E-2</v>
      </c>
    </row>
    <row r="11" spans="1:36" x14ac:dyDescent="0.35">
      <c r="L11" t="s">
        <v>68</v>
      </c>
      <c r="M11">
        <v>0.41625000000000001</v>
      </c>
      <c r="N11">
        <v>3.8800000000000001E-2</v>
      </c>
      <c r="O11" s="3">
        <v>-6.5531999999999995E-5</v>
      </c>
      <c r="P11" s="3">
        <v>1.84218E-13</v>
      </c>
      <c r="Q11">
        <v>2.8748114500000001E-2</v>
      </c>
      <c r="R11">
        <v>2.75</v>
      </c>
      <c r="S11">
        <v>3.1899999999999998E-2</v>
      </c>
    </row>
    <row r="12" spans="1:36" x14ac:dyDescent="0.35">
      <c r="C12" s="1"/>
      <c r="D12" s="1"/>
      <c r="E12" s="1"/>
      <c r="F12" s="1"/>
      <c r="G12" s="1"/>
      <c r="H12" s="1"/>
      <c r="I12" s="1"/>
    </row>
    <row r="13" spans="1:36" x14ac:dyDescent="0.35">
      <c r="K13" t="s">
        <v>73</v>
      </c>
      <c r="L13" t="s">
        <v>74</v>
      </c>
      <c r="M13">
        <v>0.42899999999999999</v>
      </c>
      <c r="N13">
        <v>3.5487999999999999E-2</v>
      </c>
      <c r="O13">
        <v>-2.7313E-2</v>
      </c>
      <c r="P13">
        <v>0.21613099999999999</v>
      </c>
      <c r="Q13">
        <v>2.8748114500000001E-2</v>
      </c>
      <c r="R13">
        <v>2.75</v>
      </c>
      <c r="S13">
        <v>3.1399999999999997E-2</v>
      </c>
    </row>
    <row r="15" spans="1:36" x14ac:dyDescent="0.35">
      <c r="L15" t="s">
        <v>76</v>
      </c>
      <c r="M15">
        <v>0.39981126076461199</v>
      </c>
      <c r="N15">
        <v>2.7637158407232701E-2</v>
      </c>
      <c r="O15">
        <v>4.4140152578491298E-2</v>
      </c>
      <c r="P15">
        <v>0.56586955967774</v>
      </c>
      <c r="Q15">
        <v>2.8035179305768501E-2</v>
      </c>
      <c r="R15">
        <v>2.75</v>
      </c>
      <c r="S15">
        <v>2.7699999999999999E-2</v>
      </c>
    </row>
    <row r="17" spans="1:19" x14ac:dyDescent="0.35">
      <c r="M17">
        <v>0.4194367</v>
      </c>
      <c r="N17">
        <v>3.7393999999999997E-2</v>
      </c>
      <c r="O17">
        <v>0.466559</v>
      </c>
      <c r="P17">
        <v>4.8713169000000001E-2</v>
      </c>
      <c r="Q17">
        <v>2.8479999999999998E-2</v>
      </c>
      <c r="R17">
        <v>2.75</v>
      </c>
      <c r="S17">
        <v>2.8299999999999999E-2</v>
      </c>
    </row>
    <row r="20" spans="1:19" x14ac:dyDescent="0.35">
      <c r="L20" t="s">
        <v>79</v>
      </c>
      <c r="M20">
        <v>0.41926581468005703</v>
      </c>
      <c r="N20">
        <v>3.7495827721524599E-2</v>
      </c>
      <c r="O20">
        <v>-2.8548540202457E-2</v>
      </c>
      <c r="P20">
        <v>0.50025513791170295</v>
      </c>
      <c r="Q20">
        <v>2.8487736198670999E-2</v>
      </c>
    </row>
    <row r="25" spans="1:19" ht="18" x14ac:dyDescent="0.35">
      <c r="A25" s="4">
        <v>2.7830761999999998E-2</v>
      </c>
      <c r="B25">
        <v>2.75</v>
      </c>
      <c r="C25" t="s">
        <v>75</v>
      </c>
    </row>
    <row r="26" spans="1:19" x14ac:dyDescent="0.35">
      <c r="A26" t="s">
        <v>2</v>
      </c>
      <c r="B26" t="s">
        <v>43</v>
      </c>
      <c r="C26" t="s">
        <v>3</v>
      </c>
      <c r="D26" t="s">
        <v>27</v>
      </c>
      <c r="E26" t="s">
        <v>28</v>
      </c>
      <c r="F26" t="s">
        <v>4</v>
      </c>
      <c r="G26" t="s">
        <v>18</v>
      </c>
      <c r="H26" t="s">
        <v>41</v>
      </c>
      <c r="I26" t="s">
        <v>42</v>
      </c>
    </row>
    <row r="27" spans="1:19" x14ac:dyDescent="0.35">
      <c r="A27" t="s">
        <v>25</v>
      </c>
      <c r="C27" t="s">
        <v>26</v>
      </c>
      <c r="D27">
        <v>6.01999007087735E-4</v>
      </c>
      <c r="E27">
        <v>-249.95164112018099</v>
      </c>
      <c r="G27">
        <v>4.2659999999999998E-3</v>
      </c>
    </row>
    <row r="28" spans="1:19" x14ac:dyDescent="0.35">
      <c r="D28">
        <v>0.88788125500000004</v>
      </c>
      <c r="G28">
        <v>1.7739999999999999E-2</v>
      </c>
    </row>
    <row r="29" spans="1:19" x14ac:dyDescent="0.35">
      <c r="A29" t="s">
        <v>60</v>
      </c>
      <c r="D29">
        <v>0.76219984569010701</v>
      </c>
      <c r="G29">
        <v>2.52152020138104E-2</v>
      </c>
    </row>
    <row r="31" spans="1:19" x14ac:dyDescent="0.35">
      <c r="A31" t="s">
        <v>61</v>
      </c>
      <c r="C31" t="s">
        <v>58</v>
      </c>
      <c r="D31">
        <v>0.74675215149792995</v>
      </c>
      <c r="G31">
        <v>2.1163383343483999E-2</v>
      </c>
    </row>
    <row r="32" spans="1:19" x14ac:dyDescent="0.35">
      <c r="D32">
        <v>0.63017380584554505</v>
      </c>
      <c r="E32">
        <v>-3.2990716374660299E-2</v>
      </c>
      <c r="G32">
        <v>2.1045612252032699E-2</v>
      </c>
    </row>
    <row r="33" spans="1:9" x14ac:dyDescent="0.35">
      <c r="A33" t="s">
        <v>60</v>
      </c>
      <c r="C33" t="s">
        <v>9</v>
      </c>
      <c r="D33">
        <v>6.4449454100000002E-4</v>
      </c>
      <c r="E33">
        <v>-200.2027836</v>
      </c>
    </row>
    <row r="34" spans="1:9" x14ac:dyDescent="0.35">
      <c r="A34" t="s">
        <v>61</v>
      </c>
      <c r="C34" t="s">
        <v>9</v>
      </c>
    </row>
    <row r="38" spans="1:9" x14ac:dyDescent="0.35">
      <c r="C38" s="1"/>
      <c r="D38" s="1"/>
      <c r="E38" s="1"/>
      <c r="F38" s="1"/>
      <c r="G38" s="1"/>
      <c r="H38" s="1"/>
      <c r="I38" s="1"/>
    </row>
    <row r="44" spans="1:9" x14ac:dyDescent="0.35">
      <c r="A44">
        <v>0.2848</v>
      </c>
      <c r="B44">
        <v>2.75</v>
      </c>
      <c r="C44" t="s">
        <v>77</v>
      </c>
    </row>
    <row r="45" spans="1:9" x14ac:dyDescent="0.35">
      <c r="A45" t="s">
        <v>2</v>
      </c>
      <c r="B45" t="s">
        <v>43</v>
      </c>
      <c r="C45" t="s">
        <v>3</v>
      </c>
      <c r="D45" t="s">
        <v>27</v>
      </c>
      <c r="E45" t="s">
        <v>78</v>
      </c>
      <c r="F45" t="s">
        <v>4</v>
      </c>
      <c r="G45" t="s">
        <v>18</v>
      </c>
      <c r="H45" t="s">
        <v>41</v>
      </c>
      <c r="I45" t="s">
        <v>42</v>
      </c>
    </row>
    <row r="46" spans="1:9" x14ac:dyDescent="0.35">
      <c r="C46" t="s">
        <v>1</v>
      </c>
    </row>
    <row r="49" spans="1:9" x14ac:dyDescent="0.35">
      <c r="A49" t="s">
        <v>25</v>
      </c>
      <c r="C49" t="s">
        <v>26</v>
      </c>
    </row>
    <row r="51" spans="1:9" x14ac:dyDescent="0.35">
      <c r="A51" t="s">
        <v>60</v>
      </c>
      <c r="D51">
        <v>0.774571519272511</v>
      </c>
      <c r="E51">
        <v>1.50459391376</v>
      </c>
    </row>
    <row r="53" spans="1:9" x14ac:dyDescent="0.35">
      <c r="A53" t="s">
        <v>61</v>
      </c>
      <c r="C53" t="s">
        <v>58</v>
      </c>
    </row>
    <row r="55" spans="1:9" x14ac:dyDescent="0.35">
      <c r="A55" t="s">
        <v>60</v>
      </c>
      <c r="C55" t="s">
        <v>9</v>
      </c>
    </row>
    <row r="56" spans="1:9" x14ac:dyDescent="0.35">
      <c r="A56" t="s">
        <v>61</v>
      </c>
      <c r="C56" t="s">
        <v>9</v>
      </c>
    </row>
    <row r="60" spans="1:9" x14ac:dyDescent="0.35">
      <c r="C60" s="1"/>
      <c r="D60" s="1"/>
      <c r="E60" s="1"/>
      <c r="F60" s="1"/>
      <c r="G60" s="1"/>
      <c r="H60" s="1"/>
      <c r="I60" s="1"/>
    </row>
    <row r="68" spans="1:9" x14ac:dyDescent="0.35">
      <c r="A68" t="s">
        <v>12</v>
      </c>
      <c r="B68" s="5" t="s">
        <v>80</v>
      </c>
      <c r="E68" s="5" t="s">
        <v>81</v>
      </c>
      <c r="F68" s="5">
        <v>-1.1011873999999999</v>
      </c>
      <c r="G68">
        <v>-0.88103719599999997</v>
      </c>
    </row>
    <row r="69" spans="1:9" x14ac:dyDescent="0.35">
      <c r="A69" t="s">
        <v>11</v>
      </c>
      <c r="B69" s="5" t="s">
        <v>83</v>
      </c>
      <c r="E69" s="5"/>
      <c r="F69" s="5">
        <v>-0.83745220834717504</v>
      </c>
      <c r="G69">
        <v>-0.80838135</v>
      </c>
    </row>
    <row r="70" spans="1:9" x14ac:dyDescent="0.35">
      <c r="A70" t="s">
        <v>10</v>
      </c>
      <c r="B70" t="s">
        <v>82</v>
      </c>
      <c r="F70">
        <v>-0.76947469414722003</v>
      </c>
      <c r="G70">
        <v>-0.83552811599999999</v>
      </c>
      <c r="H70">
        <f>0.5*(G68-G70)</f>
        <v>-2.275453999999999E-2</v>
      </c>
    </row>
    <row r="71" spans="1:9" x14ac:dyDescent="0.35">
      <c r="A71" t="s">
        <v>84</v>
      </c>
      <c r="B71" t="s">
        <v>85</v>
      </c>
      <c r="F71">
        <v>-0.603827400858999</v>
      </c>
      <c r="G71">
        <v>-0.81929300000000005</v>
      </c>
      <c r="H71">
        <f>G70-G71</f>
        <v>-1.6235115999999938E-2</v>
      </c>
    </row>
    <row r="72" spans="1:9" x14ac:dyDescent="0.35">
      <c r="G72">
        <f>AVERAGE(G68:G71)</f>
        <v>-0.83605991550000003</v>
      </c>
    </row>
    <row r="74" spans="1:9" x14ac:dyDescent="0.35">
      <c r="A74" t="s">
        <v>47</v>
      </c>
      <c r="B74" t="s">
        <v>87</v>
      </c>
      <c r="C74" t="s">
        <v>30</v>
      </c>
      <c r="D74" t="s">
        <v>31</v>
      </c>
      <c r="E74" t="s">
        <v>32</v>
      </c>
      <c r="F74" t="s">
        <v>88</v>
      </c>
      <c r="G74" t="s">
        <v>89</v>
      </c>
      <c r="H74" t="s">
        <v>90</v>
      </c>
      <c r="I74" t="s">
        <v>67</v>
      </c>
    </row>
    <row r="75" spans="1:9" x14ac:dyDescent="0.35">
      <c r="A75" t="s">
        <v>86</v>
      </c>
      <c r="B75">
        <v>-0.29010000000000002</v>
      </c>
      <c r="C75">
        <v>0.61980000000000002</v>
      </c>
      <c r="D75">
        <v>-0.355485</v>
      </c>
      <c r="E75">
        <v>3.1904000000000002E-2</v>
      </c>
      <c r="F75">
        <v>1.7689999999999999</v>
      </c>
      <c r="G75">
        <v>2.1040000000000001</v>
      </c>
      <c r="H75">
        <v>2.6476000000000002</v>
      </c>
      <c r="I75">
        <v>2.0000000000000001E-4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AD41-A425-4EAC-AD0C-C227B2ECDB4F}">
  <dimension ref="A1"/>
  <sheetViews>
    <sheetView zoomScale="90" workbookViewId="0">
      <selection activeCell="J9" sqref="J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Lotgering</vt:lpstr>
      <vt:lpstr>Sheet2</vt:lpstr>
      <vt:lpstr>Branched Alkanes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2025-10-29T21:26:09Z</dcterms:modified>
</cp:coreProperties>
</file>