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E645A6F0-56DC-463F-A586-20896D39577A}" xr6:coauthVersionLast="47" xr6:coauthVersionMax="47" xr10:uidLastSave="{00000000-0000-0000-0000-000000000000}"/>
  <bookViews>
    <workbookView xWindow="-110" yWindow="-110" windowWidth="19420" windowHeight="10420" xr2:uid="{D5CA9ECF-3EAF-4163-9134-770746486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D20" i="1" s="1"/>
  <c r="A21" i="1"/>
  <c r="A22" i="1"/>
  <c r="A23" i="1"/>
  <c r="A24" i="1"/>
  <c r="A25" i="1"/>
  <c r="A26" i="1"/>
  <c r="A2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G2" i="1"/>
  <c r="C18" i="1" l="1"/>
  <c r="F18" i="1" s="1"/>
  <c r="B19" i="1"/>
  <c r="E19" i="1" s="1"/>
  <c r="C22" i="1"/>
  <c r="F22" i="1" s="1"/>
  <c r="B22" i="1"/>
  <c r="E22" i="1" s="1"/>
  <c r="C25" i="1"/>
  <c r="F25" i="1" s="1"/>
  <c r="C24" i="1"/>
  <c r="F24" i="1" s="1"/>
  <c r="B26" i="1"/>
  <c r="E26" i="1" s="1"/>
  <c r="C19" i="1"/>
  <c r="F19" i="1" s="1"/>
  <c r="N11" i="1"/>
  <c r="O11" i="1" s="1"/>
  <c r="D19" i="1"/>
  <c r="D21" i="1"/>
  <c r="D22" i="1"/>
  <c r="D23" i="1"/>
  <c r="D24" i="1"/>
  <c r="D25" i="1"/>
  <c r="D26" i="1"/>
  <c r="D27" i="1"/>
  <c r="D18" i="1"/>
  <c r="M2" i="1"/>
  <c r="B18" i="1" s="1"/>
  <c r="E18" i="1" s="1"/>
  <c r="N2" i="1"/>
  <c r="O2" i="1" s="1"/>
  <c r="M3" i="1"/>
  <c r="N3" i="1"/>
  <c r="O3" i="1" s="1"/>
  <c r="M4" i="1"/>
  <c r="C20" i="1" s="1"/>
  <c r="F20" i="1" s="1"/>
  <c r="N4" i="1"/>
  <c r="O4" i="1" s="1"/>
  <c r="M5" i="1"/>
  <c r="C21" i="1" s="1"/>
  <c r="F21" i="1" s="1"/>
  <c r="N5" i="1"/>
  <c r="O5" i="1" s="1"/>
  <c r="M6" i="1"/>
  <c r="N6" i="1"/>
  <c r="O6" i="1" s="1"/>
  <c r="M7" i="1"/>
  <c r="B23" i="1" s="1"/>
  <c r="E23" i="1" s="1"/>
  <c r="N7" i="1"/>
  <c r="O7" i="1" s="1"/>
  <c r="M8" i="1"/>
  <c r="B24" i="1" s="1"/>
  <c r="E24" i="1" s="1"/>
  <c r="N8" i="1"/>
  <c r="O8" i="1" s="1"/>
  <c r="M9" i="1"/>
  <c r="B25" i="1" s="1"/>
  <c r="E25" i="1" s="1"/>
  <c r="N9" i="1"/>
  <c r="O9" i="1" s="1"/>
  <c r="M10" i="1"/>
  <c r="C26" i="1" s="1"/>
  <c r="F26" i="1" s="1"/>
  <c r="N10" i="1"/>
  <c r="O10" i="1" s="1"/>
  <c r="M11" i="1"/>
  <c r="C27" i="1" s="1"/>
  <c r="F27" i="1" s="1"/>
  <c r="C23" i="1" l="1"/>
  <c r="F23" i="1" s="1"/>
  <c r="B21" i="1"/>
  <c r="E21" i="1" s="1"/>
  <c r="B27" i="1"/>
  <c r="E27" i="1" s="1"/>
  <c r="B20" i="1"/>
  <c r="E20" i="1" s="1"/>
  <c r="F28" i="1"/>
  <c r="E28" i="1"/>
  <c r="D28" i="1"/>
</calcChain>
</file>

<file path=xl/sharedStrings.xml><?xml version="1.0" encoding="utf-8"?>
<sst xmlns="http://schemas.openxmlformats.org/spreadsheetml/2006/main" count="43" uniqueCount="37">
  <si>
    <t>Component</t>
  </si>
  <si>
    <t>Butane</t>
  </si>
  <si>
    <t>Pentane</t>
  </si>
  <si>
    <t>Hexane</t>
  </si>
  <si>
    <t>Heptane</t>
  </si>
  <si>
    <t>Octane</t>
  </si>
  <si>
    <t>Nonane</t>
  </si>
  <si>
    <t>Decane</t>
  </si>
  <si>
    <t>Undecane</t>
  </si>
  <si>
    <t>Dodecane</t>
  </si>
  <si>
    <t>Hexadecane</t>
  </si>
  <si>
    <t>CH3</t>
  </si>
  <si>
    <t>CH2</t>
  </si>
  <si>
    <t>Mw</t>
  </si>
  <si>
    <t>A</t>
  </si>
  <si>
    <t>B</t>
  </si>
  <si>
    <t>C</t>
  </si>
  <si>
    <t>A predict</t>
  </si>
  <si>
    <t>A error</t>
  </si>
  <si>
    <t>B error</t>
  </si>
  <si>
    <t>C error</t>
  </si>
  <si>
    <t>CH3 sigma</t>
  </si>
  <si>
    <t>CH2 sigma</t>
  </si>
  <si>
    <t>Vtot</t>
  </si>
  <si>
    <t>CH3 shape</t>
  </si>
  <si>
    <t>CH2 shape</t>
  </si>
  <si>
    <t>B gamma 0.45</t>
  </si>
  <si>
    <t>x CH3</t>
  </si>
  <si>
    <t>x CH2</t>
  </si>
  <si>
    <t>v 1</t>
  </si>
  <si>
    <t>v 2</t>
  </si>
  <si>
    <t>x^2</t>
  </si>
  <si>
    <t>vdw</t>
  </si>
  <si>
    <t>No cross term</t>
  </si>
  <si>
    <t>Linear Combination</t>
  </si>
  <si>
    <t>All 7 AAD</t>
  </si>
  <si>
    <t>no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</si>
</sst>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1B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 readingOrder="1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4261B-E371-44E0-B131-8685656A5837}" name="Table1" displayName="Table1" ref="A17:F27" totalsRowShown="0">
  <autoFilter ref="A17:F27" xr:uid="{8534261B-E371-44E0-B131-8685656A5837}"/>
  <tableColumns count="6">
    <tableColumn id="1" xr3:uid="{B7195FD7-6149-4F71-BFBF-4266EFBEA910}" name="A predict" dataDxfId="1">
      <calculatedColumnFormula>$K$17*E2+$L$17*F2</calculatedColumnFormula>
    </tableColumn>
    <tableColumn id="2" xr3:uid="{E5656B46-EF97-4DB6-AC9C-B1777AD28390}" name="B" dataDxfId="0">
      <calculatedColumnFormula>(G2*$K$24+H2*$L$24)/M2^$M$24</calculatedColumnFormula>
    </tableColumn>
    <tableColumn id="3" xr3:uid="{5F1F4056-F1DC-43EA-8317-E4D052863372}" name="C" dataDxfId="2">
      <calculatedColumnFormula>(G2^2*$K$19+H2^2*$L$19+2*G2*H2*SQRT($K$19*$L$19))/M2^$M$19</calculatedColumnFormula>
    </tableColumn>
    <tableColumn id="5" xr3:uid="{F9687683-9C04-43A1-BEAF-E47B32388C41}" name="A error">
      <calculatedColumnFormula>ABS((B2-A18)/B2)</calculatedColumnFormula>
    </tableColumn>
    <tableColumn id="6" xr3:uid="{45ED3A65-F2AD-4D5E-A8E3-D2A72570C495}" name="B error" dataDxfId="3">
      <calculatedColumnFormula>ABS((C2-B18)/C2)</calculatedColumnFormula>
    </tableColumn>
    <tableColumn id="7" xr3:uid="{998AD87D-623A-4AB0-8E25-4041C29499B1}" name="C error">
      <calculatedColumnFormula>ABS((D2-C18)/D2)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9560-D2B3-4C76-A73C-0483C9172F8E}">
  <dimension ref="A1:O31"/>
  <sheetViews>
    <sheetView tabSelected="1" zoomScale="85" zoomScaleNormal="85" workbookViewId="0">
      <selection activeCell="D4" sqref="D4"/>
    </sheetView>
  </sheetViews>
  <sheetFormatPr defaultRowHeight="14.5" x14ac:dyDescent="0.35"/>
  <cols>
    <col min="1" max="1" width="11.81640625" bestFit="1" customWidth="1"/>
    <col min="2" max="2" width="12.81640625" bestFit="1" customWidth="1"/>
    <col min="3" max="3" width="12.1796875" bestFit="1" customWidth="1"/>
    <col min="4" max="4" width="12.81640625" bestFit="1" customWidth="1"/>
    <col min="5" max="5" width="20.90625" customWidth="1"/>
    <col min="6" max="6" width="8.6328125" customWidth="1"/>
    <col min="7" max="7" width="11.7265625" customWidth="1"/>
    <col min="8" max="9" width="9.81640625" bestFit="1" customWidth="1"/>
    <col min="10" max="11" width="9.90625" bestFit="1" customWidth="1"/>
    <col min="12" max="12" width="12.1796875" bestFit="1" customWidth="1"/>
    <col min="13" max="13" width="11.81640625" bestFit="1" customWidth="1"/>
    <col min="14" max="14" width="11.08984375" bestFit="1" customWidth="1"/>
  </cols>
  <sheetData>
    <row r="1" spans="1:15" x14ac:dyDescent="0.35">
      <c r="A1" t="s">
        <v>0</v>
      </c>
      <c r="B1" t="s">
        <v>14</v>
      </c>
      <c r="C1" t="s">
        <v>15</v>
      </c>
      <c r="D1" t="s">
        <v>16</v>
      </c>
      <c r="E1" s="2" t="s">
        <v>11</v>
      </c>
      <c r="F1" s="2" t="s">
        <v>12</v>
      </c>
      <c r="G1" s="2" t="s">
        <v>27</v>
      </c>
      <c r="H1" s="2" t="s">
        <v>28</v>
      </c>
      <c r="I1" s="2" t="s">
        <v>21</v>
      </c>
      <c r="J1" s="2" t="s">
        <v>22</v>
      </c>
      <c r="K1" s="2" t="s">
        <v>24</v>
      </c>
      <c r="L1" s="2" t="s">
        <v>25</v>
      </c>
      <c r="M1" s="2" t="s">
        <v>23</v>
      </c>
      <c r="N1" s="2" t="s">
        <v>13</v>
      </c>
    </row>
    <row r="2" spans="1:15" x14ac:dyDescent="0.35">
      <c r="A2" t="s">
        <v>1</v>
      </c>
      <c r="B2">
        <v>0.36968600000000001</v>
      </c>
      <c r="C2">
        <v>-0.14865100000000001</v>
      </c>
      <c r="D2">
        <v>3.2041E-2</v>
      </c>
      <c r="E2" s="2">
        <v>2</v>
      </c>
      <c r="F2" s="2">
        <v>2</v>
      </c>
      <c r="G2" s="2">
        <f>E2/(E2+F2)</f>
        <v>0.5</v>
      </c>
      <c r="H2" s="2">
        <f>F2/(E2+F2)</f>
        <v>0.5</v>
      </c>
      <c r="I2" s="2">
        <v>4.0772000000000004</v>
      </c>
      <c r="J2" s="2">
        <v>4.8800999999999997</v>
      </c>
      <c r="K2" s="2">
        <v>0.57255</v>
      </c>
      <c r="L2" s="2">
        <v>0.22932</v>
      </c>
      <c r="M2" s="2">
        <f>I2^3*E2*K2+F2*J2^3*L2</f>
        <v>130.9158952216651</v>
      </c>
      <c r="N2" s="2">
        <f>E2*15.035+F2*14</f>
        <v>58.07</v>
      </c>
      <c r="O2">
        <f>D2/N2</f>
        <v>5.5176511107284316E-4</v>
      </c>
    </row>
    <row r="3" spans="1:15" x14ac:dyDescent="0.35">
      <c r="A3" t="s">
        <v>2</v>
      </c>
      <c r="B3">
        <v>0.404638</v>
      </c>
      <c r="C3">
        <v>-0.18481500000000001</v>
      </c>
      <c r="D3">
        <v>4.2214000000000002E-2</v>
      </c>
      <c r="E3" s="2">
        <v>2</v>
      </c>
      <c r="F3" s="2">
        <v>3</v>
      </c>
      <c r="G3" s="2">
        <f t="shared" ref="G3:G11" si="0">E3/(E3+F3)</f>
        <v>0.4</v>
      </c>
      <c r="H3" s="2">
        <f t="shared" ref="H3:H11" si="1">F3/(E3+F3)</f>
        <v>0.6</v>
      </c>
      <c r="I3" s="2">
        <v>4.0772000000000004</v>
      </c>
      <c r="J3" s="2">
        <v>4.8800999999999997</v>
      </c>
      <c r="K3" s="2">
        <v>0.57255</v>
      </c>
      <c r="L3" s="2">
        <v>0.22932</v>
      </c>
      <c r="M3" s="2">
        <f>I3^3*E3*K3+F3*J3^3*L3</f>
        <v>157.56779044574017</v>
      </c>
      <c r="N3" s="2">
        <f t="shared" ref="N3:N10" si="2">E3*15.035+F3*14</f>
        <v>72.069999999999993</v>
      </c>
      <c r="O3">
        <f>D3/N3</f>
        <v>5.8573608991258509E-4</v>
      </c>
    </row>
    <row r="4" spans="1:15" x14ac:dyDescent="0.35">
      <c r="A4" t="s">
        <v>3</v>
      </c>
      <c r="B4">
        <v>0.35566199999999998</v>
      </c>
      <c r="C4">
        <v>-0.151115</v>
      </c>
      <c r="D4">
        <v>3.2926999999999998E-2</v>
      </c>
      <c r="E4" s="2">
        <v>2</v>
      </c>
      <c r="F4" s="2">
        <v>4</v>
      </c>
      <c r="G4" s="2">
        <f t="shared" si="0"/>
        <v>0.33333333333333331</v>
      </c>
      <c r="H4" s="2">
        <f t="shared" si="1"/>
        <v>0.66666666666666663</v>
      </c>
      <c r="I4" s="2">
        <v>4.0772000000000004</v>
      </c>
      <c r="J4" s="2">
        <v>4.8800999999999997</v>
      </c>
      <c r="K4" s="2">
        <v>0.57255</v>
      </c>
      <c r="L4" s="2">
        <v>0.22932</v>
      </c>
      <c r="M4" s="2">
        <f>I4^3*E4*K4+F4*J4^3*L4</f>
        <v>184.21968566981525</v>
      </c>
      <c r="N4" s="2">
        <f t="shared" si="2"/>
        <v>86.07</v>
      </c>
      <c r="O4">
        <f>D4/N4</f>
        <v>3.8256070640176602E-4</v>
      </c>
    </row>
    <row r="5" spans="1:15" x14ac:dyDescent="0.35">
      <c r="A5" t="s">
        <v>4</v>
      </c>
      <c r="B5">
        <v>0.32169500000000001</v>
      </c>
      <c r="C5">
        <v>-0.13097300000000001</v>
      </c>
      <c r="D5">
        <v>2.7822E-2</v>
      </c>
      <c r="E5" s="2">
        <v>2</v>
      </c>
      <c r="F5" s="2">
        <v>5</v>
      </c>
      <c r="G5" s="2">
        <f t="shared" si="0"/>
        <v>0.2857142857142857</v>
      </c>
      <c r="H5" s="2">
        <f t="shared" si="1"/>
        <v>0.7142857142857143</v>
      </c>
      <c r="I5" s="2">
        <v>4.0772000000000004</v>
      </c>
      <c r="J5" s="2">
        <v>4.8800999999999997</v>
      </c>
      <c r="K5" s="2">
        <v>0.57255</v>
      </c>
      <c r="L5" s="2">
        <v>0.22932</v>
      </c>
      <c r="M5" s="2">
        <f>I5^3*E5*K5+F5*J5^3*L5</f>
        <v>210.8715808938903</v>
      </c>
      <c r="N5" s="2">
        <f t="shared" si="2"/>
        <v>100.07</v>
      </c>
      <c r="O5">
        <f>D5/N5</f>
        <v>2.7802538223243732E-4</v>
      </c>
    </row>
    <row r="6" spans="1:15" x14ac:dyDescent="0.35">
      <c r="A6" t="s">
        <v>5</v>
      </c>
      <c r="B6">
        <v>0.32791100000000001</v>
      </c>
      <c r="C6">
        <v>-0.138181</v>
      </c>
      <c r="D6">
        <v>2.9725999999999999E-2</v>
      </c>
      <c r="E6" s="2">
        <v>2</v>
      </c>
      <c r="F6" s="2">
        <v>6</v>
      </c>
      <c r="G6" s="2">
        <f t="shared" si="0"/>
        <v>0.25</v>
      </c>
      <c r="H6" s="2">
        <f t="shared" si="1"/>
        <v>0.75</v>
      </c>
      <c r="I6" s="2">
        <v>4.0772000000000004</v>
      </c>
      <c r="J6" s="2">
        <v>4.8800999999999997</v>
      </c>
      <c r="K6" s="2">
        <v>0.57255</v>
      </c>
      <c r="L6" s="2">
        <v>0.22932</v>
      </c>
      <c r="M6" s="2">
        <f>I6^3*E6*K6+F6*J6^3*L6</f>
        <v>237.52347611796537</v>
      </c>
      <c r="N6" s="2">
        <f t="shared" si="2"/>
        <v>114.07</v>
      </c>
      <c r="O6">
        <f>D6/N6</f>
        <v>2.6059437187691767E-4</v>
      </c>
    </row>
    <row r="7" spans="1:15" x14ac:dyDescent="0.35">
      <c r="A7" t="s">
        <v>6</v>
      </c>
      <c r="B7">
        <v>0.35713</v>
      </c>
      <c r="C7">
        <v>-0.15911600000000001</v>
      </c>
      <c r="D7">
        <v>3.4752999999999999E-2</v>
      </c>
      <c r="E7" s="2">
        <v>2</v>
      </c>
      <c r="F7" s="2">
        <v>7</v>
      </c>
      <c r="G7" s="2">
        <f t="shared" si="0"/>
        <v>0.22222222222222221</v>
      </c>
      <c r="H7" s="2">
        <f t="shared" si="1"/>
        <v>0.77777777777777779</v>
      </c>
      <c r="I7" s="2">
        <v>4.0772000000000004</v>
      </c>
      <c r="J7" s="2">
        <v>4.8800999999999997</v>
      </c>
      <c r="K7" s="2">
        <v>0.57255</v>
      </c>
      <c r="L7" s="2">
        <v>0.22932</v>
      </c>
      <c r="M7" s="2">
        <f>I7^3*E7*K7+F7*J7^3*L7</f>
        <v>264.17537134204042</v>
      </c>
      <c r="N7" s="2">
        <f t="shared" si="2"/>
        <v>128.07</v>
      </c>
      <c r="O7">
        <f>D7/N7</f>
        <v>2.7135941282111344E-4</v>
      </c>
    </row>
    <row r="8" spans="1:15" x14ac:dyDescent="0.35">
      <c r="A8" t="s">
        <v>7</v>
      </c>
      <c r="B8">
        <v>0.30602099999999999</v>
      </c>
      <c r="C8">
        <v>-0.125138</v>
      </c>
      <c r="D8">
        <v>2.6030000000000001E-2</v>
      </c>
      <c r="E8" s="2">
        <v>2</v>
      </c>
      <c r="F8" s="2">
        <v>8</v>
      </c>
      <c r="G8" s="2">
        <f t="shared" si="0"/>
        <v>0.2</v>
      </c>
      <c r="H8" s="2">
        <f t="shared" si="1"/>
        <v>0.8</v>
      </c>
      <c r="I8" s="2">
        <v>4.0772000000000004</v>
      </c>
      <c r="J8" s="2">
        <v>4.8800999999999997</v>
      </c>
      <c r="K8" s="2">
        <v>0.57255</v>
      </c>
      <c r="L8" s="2">
        <v>0.22932</v>
      </c>
      <c r="M8" s="2">
        <f>I8^3*E8*K8+F8*J8^3*L8</f>
        <v>290.82726656611555</v>
      </c>
      <c r="N8" s="2">
        <f t="shared" si="2"/>
        <v>142.07</v>
      </c>
      <c r="O8">
        <f>D8/N8</f>
        <v>1.8321953966354615E-4</v>
      </c>
    </row>
    <row r="9" spans="1:15" x14ac:dyDescent="0.35">
      <c r="A9" t="s">
        <v>8</v>
      </c>
      <c r="B9">
        <v>0.298732</v>
      </c>
      <c r="C9">
        <v>-0.119667</v>
      </c>
      <c r="D9">
        <v>2.4296000000000002E-2</v>
      </c>
      <c r="E9" s="2">
        <v>2</v>
      </c>
      <c r="F9" s="2">
        <v>9</v>
      </c>
      <c r="G9" s="2">
        <f t="shared" si="0"/>
        <v>0.18181818181818182</v>
      </c>
      <c r="H9" s="2">
        <f t="shared" si="1"/>
        <v>0.81818181818181823</v>
      </c>
      <c r="I9" s="2">
        <v>4.0772000000000004</v>
      </c>
      <c r="J9" s="2">
        <v>4.8800999999999997</v>
      </c>
      <c r="K9" s="2">
        <v>0.57255</v>
      </c>
      <c r="L9" s="2">
        <v>0.22932</v>
      </c>
      <c r="M9" s="2">
        <f>I9^3*E9*K9+F9*J9^3*L9</f>
        <v>317.47916179019057</v>
      </c>
      <c r="N9" s="2">
        <f t="shared" si="2"/>
        <v>156.07</v>
      </c>
      <c r="O9">
        <f>D9/N9</f>
        <v>1.5567373614403795E-4</v>
      </c>
    </row>
    <row r="10" spans="1:15" x14ac:dyDescent="0.35">
      <c r="A10" t="s">
        <v>9</v>
      </c>
      <c r="B10">
        <v>0.26995000000000002</v>
      </c>
      <c r="C10">
        <v>-0.10285</v>
      </c>
      <c r="D10">
        <v>2.0240999999999999E-2</v>
      </c>
      <c r="E10" s="2">
        <v>2</v>
      </c>
      <c r="F10" s="2">
        <v>10</v>
      </c>
      <c r="G10" s="2">
        <f t="shared" si="0"/>
        <v>0.16666666666666666</v>
      </c>
      <c r="H10" s="2">
        <f t="shared" si="1"/>
        <v>0.83333333333333337</v>
      </c>
      <c r="I10" s="2">
        <v>4.0772000000000004</v>
      </c>
      <c r="J10" s="2">
        <v>4.8800999999999997</v>
      </c>
      <c r="K10" s="2">
        <v>0.57255</v>
      </c>
      <c r="L10" s="2">
        <v>0.22932</v>
      </c>
      <c r="M10" s="2">
        <f>I10^3*E10*K10+F10*J10^3*L10</f>
        <v>344.13105701426565</v>
      </c>
      <c r="N10" s="2">
        <f t="shared" si="2"/>
        <v>170.07</v>
      </c>
      <c r="O10">
        <f>D10/N10</f>
        <v>1.1901569941788675E-4</v>
      </c>
    </row>
    <row r="11" spans="1:15" x14ac:dyDescent="0.35">
      <c r="A11" t="s">
        <v>10</v>
      </c>
      <c r="B11">
        <v>0.236788</v>
      </c>
      <c r="C11">
        <v>-8.5333000000000006E-2</v>
      </c>
      <c r="D11">
        <v>1.5984000000000002E-2</v>
      </c>
      <c r="E11" s="2">
        <v>2</v>
      </c>
      <c r="F11" s="2">
        <v>14</v>
      </c>
      <c r="G11" s="2">
        <f t="shared" si="0"/>
        <v>0.125</v>
      </c>
      <c r="H11" s="2">
        <f t="shared" si="1"/>
        <v>0.875</v>
      </c>
      <c r="I11" s="2">
        <v>4.0772000000000004</v>
      </c>
      <c r="J11" s="2">
        <v>4.8800999999999997</v>
      </c>
      <c r="K11" s="2">
        <v>0.57255</v>
      </c>
      <c r="L11" s="2">
        <v>0.22932</v>
      </c>
      <c r="M11" s="2">
        <f>I11^3*E11*K11+F11*J11^3*L11</f>
        <v>450.73863791056596</v>
      </c>
      <c r="N11" s="2">
        <f>E11*15.035+F11*14.0266</f>
        <v>226.44239999999999</v>
      </c>
      <c r="O11">
        <f>D11/N11</f>
        <v>7.0587487149049839E-5</v>
      </c>
    </row>
    <row r="17" spans="1:15" x14ac:dyDescent="0.35">
      <c r="A17" t="s">
        <v>17</v>
      </c>
      <c r="B17" t="s">
        <v>15</v>
      </c>
      <c r="C17" t="s">
        <v>16</v>
      </c>
      <c r="D17" t="s">
        <v>18</v>
      </c>
      <c r="E17" t="s">
        <v>19</v>
      </c>
      <c r="F17" t="s">
        <v>20</v>
      </c>
      <c r="J17" t="s">
        <v>14</v>
      </c>
      <c r="K17">
        <v>0.19916600000000001</v>
      </c>
      <c r="L17">
        <v>-1.15388E-2</v>
      </c>
      <c r="N17" t="s">
        <v>26</v>
      </c>
    </row>
    <row r="18" spans="1:15" x14ac:dyDescent="0.35">
      <c r="A18">
        <f t="shared" ref="A18:A27" si="3">$K$17*E2+$L$17*F2</f>
        <v>0.37525440000000004</v>
      </c>
      <c r="B18">
        <f>(G2*$K$24+H2*$L$24)/M2^$M$24</f>
        <v>-0.14864819378539512</v>
      </c>
      <c r="C18">
        <f t="shared" ref="B18:C27" si="4">(G2^2*$K$19+H2^2*$L$19+2*G2*H2*SQRT($K$19*$L$19))/M2^$M$19</f>
        <v>3.2040543214729753E-2</v>
      </c>
      <c r="D18">
        <f>ABS((B2-A18)/B2)</f>
        <v>1.5062512510617196E-2</v>
      </c>
      <c r="E18">
        <f t="shared" ref="E18:E27" si="5">ABS((C2-B18)/C2)</f>
        <v>1.8877872364689813E-5</v>
      </c>
      <c r="F18">
        <f>ABS((D2-C18)/D2)</f>
        <v>1.4256273844371467E-5</v>
      </c>
      <c r="J18" t="s">
        <v>15</v>
      </c>
      <c r="K18">
        <v>-9.0319034013601501E-2</v>
      </c>
      <c r="L18">
        <v>6.7726717687066401E-3</v>
      </c>
      <c r="N18">
        <v>2.8257456068048601</v>
      </c>
      <c r="O18">
        <v>4.1549030467065699E-2</v>
      </c>
    </row>
    <row r="19" spans="1:15" x14ac:dyDescent="0.35">
      <c r="A19">
        <f t="shared" si="3"/>
        <v>0.36371560000000003</v>
      </c>
      <c r="B19">
        <f t="shared" ref="B18:B27" si="6">(G3*$K$24+H3*$L$24)/M3^$M$24</f>
        <v>-0.15854245884100573</v>
      </c>
      <c r="C19">
        <f t="shared" si="4"/>
        <v>3.4826243613866867E-2</v>
      </c>
      <c r="D19">
        <f t="shared" ref="D19:D27" si="7">ABS((B3-A19)/B3)</f>
        <v>0.1011333587058061</v>
      </c>
      <c r="E19">
        <f t="shared" si="5"/>
        <v>0.14215589188645009</v>
      </c>
      <c r="F19">
        <f t="shared" ref="F19:F26" si="8">ABS((D3-C19)/D3)</f>
        <v>0.17500725792706529</v>
      </c>
      <c r="G19" s="1"/>
      <c r="H19" s="1"/>
      <c r="I19" s="1"/>
      <c r="J19" t="s">
        <v>16</v>
      </c>
      <c r="K19">
        <v>7.2301599999999994E-2</v>
      </c>
      <c r="L19">
        <v>134.238</v>
      </c>
      <c r="M19">
        <v>1.4360200000000001</v>
      </c>
    </row>
    <row r="20" spans="1:15" x14ac:dyDescent="0.35">
      <c r="A20">
        <f t="shared" si="3"/>
        <v>0.35217680000000001</v>
      </c>
      <c r="B20">
        <f t="shared" si="6"/>
        <v>-0.15497632550552423</v>
      </c>
      <c r="C20">
        <f t="shared" si="4"/>
        <v>3.4091502382010683E-2</v>
      </c>
      <c r="D20">
        <f>ABS((B4-A20)/B4)</f>
        <v>9.7991913670843842E-3</v>
      </c>
      <c r="E20">
        <f t="shared" si="5"/>
        <v>2.5552231780592478E-2</v>
      </c>
      <c r="F20">
        <f t="shared" si="8"/>
        <v>3.5366185258623159E-2</v>
      </c>
      <c r="G20" s="1"/>
      <c r="H20" s="1"/>
      <c r="I20" s="1"/>
      <c r="K20">
        <v>4.0401600000000002</v>
      </c>
      <c r="L20">
        <v>143.33500000000001</v>
      </c>
      <c r="M20">
        <v>1.4457599999999999</v>
      </c>
      <c r="N20" t="s">
        <v>33</v>
      </c>
    </row>
    <row r="21" spans="1:15" x14ac:dyDescent="0.35">
      <c r="A21">
        <f t="shared" si="3"/>
        <v>0.340638</v>
      </c>
      <c r="B21">
        <f t="shared" si="6"/>
        <v>-0.14711281862186568</v>
      </c>
      <c r="C21">
        <f t="shared" si="4"/>
        <v>3.2085518129518521E-2</v>
      </c>
      <c r="D21">
        <f t="shared" si="7"/>
        <v>5.8884968681515062E-2</v>
      </c>
      <c r="E21">
        <f t="shared" si="5"/>
        <v>0.12323012087885037</v>
      </c>
      <c r="F21">
        <f t="shared" si="8"/>
        <v>0.15324269029970966</v>
      </c>
      <c r="G21" s="1"/>
      <c r="H21" s="1"/>
      <c r="I21" s="1"/>
      <c r="J21" s="1"/>
      <c r="K21">
        <v>-21.883700000000001</v>
      </c>
      <c r="L21">
        <v>62.383899999999997</v>
      </c>
      <c r="M21">
        <v>1.32297</v>
      </c>
      <c r="N21" t="s">
        <v>34</v>
      </c>
    </row>
    <row r="22" spans="1:15" x14ac:dyDescent="0.35">
      <c r="A22">
        <f t="shared" si="3"/>
        <v>0.32909920000000004</v>
      </c>
      <c r="B22">
        <f t="shared" si="6"/>
        <v>-0.13817797346246241</v>
      </c>
      <c r="C22">
        <f t="shared" si="4"/>
        <v>2.972551704045075E-2</v>
      </c>
      <c r="D22">
        <f t="shared" si="7"/>
        <v>3.623544193394025E-3</v>
      </c>
      <c r="E22">
        <f t="shared" si="5"/>
        <v>2.1902703972232665E-5</v>
      </c>
      <c r="F22">
        <f t="shared" si="8"/>
        <v>1.6247041285361355E-5</v>
      </c>
      <c r="G22" s="1"/>
      <c r="H22" s="1"/>
      <c r="I22" s="1"/>
      <c r="J22" s="1"/>
      <c r="N22" t="s">
        <v>35</v>
      </c>
    </row>
    <row r="23" spans="1:15" x14ac:dyDescent="0.35">
      <c r="A23">
        <f t="shared" si="3"/>
        <v>0.31756040000000002</v>
      </c>
      <c r="B23">
        <f t="shared" si="6"/>
        <v>-0.12937409205853609</v>
      </c>
      <c r="C23">
        <f t="shared" si="4"/>
        <v>2.738048733962364E-2</v>
      </c>
      <c r="D23">
        <f t="shared" si="7"/>
        <v>0.11079886875927529</v>
      </c>
      <c r="E23">
        <f t="shared" si="5"/>
        <v>0.18691965573206917</v>
      </c>
      <c r="F23">
        <f t="shared" si="8"/>
        <v>0.21214032343614533</v>
      </c>
      <c r="G23" s="1"/>
      <c r="H23" s="1"/>
      <c r="I23" s="1"/>
      <c r="J23" s="1"/>
    </row>
    <row r="24" spans="1:15" x14ac:dyDescent="0.35">
      <c r="A24">
        <f t="shared" si="3"/>
        <v>0.3060216</v>
      </c>
      <c r="B24">
        <f t="shared" si="6"/>
        <v>-0.12113803823189349</v>
      </c>
      <c r="C24">
        <f t="shared" si="4"/>
        <v>2.5191330883940852E-2</v>
      </c>
      <c r="D24">
        <f t="shared" si="7"/>
        <v>1.9606497593866219E-6</v>
      </c>
      <c r="E24">
        <f t="shared" si="5"/>
        <v>3.196440544124491E-2</v>
      </c>
      <c r="F24">
        <f t="shared" si="8"/>
        <v>3.2219328315756766E-2</v>
      </c>
      <c r="J24" t="s">
        <v>15</v>
      </c>
      <c r="K24">
        <v>12.1976</v>
      </c>
      <c r="L24">
        <v>-62.749499999999998</v>
      </c>
      <c r="M24">
        <v>1.0536399999999999</v>
      </c>
      <c r="N24" t="s">
        <v>36</v>
      </c>
    </row>
    <row r="25" spans="1:15" x14ac:dyDescent="0.35">
      <c r="A25">
        <f t="shared" si="3"/>
        <v>0.29448280000000004</v>
      </c>
      <c r="B25">
        <f t="shared" si="6"/>
        <v>-0.11359925470334892</v>
      </c>
      <c r="C25">
        <f t="shared" si="4"/>
        <v>2.3202249884580896E-2</v>
      </c>
      <c r="D25">
        <f t="shared" si="7"/>
        <v>1.4224120616472132E-2</v>
      </c>
      <c r="E25">
        <f t="shared" si="5"/>
        <v>5.0705251210869148E-2</v>
      </c>
      <c r="F25">
        <f t="shared" si="8"/>
        <v>4.5017703137105111E-2</v>
      </c>
    </row>
    <row r="26" spans="1:15" x14ac:dyDescent="0.35">
      <c r="A26">
        <f t="shared" si="3"/>
        <v>0.28294400000000003</v>
      </c>
      <c r="B26">
        <f t="shared" si="6"/>
        <v>-0.10676138560674407</v>
      </c>
      <c r="C26">
        <f t="shared" si="4"/>
        <v>2.1416528341659084E-2</v>
      </c>
      <c r="D26">
        <f t="shared" si="7"/>
        <v>4.8134839785145413E-2</v>
      </c>
      <c r="E26">
        <f t="shared" si="5"/>
        <v>3.8030001037861694E-2</v>
      </c>
      <c r="F26">
        <f t="shared" si="8"/>
        <v>5.8076594123762912E-2</v>
      </c>
    </row>
    <row r="27" spans="1:15" x14ac:dyDescent="0.35">
      <c r="A27">
        <f t="shared" si="3"/>
        <v>0.23678880000000002</v>
      </c>
      <c r="B27">
        <f t="shared" si="6"/>
        <v>-8.5330896212419211E-2</v>
      </c>
      <c r="C27">
        <f t="shared" si="4"/>
        <v>1.5983705775151368E-2</v>
      </c>
      <c r="D27">
        <f t="shared" si="7"/>
        <v>3.3785495887587402E-6</v>
      </c>
      <c r="E27">
        <f t="shared" si="5"/>
        <v>2.4653857016576777E-5</v>
      </c>
      <c r="F27">
        <f>ABS((D11-C27)/D11)</f>
        <v>1.8407460500134182E-5</v>
      </c>
    </row>
    <row r="28" spans="1:15" x14ac:dyDescent="0.35">
      <c r="D28">
        <f>AVERAGE(D18:D27)</f>
        <v>3.6166674381865778E-2</v>
      </c>
      <c r="E28">
        <f>AVERAGE(E18:E27)</f>
        <v>5.9862299240129126E-2</v>
      </c>
      <c r="F28">
        <f>AVERAGE(F18:F27)</f>
        <v>7.1111899327379796E-2</v>
      </c>
    </row>
    <row r="29" spans="1:15" x14ac:dyDescent="0.35">
      <c r="E29">
        <v>6.8000000000000005E-2</v>
      </c>
      <c r="F29">
        <v>7.1999999999999995E-2</v>
      </c>
      <c r="G29" t="s">
        <v>29</v>
      </c>
    </row>
    <row r="30" spans="1:15" x14ac:dyDescent="0.35">
      <c r="F30">
        <v>0.71002399999999999</v>
      </c>
      <c r="G30" t="s">
        <v>30</v>
      </c>
      <c r="H30" t="s">
        <v>31</v>
      </c>
    </row>
    <row r="31" spans="1:15" x14ac:dyDescent="0.35">
      <c r="F31">
        <v>0.71106499999999995</v>
      </c>
      <c r="G3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2025-10-21T20:47:59Z</dcterms:created>
  <dcterms:modified xsi:type="dcterms:W3CDTF">2025-10-22T13:24:12Z</dcterms:modified>
</cp:coreProperties>
</file>