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lin\Downloads\"/>
    </mc:Choice>
  </mc:AlternateContent>
  <xr:revisionPtr revIDLastSave="0" documentId="13_ncr:1_{98CB356C-B39B-46BD-ADC2-C5DAB74ABD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6" r:id="rId1"/>
    <sheet name="JEJ" sheetId="5" r:id="rId2"/>
  </sheets>
  <definedNames>
    <definedName name="_xlnm._FilterDatabase" localSheetId="1" hidden="1">JEJ!$B$16:$B$143</definedName>
    <definedName name="_xlnm.Print_Area" localSheetId="1">JEJ!$B$2:$T$143</definedName>
    <definedName name="_xlnm.Print_Titles" localSheetId="1">JEJ!$5:$5</definedName>
    <definedName name="Z_1C4D8BDC_C480_45E4_96CA_CEB66E1C55C9_.wvu.PrintArea" localSheetId="1" hidden="1">JEJ!$B$2:$P$143</definedName>
    <definedName name="Z_1C4D8BDC_C480_45E4_96CA_CEB66E1C55C9_.wvu.PrintTitles" localSheetId="1" hidden="1">JEJ!$5:$5</definedName>
    <definedName name="Z_3E8DE444_E750_4CD6_A7EB_BB0CD4A4469F_.wvu.PrintArea" localSheetId="1" hidden="1">JEJ!$B$2:$P$143</definedName>
    <definedName name="Z_3E8DE444_E750_4CD6_A7EB_BB0CD4A4469F_.wvu.PrintTitles" localSheetId="1" hidden="1">JEJ!$5:$5</definedName>
    <definedName name="Z_7C0283FF_2B93_496F_87E4_6E1870BB64E4_.wvu.PrintArea" localSheetId="1" hidden="1">JEJ!$B$2:$P$143</definedName>
    <definedName name="Z_7C0283FF_2B93_496F_87E4_6E1870BB64E4_.wvu.PrintTitles" localSheetId="1" hidden="1">JEJ!$5:$5</definedName>
    <definedName name="Z_A0012712_DB49_4D87_9FE3_C63336A64E80_.wvu.PrintArea" localSheetId="1" hidden="1">JEJ!$B$2:$P$143</definedName>
    <definedName name="Z_A0012712_DB49_4D87_9FE3_C63336A64E80_.wvu.PrintTitles" localSheetId="1" hidden="1">JEJ!$5:$5</definedName>
    <definedName name="Z_B0E908B2_CADA_4CE9_8457_AC2FAA9A5234_.wvu.PrintArea" localSheetId="1" hidden="1">JEJ!$B$2:$P$143</definedName>
    <definedName name="Z_B0E908B2_CADA_4CE9_8457_AC2FAA9A5234_.wvu.PrintTitles" localSheetId="1" hidden="1">JEJ!$5:$5</definedName>
    <definedName name="Z_C249970D_876A_4076_B7E8_3FB99D323B9B_.wvu.PrintArea" localSheetId="1" hidden="1">JEJ!$B$2:$P$143</definedName>
    <definedName name="Z_C249970D_876A_4076_B7E8_3FB99D323B9B_.wvu.PrintTitles" localSheetId="1" hidden="1">JEJ!$5:$5</definedName>
    <definedName name="Z_DD01898E_1B73_4B19_A1DE_D95BF163E838_.wvu.PrintArea" localSheetId="1" hidden="1">JEJ!$B$2:$P$143</definedName>
    <definedName name="Z_DD01898E_1B73_4B19_A1DE_D95BF163E838_.wvu.PrintTitles" localSheetId="1" hidden="1">JEJ!$5:$5</definedName>
    <definedName name="Z_E2015BE2_6027_4992_A0CB_E4BBE16F6656_.wvu.PrintArea" localSheetId="1" hidden="1">JEJ!$B$2:$P$143</definedName>
    <definedName name="Z_E2015BE2_6027_4992_A0CB_E4BBE16F6656_.wvu.PrintTitles" localSheetId="1" hidden="1">JEJ!$5:$5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3" i="5" l="1"/>
  <c r="AR23" i="5" s="1"/>
  <c r="AO34" i="5"/>
  <c r="AP24" i="5"/>
  <c r="AP25" i="5"/>
  <c r="AP26" i="5"/>
  <c r="AP27" i="5"/>
  <c r="AP28" i="5"/>
  <c r="AP29" i="5"/>
  <c r="AP30" i="5"/>
  <c r="AP31" i="5"/>
  <c r="AP32" i="5"/>
  <c r="AP33" i="5"/>
  <c r="AP34" i="5"/>
  <c r="K9" i="5" s="1"/>
  <c r="AR24" i="5"/>
  <c r="AR25" i="5"/>
  <c r="AR26" i="5"/>
  <c r="AR27" i="5"/>
  <c r="AR28" i="5"/>
  <c r="AR29" i="5"/>
  <c r="AR30" i="5"/>
  <c r="AR31" i="5"/>
  <c r="AR32" i="5"/>
  <c r="AR33" i="5"/>
  <c r="H17" i="5"/>
  <c r="AN5" i="5" s="1"/>
  <c r="AS10" i="5" s="1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L11" i="5"/>
  <c r="K11" i="5"/>
  <c r="L12" i="5"/>
  <c r="K12" i="5"/>
  <c r="AB11" i="5"/>
  <c r="AB10" i="5"/>
  <c r="AB9" i="5"/>
  <c r="AB8" i="5"/>
  <c r="AB7" i="5"/>
  <c r="AB6" i="5"/>
  <c r="O15" i="5"/>
  <c r="AC17" i="5"/>
  <c r="AC18" i="5"/>
  <c r="AC19" i="5"/>
  <c r="AC20" i="5"/>
  <c r="AC21" i="5"/>
  <c r="AK18" i="5" a="1"/>
  <c r="AK19" i="5" a="1"/>
  <c r="AK20" i="5" a="1"/>
  <c r="AK21" i="5" a="1"/>
  <c r="AK22" i="5" a="1"/>
  <c r="AK23" i="5" a="1"/>
  <c r="AK24" i="5" a="1"/>
  <c r="AK25" i="5" a="1"/>
  <c r="AK26" i="5" a="1"/>
  <c r="AK27" i="5" a="1"/>
  <c r="AK28" i="5" a="1"/>
  <c r="AK29" i="5" a="1"/>
  <c r="AK30" i="5" a="1"/>
  <c r="AK31" i="5" a="1"/>
  <c r="AK32" i="5" a="1"/>
  <c r="AK33" i="5" a="1"/>
  <c r="AK34" i="5" a="1"/>
  <c r="AK35" i="5" a="1"/>
  <c r="AK36" i="5" a="1"/>
  <c r="AK37" i="5" a="1"/>
  <c r="AK38" i="5" a="1"/>
  <c r="AK39" i="5" a="1"/>
  <c r="AK40" i="5" a="1"/>
  <c r="AK41" i="5" a="1"/>
  <c r="AK42" i="5" a="1"/>
  <c r="AK43" i="5" a="1"/>
  <c r="AK44" i="5" a="1"/>
  <c r="AK45" i="5" a="1"/>
  <c r="AK46" i="5" a="1"/>
  <c r="AK47" i="5" a="1"/>
  <c r="AK48" i="5" a="1"/>
  <c r="AK49" i="5" a="1"/>
  <c r="AK50" i="5" a="1"/>
  <c r="AK51" i="5" a="1"/>
  <c r="AK52" i="5" a="1"/>
  <c r="AK53" i="5" a="1"/>
  <c r="AK54" i="5" a="1"/>
  <c r="AK55" i="5" a="1"/>
  <c r="AK56" i="5" a="1"/>
  <c r="AK57" i="5" a="1"/>
  <c r="AK58" i="5" a="1"/>
  <c r="AK59" i="5" a="1"/>
  <c r="AK60" i="5" a="1"/>
  <c r="AK61" i="5" a="1"/>
  <c r="AK62" i="5" a="1"/>
  <c r="AK63" i="5" a="1"/>
  <c r="AK64" i="5" a="1"/>
  <c r="AK65" i="5" a="1"/>
  <c r="AK66" i="5" a="1"/>
  <c r="AK67" i="5" a="1"/>
  <c r="AK68" i="5" a="1"/>
  <c r="AK69" i="5" a="1"/>
  <c r="AK70" i="5" a="1"/>
  <c r="AK71" i="5" a="1"/>
  <c r="AK72" i="5" a="1"/>
  <c r="AK73" i="5" a="1"/>
  <c r="AK74" i="5" a="1"/>
  <c r="AK75" i="5" a="1"/>
  <c r="AK76" i="5" a="1"/>
  <c r="AK77" i="5" a="1"/>
  <c r="AK78" i="5" a="1"/>
  <c r="AK79" i="5" a="1"/>
  <c r="AK80" i="5" a="1"/>
  <c r="AK81" i="5" a="1"/>
  <c r="AK82" i="5" a="1"/>
  <c r="AK83" i="5" a="1"/>
  <c r="AK17" i="5" a="1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17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Q30" i="5"/>
  <c r="AQ31" i="5"/>
  <c r="AQ32" i="5"/>
  <c r="AQ33" i="5"/>
  <c r="AV23" i="5" a="1"/>
  <c r="AS30" i="5"/>
  <c r="AS31" i="5"/>
  <c r="AS32" i="5"/>
  <c r="AM11" i="5"/>
  <c r="AM1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AN4" i="5"/>
  <c r="AM4" i="5"/>
  <c r="AN3" i="5"/>
  <c r="AM3" i="5"/>
  <c r="AM5" i="5" s="1"/>
  <c r="AS29" i="5"/>
  <c r="AS27" i="5"/>
  <c r="AS28" i="5"/>
  <c r="AW36" i="5"/>
  <c r="AS33" i="5"/>
  <c r="AS26" i="5"/>
  <c r="AS4" i="5"/>
  <c r="AS5" i="5"/>
  <c r="AM15" i="5"/>
  <c r="AN16" i="5"/>
  <c r="AR34" i="5" l="1"/>
  <c r="AS23" i="5"/>
  <c r="AU34" i="5"/>
  <c r="K8" i="5"/>
  <c r="AV12" i="5"/>
  <c r="AS12" i="5"/>
  <c r="AW33" i="5"/>
  <c r="AX33" i="5" s="1"/>
  <c r="AZ33" i="5"/>
  <c r="AY30" i="5"/>
  <c r="AY25" i="5"/>
  <c r="AW24" i="5"/>
  <c r="AX24" i="5" s="1"/>
  <c r="AV34" i="5"/>
  <c r="AY27" i="5"/>
  <c r="AW30" i="5"/>
  <c r="AX30" i="5" s="1"/>
  <c r="AW31" i="5"/>
  <c r="AZ25" i="5"/>
  <c r="AZ24" i="5"/>
  <c r="AZ23" i="5"/>
  <c r="AW26" i="5"/>
  <c r="AX26" i="5" s="1"/>
  <c r="AZ26" i="5" s="1"/>
  <c r="AY29" i="5"/>
  <c r="AW27" i="5"/>
  <c r="AX27" i="5" s="1"/>
  <c r="AZ27" i="5" s="1"/>
  <c r="AW25" i="5"/>
  <c r="AX25" i="5" s="1"/>
  <c r="AW23" i="5"/>
  <c r="AY23" i="5"/>
  <c r="AY32" i="5"/>
  <c r="AZ32" i="5"/>
  <c r="AY33" i="5"/>
  <c r="AW28" i="5"/>
  <c r="AX28" i="5" s="1"/>
  <c r="AZ28" i="5" s="1"/>
  <c r="AW29" i="5"/>
  <c r="AX29" i="5" s="1"/>
  <c r="AZ29" i="5" s="1"/>
  <c r="AY26" i="5"/>
  <c r="AY24" i="5"/>
  <c r="AW32" i="5"/>
  <c r="AX32" i="5" s="1"/>
  <c r="AZ30" i="5"/>
  <c r="AY28" i="5"/>
  <c r="AS25" i="5"/>
  <c r="AQ24" i="5"/>
  <c r="AQ26" i="5"/>
  <c r="AQ28" i="5"/>
  <c r="AS24" i="5"/>
  <c r="AQ25" i="5"/>
  <c r="AQ27" i="5"/>
  <c r="AQ29" i="5"/>
  <c r="AV13" i="5" l="1"/>
  <c r="AY13" i="5" s="1"/>
  <c r="AV15" i="5"/>
  <c r="AY34" i="5" s="1"/>
  <c r="AS15" i="5"/>
  <c r="AS14" i="5"/>
  <c r="AT17" i="5"/>
  <c r="AT18" i="5" s="1"/>
  <c r="AS13" i="5"/>
  <c r="AX23" i="5"/>
  <c r="AW34" i="5"/>
  <c r="AW17" i="5" l="1"/>
  <c r="AW35" i="5" s="1"/>
  <c r="AV14" i="5"/>
  <c r="AT16" i="5"/>
  <c r="K10" i="5"/>
  <c r="L10" i="5" s="1"/>
  <c r="AX34" i="5"/>
  <c r="AZ34" i="5" s="1"/>
  <c r="AW16" i="5" l="1"/>
  <c r="AY14" i="5"/>
  <c r="AW1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<sst xmlns="http://schemas.openxmlformats.org/spreadsheetml/2006/main" count="253" uniqueCount="224">
  <si>
    <t>J. E. J. INGENIERÍA S. A. CONTRATO N° 4600026097</t>
  </si>
  <si>
    <t>SERVICIO QA/QC OPERACIONES DE PERFORACIÓN Y TRONADURA</t>
  </si>
  <si>
    <t>HOJA DE TERRENO SEGUIMIENTO AL CARGUIO</t>
  </si>
  <si>
    <t>PARADA</t>
  </si>
  <si>
    <t>TIRO</t>
  </si>
  <si>
    <t>CANT. RETENEDORES (GREDAD)</t>
  </si>
  <si>
    <t>N° PERA</t>
  </si>
  <si>
    <t>TIPO APD</t>
  </si>
  <si>
    <t>ESTADO TIRO</t>
  </si>
  <si>
    <t>TIRO CON AGUA</t>
  </si>
  <si>
    <t>TIRO NEGATIVO ó POSITIVO</t>
  </si>
  <si>
    <t>Especial</t>
  </si>
  <si>
    <t>Sano</t>
  </si>
  <si>
    <t>Roto</t>
  </si>
  <si>
    <t>Perdido</t>
  </si>
  <si>
    <t>Agrietado</t>
  </si>
  <si>
    <t>Seco</t>
  </si>
  <si>
    <t>Agua</t>
  </si>
  <si>
    <t>Agua Dinamica</t>
  </si>
  <si>
    <t>Negativo</t>
  </si>
  <si>
    <t>Positivo</t>
  </si>
  <si>
    <t>Metros Cama ANFO</t>
  </si>
  <si>
    <t>JEFE TURNO JEJ</t>
  </si>
  <si>
    <t>ENCARGADO SEGUIMIENTO</t>
  </si>
  <si>
    <t>Victor Hernández</t>
  </si>
  <si>
    <t>Carlos castro</t>
  </si>
  <si>
    <t>Esmeralda</t>
  </si>
  <si>
    <t>Andesita</t>
  </si>
  <si>
    <t>Diamante</t>
  </si>
  <si>
    <t>NNM</t>
  </si>
  <si>
    <t>TT8</t>
  </si>
  <si>
    <t>Pilar Norte</t>
  </si>
  <si>
    <t>A</t>
  </si>
  <si>
    <t>B</t>
  </si>
  <si>
    <t>ARAÑA EN CEBO</t>
  </si>
  <si>
    <t>No</t>
  </si>
  <si>
    <t>Si</t>
  </si>
  <si>
    <t>Corto</t>
  </si>
  <si>
    <t>Diseño</t>
  </si>
  <si>
    <t>kg</t>
  </si>
  <si>
    <t>pul</t>
  </si>
  <si>
    <t>%</t>
  </si>
  <si>
    <t>Pera</t>
  </si>
  <si>
    <t>Fecha</t>
  </si>
  <si>
    <t>Hector Flores</t>
  </si>
  <si>
    <t>Raimundo Silva</t>
  </si>
  <si>
    <t>Alexis Salinas</t>
  </si>
  <si>
    <t>Nicolas Escudero</t>
  </si>
  <si>
    <t>Alex muñoz</t>
  </si>
  <si>
    <t>Angel Galleguillos</t>
  </si>
  <si>
    <t>Mina</t>
  </si>
  <si>
    <t>Responsable Carguio DET</t>
  </si>
  <si>
    <t>Estrecho</t>
  </si>
  <si>
    <t>Longitudes</t>
  </si>
  <si>
    <t>Metros Perforados</t>
  </si>
  <si>
    <t>Metros de Taco</t>
  </si>
  <si>
    <t>Medido en el Turno</t>
  </si>
  <si>
    <t>Metros Cargados</t>
  </si>
  <si>
    <t>Explosivo x Saco</t>
  </si>
  <si>
    <t>Diámetro</t>
  </si>
  <si>
    <t>Densidad</t>
  </si>
  <si>
    <t>Kg/m3</t>
  </si>
  <si>
    <t>Rechazo Estimado</t>
  </si>
  <si>
    <t>Densidad Lineal</t>
  </si>
  <si>
    <t>Metros Cargados en Turno</t>
  </si>
  <si>
    <t>Consumo de Explosivo Proyectado</t>
  </si>
  <si>
    <t>m</t>
  </si>
  <si>
    <t>Kg</t>
  </si>
  <si>
    <t>Tiros Cargados</t>
  </si>
  <si>
    <t>N° Sacos en Pera Final</t>
  </si>
  <si>
    <t>N° Sacos Cargados</t>
  </si>
  <si>
    <t>Tiempo de Recarga [min]</t>
  </si>
  <si>
    <t>Rango Aceptación x Pera</t>
  </si>
  <si>
    <t>Totales en Turno</t>
  </si>
  <si>
    <t>Altura Geófono [m]</t>
  </si>
  <si>
    <t>Metros con Carga</t>
  </si>
  <si>
    <t>Consumo Real</t>
  </si>
  <si>
    <t>Explosivo Usado</t>
  </si>
  <si>
    <t>Explosivo Usado - Rechazo</t>
  </si>
  <si>
    <t>Explosivo Proyectado</t>
  </si>
  <si>
    <t>Núm. Sacos Proyectado en Rechazo</t>
  </si>
  <si>
    <t>Total Sacos Proyectados</t>
  </si>
  <si>
    <t>Explosivo Proyectado + Rechazo</t>
  </si>
  <si>
    <t xml:space="preserve">Densidad Proyectada Promedio </t>
  </si>
  <si>
    <t>[kg/m3]</t>
  </si>
  <si>
    <t xml:space="preserve">Densidad Lineal Promedio </t>
  </si>
  <si>
    <t>[kg/m]</t>
  </si>
  <si>
    <t>Densidad Promedio (Carguío)</t>
  </si>
  <si>
    <t>Densidad Lineal Promedio</t>
  </si>
  <si>
    <t>Cumple Rango</t>
  </si>
  <si>
    <t>Diferencia  en Sacos Cargados</t>
  </si>
  <si>
    <t>Diferencia en Kg Proyectado - Real (sin Rechazo)</t>
  </si>
  <si>
    <t>Densidad (6 bar) [kg/m3]</t>
  </si>
  <si>
    <t>Densidad (8 bar) [kg/m3]</t>
  </si>
  <si>
    <t>Densidad en los tiros Promedio [kg/m3]</t>
  </si>
  <si>
    <t>Núm. Sacos Proyectados Cargados en Tiros</t>
  </si>
  <si>
    <t>Núm. Sacos Cargados en Tiros</t>
  </si>
  <si>
    <t>Total Sacos Cargados</t>
  </si>
  <si>
    <t>Núm. Sacos  en Rechazo</t>
  </si>
  <si>
    <t>Explosivo en Pera sin Rechazo [kg]</t>
  </si>
  <si>
    <t>kg/m</t>
  </si>
  <si>
    <t>Capacidad de Carga Lineal por Pera sin Rechazo [m]</t>
  </si>
  <si>
    <t>Capacidad Pera [kg]</t>
  </si>
  <si>
    <t>Peras en Carguío (para densidad = 825 [kg/m3])</t>
  </si>
  <si>
    <t>Capacidad Nominal de Carga de la Pera [m]</t>
  </si>
  <si>
    <t>MINA</t>
  </si>
  <si>
    <t>TURNO</t>
  </si>
  <si>
    <t>Supervisor JeJ</t>
  </si>
  <si>
    <t>Encargado Seguimiento JeJ</t>
  </si>
  <si>
    <t>Supervisor DET</t>
  </si>
  <si>
    <t>WebGen</t>
  </si>
  <si>
    <t>H Llegada JeJ a Postura</t>
  </si>
  <si>
    <t>H Salida JeJ de Postura</t>
  </si>
  <si>
    <t>H Llegada PyT a Postura</t>
  </si>
  <si>
    <t>H Inicio Carguío</t>
  </si>
  <si>
    <t>H Fin Carguío</t>
  </si>
  <si>
    <t>H Salida PyT de Postura</t>
  </si>
  <si>
    <t>Tiempo en Postura</t>
  </si>
  <si>
    <t>Tiempo en Carguío</t>
  </si>
  <si>
    <t>Presión en Compresor [bar]</t>
  </si>
  <si>
    <t>Presión en Pera [bar]</t>
  </si>
  <si>
    <t>Sacos Totales Usados</t>
  </si>
  <si>
    <t>Ubicación de Geófono</t>
  </si>
  <si>
    <t>Distancia al Geófono [m]</t>
  </si>
  <si>
    <t>Diámetro Tiros [pulg]</t>
  </si>
  <si>
    <t>Diámetro de Carguío [pulg]</t>
  </si>
  <si>
    <t>CAMA EXPLOSIVO [M]</t>
  </si>
  <si>
    <t>TACO REAL [M]</t>
  </si>
  <si>
    <t>LARGO MOMENTO CARGAR [M]</t>
  </si>
  <si>
    <t>LONG. DISEÑO [M]</t>
  </si>
  <si>
    <t>CEBO SUPERIOR</t>
  </si>
  <si>
    <t>ARAÑA EN CEBO SUPERIOR</t>
  </si>
  <si>
    <t>CEBO INFERIOR</t>
  </si>
  <si>
    <t>ARAÑA EN CEBO INFERIOR</t>
  </si>
  <si>
    <t>CANT. CARTUCHOS</t>
  </si>
  <si>
    <t>TIRO NEGATIVO / POSITIVO</t>
  </si>
  <si>
    <t>NÚM. RETENEDORES</t>
  </si>
  <si>
    <t>TIEMPO CARGUÍO DEL TIRO</t>
  </si>
  <si>
    <t>Molido</t>
  </si>
  <si>
    <t>s/i</t>
  </si>
  <si>
    <t>Cantidad de Cartuchos</t>
  </si>
  <si>
    <t>Kilos Totales Usados</t>
  </si>
  <si>
    <t>Kilos Totales Proyectados</t>
  </si>
  <si>
    <t>Cartón</t>
  </si>
  <si>
    <t>TIPO RETENEDOR</t>
  </si>
  <si>
    <t>Tipo Retendor</t>
  </si>
  <si>
    <t>Greda</t>
  </si>
  <si>
    <t>Bolsa</t>
  </si>
  <si>
    <t>Metros Máximos [m] (d = 716 [kg/m3])</t>
  </si>
  <si>
    <t>Densidad Lineal en Carguío [kg/m]</t>
  </si>
  <si>
    <t>Longitud Taco</t>
  </si>
  <si>
    <t>NÚM. PERA</t>
  </si>
  <si>
    <t>Nivel</t>
  </si>
  <si>
    <t>Bloque</t>
  </si>
  <si>
    <t>Tuno</t>
  </si>
  <si>
    <t>UCL</t>
  </si>
  <si>
    <t>NP</t>
  </si>
  <si>
    <t>B-2</t>
  </si>
  <si>
    <t>B-6</t>
  </si>
  <si>
    <t>Ext Fw</t>
  </si>
  <si>
    <t>Panel 2</t>
  </si>
  <si>
    <t>Tiro con VoD</t>
  </si>
  <si>
    <t>Hora Fin Amarre</t>
  </si>
  <si>
    <t>Total Tiempo Amarre</t>
  </si>
  <si>
    <t>Hora Inicio Amarre</t>
  </si>
  <si>
    <t>Diablo Regimiento</t>
  </si>
  <si>
    <t>Pacífico Superior</t>
  </si>
  <si>
    <t>Reservas Norte</t>
  </si>
  <si>
    <t>DHz</t>
  </si>
  <si>
    <t>Pérdida Operacional Durante el Carguío</t>
  </si>
  <si>
    <t>Pérdida Operacional Durante el Amarre</t>
  </si>
  <si>
    <t>TIEMPO</t>
  </si>
  <si>
    <t>OTRAS OBSERVACIONES EN TERRENO</t>
  </si>
  <si>
    <t>Explosivo</t>
  </si>
  <si>
    <t>AnFo</t>
  </si>
  <si>
    <t>Emulsión</t>
  </si>
  <si>
    <t>Núm. Zanja</t>
  </si>
  <si>
    <t xml:space="preserve">Calles Zanja </t>
  </si>
  <si>
    <t>Fase</t>
  </si>
  <si>
    <t>Calle UCL</t>
  </si>
  <si>
    <t>Parada Inicial</t>
  </si>
  <si>
    <t>Parada Final (neg)</t>
  </si>
  <si>
    <t>RETARDO por DISEÑO [ms]</t>
  </si>
  <si>
    <t>RETARDO REAL [ms]</t>
  </si>
  <si>
    <t>Metros Mínimos [m] (d = 950 [kg/m3])</t>
  </si>
  <si>
    <t>LONGITUD CARGADA [M]</t>
  </si>
  <si>
    <t>Densidad Lineal Máx AnFo a densidad [kg/m]</t>
  </si>
  <si>
    <t>Densidad Lineal Min AnFo Granel [kg/m]</t>
  </si>
  <si>
    <t>Densidad Objetivo [kg/m3]</t>
  </si>
  <si>
    <t>Capacidad de Carga Lineal x Pera (16 sacos)</t>
  </si>
  <si>
    <t>Capacidad de Carga Lineal x Pera (17 sacos)</t>
  </si>
  <si>
    <t>INSTALA ARAÑAS INFERIORES</t>
  </si>
  <si>
    <t>INSTALA GREDAS</t>
  </si>
  <si>
    <t>INSTALA ARAÑAS SUPERIOR</t>
  </si>
  <si>
    <t>INSTALA SACOS</t>
  </si>
  <si>
    <t>NÚMERO</t>
  </si>
  <si>
    <t>CUMPLE</t>
  </si>
  <si>
    <t>CAMA DE EXPLOSIVO</t>
  </si>
  <si>
    <t>METROS</t>
  </si>
  <si>
    <t>INSTALA LIANZA</t>
  </si>
  <si>
    <t>Lianza</t>
  </si>
  <si>
    <t>Arañas Inferior</t>
  </si>
  <si>
    <t>Sacos</t>
  </si>
  <si>
    <t>Gredas</t>
  </si>
  <si>
    <t>Cama de Explosivo</t>
  </si>
  <si>
    <t>Sí</t>
  </si>
  <si>
    <t>Cumplimiento</t>
  </si>
  <si>
    <t>Arañas Inferiores</t>
  </si>
  <si>
    <t>Arañas Superiores</t>
  </si>
  <si>
    <t>Cama</t>
  </si>
  <si>
    <t>Porcentaje</t>
  </si>
  <si>
    <t>Kg/m</t>
  </si>
  <si>
    <t>N° Sacos Iniciales en Pera</t>
  </si>
  <si>
    <t>ID Tronadura</t>
  </si>
  <si>
    <t>Adherencia</t>
  </si>
  <si>
    <t>Arañas Superior</t>
  </si>
  <si>
    <t>ORDEN SECUENCIA</t>
  </si>
  <si>
    <t>Rango de Densidad Lineal Proyectada [kg/m]</t>
  </si>
  <si>
    <t>PROTOCOLO PARA TIROS ROTOS</t>
  </si>
  <si>
    <t>Tapado</t>
  </si>
  <si>
    <t>INTENTOS DESTAPE (SOLO TAPADOS)</t>
  </si>
  <si>
    <t>Intentos Destape</t>
  </si>
  <si>
    <t xml:space="preserve">Nicolás Valdovinos </t>
  </si>
  <si>
    <t>taco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</si>
</sst>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name val="Arial"/>
      <family val="2"/>
    </font>
    <font>
      <b/>
      <sz val="22"/>
      <color theme="1"/>
      <name val="Calibri"/>
      <family val="2"/>
      <scheme val="minor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8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0"/>
      <name val="Arial"/>
      <family val="2"/>
    </font>
    <font>
      <b/>
      <sz val="1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9" fontId="2" fillId="0" borderId="0" applyFont="0" applyFill="0" applyBorder="0" applyAlignment="0" applyProtection="0"/>
  </cellStyleXfs>
  <cellXfs count="278">
    <xf numFmtId="0" fontId="0" fillId="0" borderId="0" xfId="0"/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4" fillId="0" borderId="2" xfId="1" applyFont="1" applyBorder="1" applyAlignment="1" applyProtection="1">
      <alignment horizontal="center" vertical="center"/>
      <protection locked="0"/>
    </xf>
    <xf numFmtId="1" fontId="4" fillId="0" borderId="3" xfId="1" applyNumberFormat="1" applyFont="1" applyBorder="1" applyAlignment="1" applyProtection="1">
      <alignment horizontal="center" vertical="center"/>
      <protection locked="0"/>
    </xf>
    <xf numFmtId="2" fontId="4" fillId="0" borderId="3" xfId="1" applyNumberFormat="1" applyFont="1" applyBorder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6" fillId="0" borderId="0" xfId="2" applyFont="1" applyFill="1" applyBorder="1" applyAlignment="1">
      <alignment horizontal="center" vertical="center"/>
    </xf>
    <xf numFmtId="164" fontId="6" fillId="0" borderId="0" xfId="2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6" fillId="0" borderId="0" xfId="2" applyFont="1" applyFill="1" applyBorder="1" applyAlignment="1" applyProtection="1">
      <alignment horizontal="center" vertical="center"/>
      <protection locked="0"/>
    </xf>
    <xf numFmtId="0" fontId="4" fillId="0" borderId="20" xfId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/>
      <protection locked="0"/>
    </xf>
    <xf numFmtId="0" fontId="4" fillId="0" borderId="23" xfId="1" applyFont="1" applyBorder="1" applyAlignment="1" applyProtection="1">
      <alignment horizontal="center" vertical="center"/>
      <protection locked="0"/>
    </xf>
    <xf numFmtId="0" fontId="4" fillId="0" borderId="24" xfId="1" applyFont="1" applyBorder="1" applyAlignment="1" applyProtection="1">
      <alignment horizontal="center" vertical="center"/>
      <protection locked="0"/>
    </xf>
    <xf numFmtId="0" fontId="4" fillId="0" borderId="25" xfId="1" applyFont="1" applyBorder="1" applyAlignment="1" applyProtection="1">
      <alignment horizontal="center" vertical="center" wrapText="1"/>
      <protection locked="0"/>
    </xf>
    <xf numFmtId="0" fontId="4" fillId="0" borderId="27" xfId="1" applyFont="1" applyBorder="1" applyAlignment="1" applyProtection="1">
      <alignment horizontal="center" vertical="center"/>
      <protection locked="0"/>
    </xf>
    <xf numFmtId="0" fontId="4" fillId="0" borderId="25" xfId="1" applyFont="1" applyBorder="1" applyAlignment="1" applyProtection="1">
      <alignment horizontal="center" vertical="center"/>
      <protection locked="0"/>
    </xf>
    <xf numFmtId="0" fontId="4" fillId="0" borderId="29" xfId="1" applyFont="1" applyBorder="1" applyAlignment="1" applyProtection="1">
      <alignment horizontal="center" vertical="center"/>
      <protection locked="0"/>
    </xf>
    <xf numFmtId="164" fontId="4" fillId="0" borderId="1" xfId="1" applyNumberFormat="1" applyFont="1" applyBorder="1" applyAlignment="1" applyProtection="1">
      <alignment horizontal="center" vertical="center"/>
      <protection locked="0"/>
    </xf>
    <xf numFmtId="164" fontId="4" fillId="0" borderId="13" xfId="1" applyNumberFormat="1" applyFont="1" applyBorder="1" applyAlignment="1" applyProtection="1">
      <alignment horizontal="center" vertical="center"/>
      <protection locked="0"/>
    </xf>
    <xf numFmtId="0" fontId="4" fillId="0" borderId="33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4" fillId="0" borderId="34" xfId="1" applyFont="1" applyBorder="1" applyAlignment="1" applyProtection="1">
      <alignment horizontal="center" vertical="center"/>
      <protection locked="0"/>
    </xf>
    <xf numFmtId="0" fontId="4" fillId="0" borderId="19" xfId="1" applyFont="1" applyBorder="1" applyAlignment="1" applyProtection="1">
      <alignment horizontal="center" vertical="center"/>
      <protection locked="0"/>
    </xf>
    <xf numFmtId="164" fontId="4" fillId="0" borderId="16" xfId="1" applyNumberFormat="1" applyFont="1" applyBorder="1" applyAlignment="1" applyProtection="1">
      <alignment horizontal="center" vertical="center"/>
      <protection locked="0"/>
    </xf>
    <xf numFmtId="164" fontId="4" fillId="0" borderId="2" xfId="1" applyNumberFormat="1" applyFont="1" applyBorder="1" applyAlignment="1" applyProtection="1">
      <alignment horizontal="center" vertical="center"/>
      <protection locked="0"/>
    </xf>
    <xf numFmtId="164" fontId="4" fillId="0" borderId="26" xfId="1" applyNumberFormat="1" applyFont="1" applyBorder="1" applyAlignment="1" applyProtection="1">
      <alignment horizontal="center" vertical="center"/>
      <protection locked="0"/>
    </xf>
    <xf numFmtId="164" fontId="4" fillId="0" borderId="0" xfId="1" applyNumberFormat="1" applyFont="1" applyAlignment="1" applyProtection="1">
      <alignment horizontal="center" vertical="center"/>
      <protection locked="0"/>
    </xf>
    <xf numFmtId="0" fontId="4" fillId="0" borderId="20" xfId="1" applyFont="1" applyBorder="1" applyAlignment="1" applyProtection="1">
      <alignment horizontal="center" vertical="center" wrapText="1"/>
      <protection locked="0"/>
    </xf>
    <xf numFmtId="0" fontId="4" fillId="0" borderId="28" xfId="1" applyFont="1" applyBorder="1" applyAlignment="1" applyProtection="1">
      <alignment horizontal="center" vertical="center" wrapText="1"/>
      <protection locked="0"/>
    </xf>
    <xf numFmtId="0" fontId="4" fillId="0" borderId="32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33" xfId="1" applyFont="1" applyBorder="1" applyAlignment="1" applyProtection="1">
      <alignment horizontal="center" vertical="center" wrapText="1"/>
      <protection locked="0"/>
    </xf>
    <xf numFmtId="164" fontId="4" fillId="0" borderId="11" xfId="1" applyNumberFormat="1" applyFont="1" applyBorder="1" applyAlignment="1" applyProtection="1">
      <alignment horizontal="center" vertical="center"/>
      <protection locked="0"/>
    </xf>
    <xf numFmtId="164" fontId="4" fillId="0" borderId="19" xfId="1" applyNumberFormat="1" applyFont="1" applyBorder="1" applyAlignment="1" applyProtection="1">
      <alignment horizontal="center" vertical="center"/>
      <protection locked="0"/>
    </xf>
    <xf numFmtId="0" fontId="4" fillId="4" borderId="23" xfId="1" applyFont="1" applyFill="1" applyBorder="1" applyAlignment="1" applyProtection="1">
      <alignment horizontal="center" vertical="center"/>
      <protection locked="0"/>
    </xf>
    <xf numFmtId="0" fontId="4" fillId="4" borderId="2" xfId="1" applyFont="1" applyFill="1" applyBorder="1" applyAlignment="1" applyProtection="1">
      <alignment horizontal="center" vertical="center"/>
      <protection locked="0"/>
    </xf>
    <xf numFmtId="1" fontId="4" fillId="0" borderId="5" xfId="1" applyNumberFormat="1" applyFont="1" applyBorder="1" applyAlignment="1" applyProtection="1">
      <alignment horizontal="center" vertical="center"/>
      <protection locked="0"/>
    </xf>
    <xf numFmtId="2" fontId="4" fillId="0" borderId="36" xfId="1" applyNumberFormat="1" applyFont="1" applyBorder="1" applyAlignment="1" applyProtection="1">
      <alignment horizontal="center" vertical="center"/>
      <protection locked="0"/>
    </xf>
    <xf numFmtId="0" fontId="4" fillId="0" borderId="37" xfId="1" applyFont="1" applyBorder="1" applyAlignment="1" applyProtection="1">
      <alignment horizontal="center" vertical="center"/>
      <protection locked="0"/>
    </xf>
    <xf numFmtId="164" fontId="4" fillId="0" borderId="29" xfId="1" applyNumberFormat="1" applyFont="1" applyBorder="1" applyAlignment="1" applyProtection="1">
      <alignment horizontal="center" vertical="center"/>
      <protection locked="0"/>
    </xf>
    <xf numFmtId="0" fontId="4" fillId="0" borderId="15" xfId="1" applyFont="1" applyBorder="1" applyAlignment="1" applyProtection="1">
      <alignment horizontal="center" vertical="center" wrapText="1"/>
      <protection locked="0"/>
    </xf>
    <xf numFmtId="0" fontId="4" fillId="0" borderId="34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4" fillId="0" borderId="35" xfId="1" applyFont="1" applyBorder="1" applyAlignment="1" applyProtection="1">
      <alignment horizontal="center" vertical="center" wrapText="1"/>
      <protection locked="0"/>
    </xf>
    <xf numFmtId="164" fontId="4" fillId="0" borderId="10" xfId="1" applyNumberFormat="1" applyFont="1" applyBorder="1" applyAlignment="1" applyProtection="1">
      <alignment horizontal="center" vertical="center"/>
      <protection locked="0"/>
    </xf>
    <xf numFmtId="164" fontId="4" fillId="0" borderId="18" xfId="1" applyNumberFormat="1" applyFont="1" applyBorder="1" applyAlignment="1" applyProtection="1">
      <alignment horizontal="center" vertical="center"/>
      <protection locked="0"/>
    </xf>
    <xf numFmtId="0" fontId="5" fillId="0" borderId="11" xfId="1" applyFont="1" applyBorder="1" applyAlignment="1" applyProtection="1">
      <alignment horizontal="center" vertical="center"/>
      <protection locked="0"/>
    </xf>
    <xf numFmtId="0" fontId="5" fillId="0" borderId="19" xfId="1" applyFont="1" applyBorder="1" applyAlignment="1" applyProtection="1">
      <alignment horizontal="center" vertical="center"/>
      <protection locked="0"/>
    </xf>
    <xf numFmtId="0" fontId="4" fillId="0" borderId="38" xfId="1" applyFont="1" applyBorder="1" applyAlignment="1" applyProtection="1">
      <alignment horizontal="center" vertical="center" wrapText="1"/>
      <protection locked="0"/>
    </xf>
    <xf numFmtId="0" fontId="4" fillId="0" borderId="39" xfId="1" applyFont="1" applyBorder="1" applyAlignment="1" applyProtection="1">
      <alignment horizontal="center" vertical="center"/>
      <protection locked="0"/>
    </xf>
    <xf numFmtId="0" fontId="4" fillId="0" borderId="40" xfId="1" applyFont="1" applyBorder="1" applyAlignment="1" applyProtection="1">
      <alignment horizontal="center" vertical="center"/>
      <protection locked="0"/>
    </xf>
    <xf numFmtId="0" fontId="4" fillId="0" borderId="16" xfId="1" applyFont="1" applyBorder="1" applyAlignment="1" applyProtection="1">
      <alignment horizontal="center" vertical="center" wrapText="1"/>
      <protection locked="0"/>
    </xf>
    <xf numFmtId="1" fontId="4" fillId="0" borderId="19" xfId="1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 wrapText="1"/>
      <protection locked="0"/>
    </xf>
    <xf numFmtId="1" fontId="4" fillId="0" borderId="29" xfId="1" applyNumberFormat="1" applyFont="1" applyBorder="1" applyAlignment="1" applyProtection="1">
      <alignment horizontal="center" vertical="center"/>
      <protection locked="0"/>
    </xf>
    <xf numFmtId="0" fontId="5" fillId="0" borderId="28" xfId="1" applyFont="1" applyBorder="1" applyAlignment="1" applyProtection="1">
      <alignment horizontal="center" vertical="center" wrapText="1"/>
      <protection locked="0"/>
    </xf>
    <xf numFmtId="164" fontId="5" fillId="0" borderId="2" xfId="1" applyNumberFormat="1" applyFont="1" applyBorder="1" applyAlignment="1" applyProtection="1">
      <alignment horizontal="center" vertical="center"/>
      <protection locked="0"/>
    </xf>
    <xf numFmtId="164" fontId="5" fillId="0" borderId="29" xfId="1" applyNumberFormat="1" applyFont="1" applyBorder="1" applyAlignment="1" applyProtection="1">
      <alignment horizontal="center" vertical="center"/>
      <protection locked="0"/>
    </xf>
    <xf numFmtId="20" fontId="4" fillId="4" borderId="24" xfId="1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4" fillId="0" borderId="0" xfId="1" applyNumberFormat="1" applyFont="1" applyAlignment="1" applyProtection="1">
      <alignment horizontal="center" vertical="center"/>
      <protection locked="0"/>
    </xf>
    <xf numFmtId="21" fontId="4" fillId="0" borderId="0" xfId="1" applyNumberFormat="1" applyFont="1" applyAlignment="1" applyProtection="1">
      <alignment horizontal="center" vertical="center"/>
      <protection locked="0"/>
    </xf>
    <xf numFmtId="164" fontId="4" fillId="0" borderId="24" xfId="1" applyNumberFormat="1" applyFont="1" applyBorder="1" applyAlignment="1" applyProtection="1">
      <alignment horizontal="center" vertical="center"/>
      <protection locked="0"/>
    </xf>
    <xf numFmtId="164" fontId="4" fillId="0" borderId="27" xfId="1" applyNumberFormat="1" applyFont="1" applyBorder="1" applyAlignment="1" applyProtection="1">
      <alignment horizontal="center" vertical="center"/>
      <protection locked="0"/>
    </xf>
    <xf numFmtId="164" fontId="10" fillId="5" borderId="1" xfId="1" applyNumberFormat="1" applyFont="1" applyFill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  <protection locked="0"/>
    </xf>
    <xf numFmtId="2" fontId="4" fillId="0" borderId="33" xfId="1" applyNumberFormat="1" applyFont="1" applyBorder="1" applyAlignment="1" applyProtection="1">
      <alignment horizontal="center" vertical="center"/>
      <protection locked="0"/>
    </xf>
    <xf numFmtId="2" fontId="4" fillId="0" borderId="19" xfId="1" applyNumberFormat="1" applyFont="1" applyBorder="1" applyAlignment="1" applyProtection="1">
      <alignment horizontal="center" vertical="center"/>
      <protection locked="0"/>
    </xf>
    <xf numFmtId="0" fontId="4" fillId="0" borderId="55" xfId="1" applyFont="1" applyBorder="1" applyAlignment="1" applyProtection="1">
      <alignment horizontal="center" vertical="center" wrapText="1"/>
      <protection locked="0"/>
    </xf>
    <xf numFmtId="0" fontId="4" fillId="0" borderId="56" xfId="1" applyFont="1" applyBorder="1" applyAlignment="1" applyProtection="1">
      <alignment horizontal="center" vertical="center"/>
      <protection locked="0"/>
    </xf>
    <xf numFmtId="0" fontId="4" fillId="0" borderId="57" xfId="1" applyFont="1" applyBorder="1" applyAlignment="1" applyProtection="1">
      <alignment horizontal="center" vertical="center"/>
      <protection locked="0"/>
    </xf>
    <xf numFmtId="20" fontId="4" fillId="0" borderId="0" xfId="1" applyNumberFormat="1" applyFont="1" applyAlignment="1" applyProtection="1">
      <alignment horizontal="center" vertical="center"/>
      <protection locked="0"/>
    </xf>
    <xf numFmtId="164" fontId="4" fillId="5" borderId="3" xfId="1" applyNumberFormat="1" applyFont="1" applyFill="1" applyBorder="1" applyAlignment="1" applyProtection="1">
      <alignment horizontal="center" vertical="center"/>
      <protection locked="0"/>
    </xf>
    <xf numFmtId="164" fontId="10" fillId="5" borderId="0" xfId="1" applyNumberFormat="1" applyFont="1" applyFill="1" applyAlignment="1">
      <alignment horizontal="center" vertical="center"/>
    </xf>
    <xf numFmtId="0" fontId="13" fillId="5" borderId="0" xfId="2" applyFont="1" applyFill="1" applyBorder="1" applyAlignment="1">
      <alignment horizontal="center" vertical="center"/>
    </xf>
    <xf numFmtId="164" fontId="13" fillId="5" borderId="0" xfId="2" applyNumberFormat="1" applyFont="1" applyFill="1" applyBorder="1" applyAlignment="1">
      <alignment horizontal="center" vertical="center"/>
    </xf>
    <xf numFmtId="0" fontId="13" fillId="5" borderId="0" xfId="2" applyFont="1" applyFill="1" applyBorder="1" applyAlignment="1" applyProtection="1">
      <alignment horizontal="center" vertical="center"/>
      <protection locked="0"/>
    </xf>
    <xf numFmtId="12" fontId="0" fillId="0" borderId="0" xfId="0" applyNumberFormat="1" applyAlignment="1">
      <alignment horizontal="center" vertical="center"/>
    </xf>
    <xf numFmtId="0" fontId="11" fillId="7" borderId="52" xfId="0" applyFont="1" applyFill="1" applyBorder="1" applyAlignment="1">
      <alignment horizontal="center" vertical="center" wrapText="1"/>
    </xf>
    <xf numFmtId="165" fontId="11" fillId="8" borderId="14" xfId="0" applyNumberFormat="1" applyFont="1" applyFill="1" applyBorder="1" applyAlignment="1">
      <alignment horizontal="center" vertical="center" wrapText="1"/>
    </xf>
    <xf numFmtId="165" fontId="11" fillId="8" borderId="17" xfId="0" applyNumberFormat="1" applyFont="1" applyFill="1" applyBorder="1" applyAlignment="1">
      <alignment horizontal="center" vertical="center" wrapText="1"/>
    </xf>
    <xf numFmtId="9" fontId="4" fillId="4" borderId="3" xfId="3" applyFont="1" applyFill="1" applyBorder="1" applyAlignment="1" applyProtection="1">
      <alignment horizontal="center" vertical="center"/>
      <protection locked="0"/>
    </xf>
    <xf numFmtId="164" fontId="4" fillId="8" borderId="1" xfId="1" applyNumberFormat="1" applyFont="1" applyFill="1" applyBorder="1" applyAlignment="1" applyProtection="1">
      <alignment horizontal="center" vertical="center"/>
      <protection locked="0"/>
    </xf>
    <xf numFmtId="0" fontId="4" fillId="4" borderId="13" xfId="1" applyFont="1" applyFill="1" applyBorder="1" applyAlignment="1" applyProtection="1">
      <alignment horizontal="center" vertical="center"/>
      <protection locked="0"/>
    </xf>
    <xf numFmtId="0" fontId="4" fillId="4" borderId="16" xfId="1" applyFont="1" applyFill="1" applyBorder="1" applyAlignment="1" applyProtection="1">
      <alignment horizontal="center" vertical="center"/>
      <protection locked="0"/>
    </xf>
    <xf numFmtId="1" fontId="4" fillId="8" borderId="33" xfId="1" applyNumberFormat="1" applyFont="1" applyFill="1" applyBorder="1" applyAlignment="1" applyProtection="1">
      <alignment horizontal="center" vertical="center"/>
      <protection locked="0"/>
    </xf>
    <xf numFmtId="165" fontId="10" fillId="0" borderId="9" xfId="1" applyNumberFormat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7" borderId="1" xfId="1" applyFont="1" applyFill="1" applyBorder="1" applyAlignment="1" applyProtection="1">
      <alignment horizontal="center" vertical="center"/>
      <protection locked="0"/>
    </xf>
    <xf numFmtId="9" fontId="5" fillId="0" borderId="1" xfId="3" applyFont="1" applyBorder="1" applyAlignment="1" applyProtection="1">
      <alignment horizontal="center" vertical="center"/>
      <protection locked="0"/>
    </xf>
    <xf numFmtId="2" fontId="4" fillId="0" borderId="21" xfId="1" applyNumberFormat="1" applyFont="1" applyBorder="1" applyAlignment="1" applyProtection="1">
      <alignment horizontal="center" vertical="center"/>
      <protection locked="0"/>
    </xf>
    <xf numFmtId="0" fontId="12" fillId="7" borderId="1" xfId="1" applyFont="1" applyFill="1" applyBorder="1" applyAlignment="1" applyProtection="1">
      <alignment horizontal="center" vertical="center"/>
      <protection locked="0"/>
    </xf>
    <xf numFmtId="0" fontId="13" fillId="5" borderId="1" xfId="2" applyFont="1" applyFill="1" applyBorder="1" applyAlignment="1">
      <alignment horizontal="center" vertical="center"/>
    </xf>
    <xf numFmtId="0" fontId="7" fillId="9" borderId="64" xfId="0" applyFont="1" applyFill="1" applyBorder="1" applyAlignment="1">
      <alignment vertical="center" wrapText="1"/>
    </xf>
    <xf numFmtId="165" fontId="10" fillId="0" borderId="65" xfId="1" applyNumberFormat="1" applyFont="1" applyBorder="1" applyAlignment="1" applyProtection="1">
      <alignment horizontal="center" vertical="center"/>
      <protection locked="0"/>
    </xf>
    <xf numFmtId="165" fontId="10" fillId="0" borderId="66" xfId="1" applyNumberFormat="1" applyFont="1" applyBorder="1" applyAlignment="1" applyProtection="1">
      <alignment horizontal="center" vertical="center"/>
      <protection locked="0"/>
    </xf>
    <xf numFmtId="165" fontId="10" fillId="0" borderId="62" xfId="1" applyNumberFormat="1" applyFont="1" applyBorder="1" applyAlignment="1" applyProtection="1">
      <alignment horizontal="center" vertical="center"/>
      <protection locked="0"/>
    </xf>
    <xf numFmtId="0" fontId="12" fillId="10" borderId="18" xfId="1" applyFont="1" applyFill="1" applyBorder="1" applyAlignment="1" applyProtection="1">
      <alignment horizontal="left" vertical="center"/>
      <protection locked="0"/>
    </xf>
    <xf numFmtId="2" fontId="11" fillId="8" borderId="1" xfId="0" applyNumberFormat="1" applyFont="1" applyFill="1" applyBorder="1" applyAlignment="1">
      <alignment horizontal="center" vertical="center" wrapText="1"/>
    </xf>
    <xf numFmtId="2" fontId="11" fillId="8" borderId="11" xfId="0" applyNumberFormat="1" applyFont="1" applyFill="1" applyBorder="1" applyAlignment="1">
      <alignment horizontal="center" vertical="center" wrapText="1"/>
    </xf>
    <xf numFmtId="164" fontId="12" fillId="8" borderId="42" xfId="1" applyNumberFormat="1" applyFont="1" applyFill="1" applyBorder="1" applyAlignment="1" applyProtection="1">
      <alignment horizontal="center" vertical="center" wrapText="1"/>
      <protection locked="0"/>
    </xf>
    <xf numFmtId="2" fontId="12" fillId="8" borderId="1" xfId="1" applyNumberFormat="1" applyFont="1" applyFill="1" applyBorder="1" applyAlignment="1" applyProtection="1">
      <alignment horizontal="center" vertical="center" wrapText="1"/>
      <protection locked="0"/>
    </xf>
    <xf numFmtId="2" fontId="12" fillId="8" borderId="11" xfId="1" applyNumberFormat="1" applyFont="1" applyFill="1" applyBorder="1" applyAlignment="1" applyProtection="1">
      <alignment horizontal="center" vertical="center" wrapText="1"/>
      <protection locked="0"/>
    </xf>
    <xf numFmtId="1" fontId="13" fillId="5" borderId="12" xfId="2" applyNumberFormat="1" applyFont="1" applyFill="1" applyBorder="1" applyAlignment="1">
      <alignment horizontal="center" vertical="center"/>
    </xf>
    <xf numFmtId="1" fontId="13" fillId="5" borderId="1" xfId="2" applyNumberFormat="1" applyFont="1" applyFill="1" applyBorder="1" applyAlignment="1">
      <alignment horizontal="center" vertical="center"/>
    </xf>
    <xf numFmtId="164" fontId="13" fillId="5" borderId="1" xfId="2" applyNumberFormat="1" applyFont="1" applyFill="1" applyBorder="1" applyAlignment="1">
      <alignment horizontal="center" vertical="center"/>
    </xf>
    <xf numFmtId="164" fontId="13" fillId="8" borderId="1" xfId="2" applyNumberFormat="1" applyFont="1" applyFill="1" applyBorder="1" applyAlignment="1">
      <alignment horizontal="center" vertical="center"/>
    </xf>
    <xf numFmtId="0" fontId="13" fillId="5" borderId="1" xfId="2" applyFont="1" applyFill="1" applyBorder="1" applyAlignment="1" applyProtection="1">
      <alignment horizontal="center" vertical="center"/>
      <protection locked="0"/>
    </xf>
    <xf numFmtId="0" fontId="10" fillId="0" borderId="65" xfId="1" applyFont="1" applyBorder="1" applyAlignment="1" applyProtection="1">
      <alignment horizontal="center" vertical="center"/>
      <protection locked="0"/>
    </xf>
    <xf numFmtId="0" fontId="15" fillId="7" borderId="48" xfId="0" applyFont="1" applyFill="1" applyBorder="1" applyAlignment="1">
      <alignment horizontal="center" vertical="center" wrapText="1"/>
    </xf>
    <xf numFmtId="0" fontId="15" fillId="8" borderId="48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0" fillId="6" borderId="1" xfId="1" applyFont="1" applyFill="1" applyBorder="1" applyAlignment="1" applyProtection="1">
      <alignment horizontal="center" vertical="center"/>
      <protection locked="0"/>
    </xf>
    <xf numFmtId="0" fontId="10" fillId="6" borderId="11" xfId="1" applyFont="1" applyFill="1" applyBorder="1" applyAlignment="1" applyProtection="1">
      <alignment horizontal="center" vertical="center"/>
      <protection locked="0"/>
    </xf>
    <xf numFmtId="0" fontId="15" fillId="11" borderId="53" xfId="0" applyFont="1" applyFill="1" applyBorder="1" applyAlignment="1">
      <alignment horizontal="center" vertical="center" wrapText="1"/>
    </xf>
    <xf numFmtId="0" fontId="15" fillId="11" borderId="53" xfId="0" applyFont="1" applyFill="1" applyBorder="1" applyAlignment="1">
      <alignment vertical="center" wrapText="1"/>
    </xf>
    <xf numFmtId="0" fontId="15" fillId="11" borderId="48" xfId="0" applyFont="1" applyFill="1" applyBorder="1" applyAlignment="1">
      <alignment horizontal="center" vertical="center" wrapText="1"/>
    </xf>
    <xf numFmtId="0" fontId="15" fillId="11" borderId="47" xfId="0" applyFont="1" applyFill="1" applyBorder="1" applyAlignment="1">
      <alignment horizontal="center" vertical="center" wrapText="1"/>
    </xf>
    <xf numFmtId="0" fontId="11" fillId="11" borderId="52" xfId="0" applyFont="1" applyFill="1" applyBorder="1" applyAlignment="1">
      <alignment horizontal="center" vertical="center" wrapText="1"/>
    </xf>
    <xf numFmtId="0" fontId="12" fillId="11" borderId="15" xfId="1" applyFont="1" applyFill="1" applyBorder="1" applyAlignment="1" applyProtection="1">
      <alignment horizontal="left" vertical="center"/>
      <protection locked="0"/>
    </xf>
    <xf numFmtId="0" fontId="12" fillId="11" borderId="14" xfId="1" applyFont="1" applyFill="1" applyBorder="1" applyAlignment="1" applyProtection="1">
      <alignment horizontal="center" vertical="center"/>
      <protection locked="0"/>
    </xf>
    <xf numFmtId="0" fontId="12" fillId="11" borderId="9" xfId="1" applyFont="1" applyFill="1" applyBorder="1" applyAlignment="1" applyProtection="1">
      <alignment horizontal="center" vertical="center"/>
      <protection locked="0"/>
    </xf>
    <xf numFmtId="0" fontId="12" fillId="11" borderId="43" xfId="1" applyFont="1" applyFill="1" applyBorder="1" applyAlignment="1" applyProtection="1">
      <alignment horizontal="center" vertical="center"/>
      <protection locked="0"/>
    </xf>
    <xf numFmtId="20" fontId="12" fillId="11" borderId="14" xfId="1" applyNumberFormat="1" applyFont="1" applyFill="1" applyBorder="1" applyAlignment="1" applyProtection="1">
      <alignment horizontal="center" vertical="center"/>
      <protection locked="0"/>
    </xf>
    <xf numFmtId="20" fontId="12" fillId="11" borderId="9" xfId="1" applyNumberFormat="1" applyFont="1" applyFill="1" applyBorder="1" applyAlignment="1" applyProtection="1">
      <alignment horizontal="center" vertical="center"/>
      <protection locked="0"/>
    </xf>
    <xf numFmtId="20" fontId="11" fillId="11" borderId="14" xfId="0" applyNumberFormat="1" applyFont="1" applyFill="1" applyBorder="1" applyAlignment="1">
      <alignment horizontal="center" vertical="center" wrapText="1"/>
    </xf>
    <xf numFmtId="20" fontId="11" fillId="11" borderId="17" xfId="0" applyNumberFormat="1" applyFont="1" applyFill="1" applyBorder="1" applyAlignment="1">
      <alignment horizontal="center" vertical="center" wrapText="1"/>
    </xf>
    <xf numFmtId="165" fontId="11" fillId="11" borderId="53" xfId="0" applyNumberFormat="1" applyFont="1" applyFill="1" applyBorder="1" applyAlignment="1">
      <alignment horizontal="center" vertical="center" wrapText="1"/>
    </xf>
    <xf numFmtId="165" fontId="11" fillId="11" borderId="9" xfId="0" applyNumberFormat="1" applyFont="1" applyFill="1" applyBorder="1" applyAlignment="1">
      <alignment horizontal="center" vertical="center" wrapText="1"/>
    </xf>
    <xf numFmtId="165" fontId="11" fillId="11" borderId="17" xfId="0" applyNumberFormat="1" applyFont="1" applyFill="1" applyBorder="1" applyAlignment="1">
      <alignment horizontal="center" vertical="center" wrapText="1"/>
    </xf>
    <xf numFmtId="0" fontId="15" fillId="13" borderId="48" xfId="0" applyFont="1" applyFill="1" applyBorder="1" applyAlignment="1">
      <alignment horizontal="center" vertical="center" wrapText="1"/>
    </xf>
    <xf numFmtId="0" fontId="15" fillId="14" borderId="48" xfId="0" applyFont="1" applyFill="1" applyBorder="1" applyAlignment="1">
      <alignment horizontal="center" vertical="center" wrapText="1"/>
    </xf>
    <xf numFmtId="0" fontId="15" fillId="14" borderId="53" xfId="0" applyFont="1" applyFill="1" applyBorder="1" applyAlignment="1">
      <alignment horizontal="center" vertical="center" wrapText="1"/>
    </xf>
    <xf numFmtId="0" fontId="5" fillId="15" borderId="13" xfId="1" applyFont="1" applyFill="1" applyBorder="1" applyAlignment="1" applyProtection="1">
      <alignment horizontal="center" vertical="center" wrapText="1"/>
      <protection locked="0"/>
    </xf>
    <xf numFmtId="0" fontId="17" fillId="15" borderId="1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11" xfId="1" applyFont="1" applyFill="1" applyBorder="1" applyAlignment="1" applyProtection="1">
      <alignment horizontal="center" vertical="center"/>
      <protection locked="0"/>
    </xf>
    <xf numFmtId="0" fontId="10" fillId="10" borderId="1" xfId="1" applyFont="1" applyFill="1" applyBorder="1" applyAlignment="1" applyProtection="1">
      <alignment horizontal="center" vertical="center"/>
      <protection locked="0"/>
    </xf>
    <xf numFmtId="0" fontId="17" fillId="10" borderId="1" xfId="1" applyFont="1" applyFill="1" applyBorder="1" applyAlignment="1" applyProtection="1">
      <alignment horizontal="center" vertical="center"/>
      <protection locked="0"/>
    </xf>
    <xf numFmtId="0" fontId="11" fillId="7" borderId="12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9" xfId="0" applyFont="1" applyFill="1" applyBorder="1" applyAlignment="1">
      <alignment horizontal="left" vertical="center" wrapText="1"/>
    </xf>
    <xf numFmtId="0" fontId="11" fillId="11" borderId="59" xfId="0" applyFont="1" applyFill="1" applyBorder="1" applyAlignment="1">
      <alignment horizontal="left" vertical="center" wrapText="1"/>
    </xf>
    <xf numFmtId="0" fontId="11" fillId="11" borderId="10" xfId="0" applyFont="1" applyFill="1" applyBorder="1" applyAlignment="1">
      <alignment horizontal="left" vertical="center" wrapText="1"/>
    </xf>
    <xf numFmtId="14" fontId="11" fillId="11" borderId="13" xfId="0" applyNumberFormat="1" applyFont="1" applyFill="1" applyBorder="1" applyAlignment="1">
      <alignment horizontal="left" vertical="center" wrapText="1"/>
    </xf>
    <xf numFmtId="0" fontId="11" fillId="11" borderId="14" xfId="0" applyFont="1" applyFill="1" applyBorder="1" applyAlignment="1">
      <alignment horizontal="left" vertical="center" wrapText="1"/>
    </xf>
    <xf numFmtId="0" fontId="11" fillId="11" borderId="32" xfId="0" applyFont="1" applyFill="1" applyBorder="1" applyAlignment="1">
      <alignment horizontal="left" vertical="center" wrapText="1"/>
    </xf>
    <xf numFmtId="0" fontId="11" fillId="11" borderId="13" xfId="0" applyFont="1" applyFill="1" applyBorder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11" borderId="34" xfId="0" applyFont="1" applyFill="1" applyBorder="1" applyAlignment="1">
      <alignment horizontal="left" vertical="center" wrapText="1"/>
    </xf>
    <xf numFmtId="0" fontId="11" fillId="11" borderId="16" xfId="0" applyFont="1" applyFill="1" applyBorder="1" applyAlignment="1">
      <alignment horizontal="left" vertical="center" wrapText="1"/>
    </xf>
    <xf numFmtId="0" fontId="11" fillId="11" borderId="44" xfId="0" applyFont="1" applyFill="1" applyBorder="1" applyAlignment="1">
      <alignment horizontal="left" vertical="center" wrapText="1"/>
    </xf>
    <xf numFmtId="0" fontId="11" fillId="11" borderId="42" xfId="0" applyFont="1" applyFill="1" applyBorder="1" applyAlignment="1">
      <alignment horizontal="left" vertical="center" wrapText="1"/>
    </xf>
    <xf numFmtId="0" fontId="11" fillId="11" borderId="42" xfId="0" applyFont="1" applyFill="1" applyBorder="1" applyAlignment="1">
      <alignment horizontal="center" vertical="center" wrapText="1"/>
    </xf>
    <xf numFmtId="0" fontId="11" fillId="11" borderId="63" xfId="0" applyFont="1" applyFill="1" applyBorder="1" applyAlignment="1">
      <alignment horizontal="center" vertical="center" wrapText="1"/>
    </xf>
    <xf numFmtId="1" fontId="11" fillId="11" borderId="13" xfId="0" applyNumberFormat="1" applyFont="1" applyFill="1" applyBorder="1" applyAlignment="1">
      <alignment horizontal="center" vertical="center" wrapText="1"/>
    </xf>
    <xf numFmtId="1" fontId="11" fillId="11" borderId="33" xfId="0" applyNumberFormat="1" applyFont="1" applyFill="1" applyBorder="1" applyAlignment="1">
      <alignment horizontal="center" vertical="center" wrapText="1"/>
    </xf>
    <xf numFmtId="0" fontId="12" fillId="11" borderId="10" xfId="1" applyFont="1" applyFill="1" applyBorder="1" applyAlignment="1" applyProtection="1">
      <alignment horizontal="left" vertical="center"/>
      <protection locked="0"/>
    </xf>
    <xf numFmtId="0" fontId="11" fillId="11" borderId="60" xfId="0" applyFont="1" applyFill="1" applyBorder="1" applyAlignment="1">
      <alignment horizontal="left" vertical="center" wrapText="1"/>
    </xf>
    <xf numFmtId="0" fontId="11" fillId="11" borderId="54" xfId="0" applyFont="1" applyFill="1" applyBorder="1" applyAlignment="1">
      <alignment horizontal="left" vertical="center" wrapText="1"/>
    </xf>
    <xf numFmtId="0" fontId="10" fillId="11" borderId="14" xfId="1" applyFont="1" applyFill="1" applyBorder="1" applyAlignment="1" applyProtection="1">
      <alignment horizontal="center" vertical="center"/>
      <protection locked="0"/>
    </xf>
    <xf numFmtId="0" fontId="10" fillId="11" borderId="61" xfId="1" applyFont="1" applyFill="1" applyBorder="1" applyAlignment="1" applyProtection="1">
      <alignment horizontal="center" vertical="center"/>
      <protection locked="0"/>
    </xf>
    <xf numFmtId="0" fontId="11" fillId="8" borderId="32" xfId="0" applyFont="1" applyFill="1" applyBorder="1" applyAlignment="1">
      <alignment horizontal="left" vertical="center" wrapText="1"/>
    </xf>
    <xf numFmtId="0" fontId="11" fillId="8" borderId="13" xfId="0" applyFont="1" applyFill="1" applyBorder="1" applyAlignment="1">
      <alignment horizontal="left" vertical="center" wrapText="1"/>
    </xf>
    <xf numFmtId="164" fontId="11" fillId="8" borderId="13" xfId="0" applyNumberFormat="1" applyFont="1" applyFill="1" applyBorder="1" applyAlignment="1">
      <alignment horizontal="center" vertical="center" wrapText="1"/>
    </xf>
    <xf numFmtId="164" fontId="11" fillId="8" borderId="33" xfId="0" applyNumberFormat="1" applyFont="1" applyFill="1" applyBorder="1" applyAlignment="1">
      <alignment horizontal="center" vertical="center" wrapText="1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8" fillId="0" borderId="4" xfId="1" applyFont="1" applyBorder="1" applyAlignment="1" applyProtection="1">
      <alignment horizontal="center" vertical="center"/>
      <protection locked="0"/>
    </xf>
    <xf numFmtId="0" fontId="8" fillId="0" borderId="5" xfId="1" applyFont="1" applyBorder="1" applyAlignment="1" applyProtection="1">
      <alignment horizontal="center" vertical="center"/>
      <protection locked="0"/>
    </xf>
    <xf numFmtId="0" fontId="8" fillId="0" borderId="6" xfId="1" applyFont="1" applyBorder="1" applyAlignment="1" applyProtection="1">
      <alignment horizontal="center" vertical="center"/>
      <protection locked="0"/>
    </xf>
    <xf numFmtId="0" fontId="4" fillId="0" borderId="32" xfId="1" applyFont="1" applyBorder="1" applyAlignment="1" applyProtection="1">
      <alignment horizontal="center" vertical="center" wrapText="1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4" fillId="0" borderId="33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8" fillId="0" borderId="30" xfId="1" applyFont="1" applyBorder="1" applyAlignment="1" applyProtection="1">
      <alignment horizontal="center" vertical="center"/>
      <protection locked="0"/>
    </xf>
    <xf numFmtId="0" fontId="8" fillId="0" borderId="31" xfId="1" applyFont="1" applyBorder="1" applyAlignment="1" applyProtection="1">
      <alignment horizontal="center" vertical="center"/>
      <protection locked="0"/>
    </xf>
    <xf numFmtId="0" fontId="8" fillId="0" borderId="41" xfId="1" applyFont="1" applyBorder="1" applyAlignment="1" applyProtection="1">
      <alignment horizontal="center" vertical="center"/>
      <protection locked="0"/>
    </xf>
    <xf numFmtId="0" fontId="11" fillId="11" borderId="16" xfId="0" applyFont="1" applyFill="1" applyBorder="1" applyAlignment="1">
      <alignment horizontal="center" vertical="center" wrapText="1"/>
    </xf>
    <xf numFmtId="0" fontId="11" fillId="11" borderId="19" xfId="0" applyFont="1" applyFill="1" applyBorder="1" applyAlignment="1">
      <alignment horizontal="center" vertical="center" wrapText="1"/>
    </xf>
    <xf numFmtId="0" fontId="11" fillId="7" borderId="50" xfId="0" applyFont="1" applyFill="1" applyBorder="1" applyAlignment="1">
      <alignment horizontal="left" vertical="center" wrapText="1"/>
    </xf>
    <xf numFmtId="0" fontId="11" fillId="7" borderId="46" xfId="0" applyFont="1" applyFill="1" applyBorder="1" applyAlignment="1">
      <alignment horizontal="left" vertical="center" wrapText="1"/>
    </xf>
    <xf numFmtId="0" fontId="11" fillId="11" borderId="34" xfId="0" applyFont="1" applyFill="1" applyBorder="1" applyAlignment="1">
      <alignment vertical="center" wrapText="1"/>
    </xf>
    <xf numFmtId="0" fontId="11" fillId="11" borderId="16" xfId="0" applyFont="1" applyFill="1" applyBorder="1" applyAlignment="1">
      <alignment vertical="center" wrapText="1"/>
    </xf>
    <xf numFmtId="0" fontId="11" fillId="11" borderId="12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2" fillId="11" borderId="15" xfId="1" applyFont="1" applyFill="1" applyBorder="1" applyAlignment="1" applyProtection="1">
      <alignment horizontal="left" vertical="center"/>
      <protection locked="0"/>
    </xf>
    <xf numFmtId="0" fontId="12" fillId="11" borderId="13" xfId="1" applyFont="1" applyFill="1" applyBorder="1" applyAlignment="1" applyProtection="1">
      <alignment horizontal="left" vertical="center"/>
      <protection locked="0"/>
    </xf>
    <xf numFmtId="0" fontId="12" fillId="11" borderId="1" xfId="1" applyFont="1" applyFill="1" applyBorder="1" applyAlignment="1" applyProtection="1">
      <alignment horizontal="left" vertical="center"/>
      <protection locked="0"/>
    </xf>
    <xf numFmtId="0" fontId="5" fillId="15" borderId="13" xfId="1" applyFont="1" applyFill="1" applyBorder="1" applyAlignment="1" applyProtection="1">
      <alignment horizontal="center" vertical="center" wrapText="1"/>
      <protection locked="0"/>
    </xf>
    <xf numFmtId="0" fontId="5" fillId="6" borderId="13" xfId="1" applyFont="1" applyFill="1" applyBorder="1" applyAlignment="1" applyProtection="1">
      <alignment horizontal="center" vertical="center" wrapText="1"/>
      <protection locked="0"/>
    </xf>
    <xf numFmtId="0" fontId="11" fillId="11" borderId="45" xfId="0" applyFont="1" applyFill="1" applyBorder="1" applyAlignment="1">
      <alignment vertical="center" wrapText="1"/>
    </xf>
    <xf numFmtId="0" fontId="11" fillId="11" borderId="46" xfId="0" applyFont="1" applyFill="1" applyBorder="1" applyAlignment="1">
      <alignment vertical="center" wrapText="1"/>
    </xf>
    <xf numFmtId="0" fontId="11" fillId="11" borderId="32" xfId="0" applyFont="1" applyFill="1" applyBorder="1" applyAlignment="1">
      <alignment vertical="center" wrapText="1"/>
    </xf>
    <xf numFmtId="0" fontId="11" fillId="11" borderId="13" xfId="0" applyFont="1" applyFill="1" applyBorder="1" applyAlignment="1">
      <alignment vertical="center" wrapText="1"/>
    </xf>
    <xf numFmtId="0" fontId="12" fillId="8" borderId="12" xfId="1" applyFont="1" applyFill="1" applyBorder="1" applyAlignment="1" applyProtection="1">
      <alignment horizontal="left" vertical="center" wrapText="1"/>
      <protection locked="0"/>
    </xf>
    <xf numFmtId="0" fontId="12" fillId="8" borderId="1" xfId="1" applyFont="1" applyFill="1" applyBorder="1" applyAlignment="1" applyProtection="1">
      <alignment horizontal="left" vertical="center" wrapText="1"/>
      <protection locked="0"/>
    </xf>
    <xf numFmtId="0" fontId="12" fillId="8" borderId="44" xfId="1" applyFont="1" applyFill="1" applyBorder="1" applyAlignment="1" applyProtection="1">
      <alignment horizontal="left" vertical="center" wrapText="1"/>
      <protection locked="0"/>
    </xf>
    <xf numFmtId="0" fontId="12" fillId="8" borderId="42" xfId="1" applyFont="1" applyFill="1" applyBorder="1" applyAlignment="1" applyProtection="1">
      <alignment horizontal="left" vertical="center" wrapText="1"/>
      <protection locked="0"/>
    </xf>
    <xf numFmtId="0" fontId="11" fillId="8" borderId="18" xfId="0" applyFont="1" applyFill="1" applyBorder="1" applyAlignment="1">
      <alignment horizontal="left" vertical="center" wrapText="1"/>
    </xf>
    <xf numFmtId="0" fontId="11" fillId="8" borderId="16" xfId="0" applyFont="1" applyFill="1" applyBorder="1" applyAlignment="1">
      <alignment horizontal="left" vertical="center" wrapText="1"/>
    </xf>
    <xf numFmtId="0" fontId="16" fillId="12" borderId="30" xfId="1" applyFont="1" applyFill="1" applyBorder="1" applyAlignment="1" applyProtection="1">
      <alignment horizontal="center" vertical="center"/>
      <protection locked="0"/>
    </xf>
    <xf numFmtId="0" fontId="16" fillId="12" borderId="31" xfId="1" applyFont="1" applyFill="1" applyBorder="1" applyAlignment="1" applyProtection="1">
      <alignment horizontal="center" vertical="center"/>
      <protection locked="0"/>
    </xf>
    <xf numFmtId="0" fontId="16" fillId="12" borderId="41" xfId="1" applyFont="1" applyFill="1" applyBorder="1" applyAlignment="1" applyProtection="1">
      <alignment horizontal="center" vertical="center"/>
      <protection locked="0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5" borderId="1" xfId="2" applyFont="1" applyFill="1" applyBorder="1" applyAlignment="1">
      <alignment horizontal="center" vertical="center"/>
    </xf>
    <xf numFmtId="0" fontId="14" fillId="7" borderId="9" xfId="1" applyFont="1" applyFill="1" applyBorder="1" applyAlignment="1" applyProtection="1">
      <alignment horizontal="center" vertical="center"/>
      <protection locked="0"/>
    </xf>
    <xf numFmtId="0" fontId="14" fillId="7" borderId="10" xfId="1" applyFont="1" applyFill="1" applyBorder="1" applyAlignment="1" applyProtection="1">
      <alignment horizontal="center" vertical="center"/>
      <protection locked="0"/>
    </xf>
    <xf numFmtId="0" fontId="5" fillId="6" borderId="33" xfId="1" applyFont="1" applyFill="1" applyBorder="1" applyAlignment="1" applyProtection="1">
      <alignment horizontal="center" vertical="center" wrapText="1"/>
      <protection locked="0"/>
    </xf>
    <xf numFmtId="0" fontId="12" fillId="11" borderId="42" xfId="1" applyFont="1" applyFill="1" applyBorder="1" applyAlignment="1" applyProtection="1">
      <alignment horizontal="center" vertical="center"/>
      <protection locked="0"/>
    </xf>
    <xf numFmtId="0" fontId="12" fillId="11" borderId="48" xfId="1" applyFont="1" applyFill="1" applyBorder="1" applyAlignment="1" applyProtection="1">
      <alignment horizontal="center" vertical="center"/>
      <protection locked="0"/>
    </xf>
    <xf numFmtId="0" fontId="12" fillId="11" borderId="43" xfId="1" applyFont="1" applyFill="1" applyBorder="1" applyAlignment="1" applyProtection="1">
      <alignment horizontal="center" vertical="center"/>
      <protection locked="0"/>
    </xf>
    <xf numFmtId="0" fontId="12" fillId="11" borderId="53" xfId="1" applyFont="1" applyFill="1" applyBorder="1" applyAlignment="1" applyProtection="1">
      <alignment horizontal="center" vertical="center"/>
      <protection locked="0"/>
    </xf>
    <xf numFmtId="0" fontId="12" fillId="5" borderId="34" xfId="1" applyFont="1" applyFill="1" applyBorder="1" applyAlignment="1" applyProtection="1">
      <alignment horizontal="left" vertical="center"/>
      <protection locked="0"/>
    </xf>
    <xf numFmtId="0" fontId="12" fillId="5" borderId="16" xfId="1" applyFont="1" applyFill="1" applyBorder="1" applyAlignment="1" applyProtection="1">
      <alignment horizontal="left" vertical="center"/>
      <protection locked="0"/>
    </xf>
    <xf numFmtId="0" fontId="12" fillId="5" borderId="19" xfId="1" applyFont="1" applyFill="1" applyBorder="1" applyAlignment="1" applyProtection="1">
      <alignment horizontal="left" vertical="center"/>
      <protection locked="0"/>
    </xf>
    <xf numFmtId="0" fontId="12" fillId="5" borderId="12" xfId="1" applyFont="1" applyFill="1" applyBorder="1" applyAlignment="1" applyProtection="1">
      <alignment horizontal="left" vertical="center"/>
      <protection locked="0"/>
    </xf>
    <xf numFmtId="0" fontId="12" fillId="5" borderId="1" xfId="1" applyFont="1" applyFill="1" applyBorder="1" applyAlignment="1" applyProtection="1">
      <alignment horizontal="left" vertical="center"/>
      <protection locked="0"/>
    </xf>
    <xf numFmtId="0" fontId="12" fillId="5" borderId="11" xfId="1" applyFont="1" applyFill="1" applyBorder="1" applyAlignment="1" applyProtection="1">
      <alignment horizontal="left" vertical="center"/>
      <protection locked="0"/>
    </xf>
    <xf numFmtId="0" fontId="12" fillId="5" borderId="32" xfId="1" applyFont="1" applyFill="1" applyBorder="1" applyAlignment="1" applyProtection="1">
      <alignment horizontal="left" vertical="center"/>
      <protection locked="0"/>
    </xf>
    <xf numFmtId="0" fontId="12" fillId="5" borderId="13" xfId="1" applyFont="1" applyFill="1" applyBorder="1" applyAlignment="1" applyProtection="1">
      <alignment horizontal="left" vertical="center"/>
      <protection locked="0"/>
    </xf>
    <xf numFmtId="0" fontId="12" fillId="5" borderId="33" xfId="1" applyFont="1" applyFill="1" applyBorder="1" applyAlignment="1" applyProtection="1">
      <alignment horizontal="left" vertical="center"/>
      <protection locked="0"/>
    </xf>
    <xf numFmtId="0" fontId="12" fillId="9" borderId="7" xfId="1" applyFont="1" applyFill="1" applyBorder="1" applyAlignment="1" applyProtection="1">
      <alignment horizontal="left" vertical="center"/>
      <protection locked="0"/>
    </xf>
    <xf numFmtId="0" fontId="12" fillId="9" borderId="0" xfId="1" applyFont="1" applyFill="1" applyAlignment="1" applyProtection="1">
      <alignment horizontal="left" vertical="center"/>
      <protection locked="0"/>
    </xf>
    <xf numFmtId="0" fontId="12" fillId="9" borderId="8" xfId="1" applyFont="1" applyFill="1" applyBorder="1" applyAlignment="1" applyProtection="1">
      <alignment horizontal="left" vertical="center"/>
      <protection locked="0"/>
    </xf>
    <xf numFmtId="0" fontId="12" fillId="9" borderId="4" xfId="1" applyFont="1" applyFill="1" applyBorder="1" applyAlignment="1" applyProtection="1">
      <alignment horizontal="left" vertical="center"/>
      <protection locked="0"/>
    </xf>
    <xf numFmtId="0" fontId="12" fillId="9" borderId="5" xfId="1" applyFont="1" applyFill="1" applyBorder="1" applyAlignment="1" applyProtection="1">
      <alignment horizontal="left" vertical="center"/>
      <protection locked="0"/>
    </xf>
    <xf numFmtId="0" fontId="12" fillId="9" borderId="6" xfId="1" applyFont="1" applyFill="1" applyBorder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8" borderId="12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7" borderId="47" xfId="0" applyFont="1" applyFill="1" applyBorder="1" applyAlignment="1">
      <alignment horizontal="left" vertical="center" wrapText="1"/>
    </xf>
    <xf numFmtId="0" fontId="11" fillId="7" borderId="48" xfId="0" applyFont="1" applyFill="1" applyBorder="1" applyAlignment="1">
      <alignment horizontal="left" vertical="center" wrapText="1"/>
    </xf>
    <xf numFmtId="0" fontId="11" fillId="8" borderId="34" xfId="0" applyFont="1" applyFill="1" applyBorder="1" applyAlignment="1">
      <alignment horizontal="left" vertical="center" wrapText="1"/>
    </xf>
    <xf numFmtId="0" fontId="12" fillId="10" borderId="17" xfId="1" applyFont="1" applyFill="1" applyBorder="1" applyAlignment="1" applyProtection="1">
      <alignment horizontal="center" vertical="center"/>
      <protection locked="0"/>
    </xf>
    <xf numFmtId="0" fontId="12" fillId="10" borderId="62" xfId="1" applyFont="1" applyFill="1" applyBorder="1" applyAlignment="1" applyProtection="1">
      <alignment horizontal="center" vertical="center"/>
      <protection locked="0"/>
    </xf>
    <xf numFmtId="0" fontId="11" fillId="7" borderId="11" xfId="0" applyFont="1" applyFill="1" applyBorder="1" applyAlignment="1">
      <alignment horizontal="left" vertical="center" wrapText="1"/>
    </xf>
    <xf numFmtId="0" fontId="11" fillId="8" borderId="19" xfId="0" applyFont="1" applyFill="1" applyBorder="1" applyAlignment="1">
      <alignment horizontal="left" vertical="center" wrapText="1"/>
    </xf>
    <xf numFmtId="0" fontId="11" fillId="7" borderId="48" xfId="0" applyFont="1" applyFill="1" applyBorder="1" applyAlignment="1">
      <alignment horizontal="center" vertical="center" wrapText="1"/>
    </xf>
    <xf numFmtId="0" fontId="11" fillId="7" borderId="4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7" borderId="34" xfId="0" applyFont="1" applyFill="1" applyBorder="1" applyAlignment="1">
      <alignment horizontal="left" vertical="center" wrapText="1"/>
    </xf>
    <xf numFmtId="0" fontId="11" fillId="7" borderId="16" xfId="0" applyFont="1" applyFill="1" applyBorder="1" applyAlignment="1">
      <alignment horizontal="left" vertical="center" wrapText="1"/>
    </xf>
    <xf numFmtId="0" fontId="11" fillId="6" borderId="1" xfId="2" applyFont="1" applyFill="1" applyBorder="1" applyAlignment="1">
      <alignment horizontal="center" vertical="center"/>
    </xf>
    <xf numFmtId="0" fontId="12" fillId="11" borderId="61" xfId="1" applyFont="1" applyFill="1" applyBorder="1" applyAlignment="1" applyProtection="1">
      <alignment horizontal="left" vertical="center"/>
      <protection locked="0"/>
    </xf>
    <xf numFmtId="0" fontId="12" fillId="11" borderId="67" xfId="1" applyFont="1" applyFill="1" applyBorder="1" applyAlignment="1" applyProtection="1">
      <alignment horizontal="left" vertical="center"/>
      <protection locked="0"/>
    </xf>
    <xf numFmtId="0" fontId="12" fillId="11" borderId="42" xfId="1" applyFont="1" applyFill="1" applyBorder="1" applyAlignment="1" applyProtection="1">
      <alignment horizontal="left" vertical="center"/>
      <protection locked="0"/>
    </xf>
    <xf numFmtId="0" fontId="11" fillId="11" borderId="13" xfId="0" applyFont="1" applyFill="1" applyBorder="1" applyAlignment="1">
      <alignment horizontal="center" vertical="center" wrapText="1"/>
    </xf>
    <xf numFmtId="0" fontId="11" fillId="11" borderId="33" xfId="0" applyFont="1" applyFill="1" applyBorder="1" applyAlignment="1">
      <alignment horizontal="center" vertical="center" wrapText="1"/>
    </xf>
    <xf numFmtId="0" fontId="11" fillId="8" borderId="58" xfId="0" applyFont="1" applyFill="1" applyBorder="1" applyAlignment="1">
      <alignment horizontal="left" vertical="center" wrapText="1"/>
    </xf>
    <xf numFmtId="0" fontId="11" fillId="8" borderId="51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0" fontId="11" fillId="11" borderId="58" xfId="0" applyFont="1" applyFill="1" applyBorder="1" applyAlignment="1">
      <alignment horizontal="left" vertical="center" wrapText="1"/>
    </xf>
    <xf numFmtId="0" fontId="11" fillId="11" borderId="18" xfId="0" applyFont="1" applyFill="1" applyBorder="1" applyAlignment="1">
      <alignment horizontal="left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164" fontId="11" fillId="8" borderId="11" xfId="0" applyNumberFormat="1" applyFont="1" applyFill="1" applyBorder="1" applyAlignment="1">
      <alignment horizontal="center" vertical="center" wrapText="1"/>
    </xf>
  </cellXfs>
  <cellStyles count="4">
    <cellStyle name="60% - Énfasis4" xfId="2" builtinId="44"/>
    <cellStyle name="Normal" xfId="0" builtinId="0"/>
    <cellStyle name="Normal 68" xfId="1" xr:uid="{00000000-0005-0000-0000-000003000000}"/>
    <cellStyle name="Porcentaje" xfId="3" builtinId="5"/>
  </cellStyles>
  <dxfs count="2">
    <dxf>
      <font>
        <b/>
        <i val="0"/>
      </font>
      <fill>
        <patternFill>
          <bgColor rgb="FF99FFCC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  <color rgb="FF99FFCC"/>
      <color rgb="FFFFCCFF"/>
      <color rgb="FF66FF66"/>
      <color rgb="FFFF99FF"/>
      <color rgb="FFCC66FF"/>
      <color rgb="FF9AE4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591541</xdr:colOff>
      <xdr:row>2</xdr:row>
      <xdr:rowOff>321513</xdr:rowOff>
    </xdr:from>
    <xdr:to>
      <xdr:col>3</xdr:col>
      <xdr:colOff>1177921</xdr:colOff>
      <xdr:row>4</xdr:row>
      <xdr:rowOff>283585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1A0922-5570-4D54-9CDE-420E9C072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45" b="11332"/>
        <a:stretch/>
      </xdr:blipFill>
      <xdr:spPr>
        <a:xfrm>
          <a:off x="972541" y="1464513"/>
          <a:ext cx="2515193" cy="1105072"/>
        </a:xfrm>
        <a:prstGeom prst="rect">
          <a:avLst/>
        </a:prstGeom>
      </xdr:spPr>
    </xdr:pic>
    <xdr:clientData/>
  </xdr:twoCellAnchor>
  <xdr:twoCellAnchor editAs="oneCell">
    <xdr:from>
      <xdr:col>38</xdr:col>
      <xdr:colOff>168852</xdr:colOff>
      <xdr:row>35</xdr:row>
      <xdr:rowOff>176068</xdr:rowOff>
    </xdr:from>
    <xdr:to>
      <xdr:col>45</xdr:col>
      <xdr:colOff>1199931</xdr:colOff>
      <xdr:row>44</xdr:row>
      <xdr:rowOff>255441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644826-DDA4-FC61-041D-02FC58038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88125" y="14307704"/>
          <a:ext cx="12305216" cy="517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55"/>
  <sheetViews>
    <sheetView workbookViewId="0">
      <selection activeCell="J7" sqref="J7"/>
    </sheetView>
  </sheetViews>
  <sheetFormatPr baseColWidth="10" defaultColWidth="10.7109375" defaultRowHeight="15"/>
  <cols>
    <col min="1" max="1" width="11" style="68" customWidth="1"/>
    <col min="2" max="2" width="13.7109375" style="68" customWidth="1"/>
    <col min="3" max="3" width="8.140625" style="68" bestFit="1" customWidth="1"/>
    <col min="4" max="8" width="13.7109375" style="68" customWidth="1"/>
    <col min="9" max="9" width="16.42578125" style="68" bestFit="1" customWidth="1"/>
    <col min="10" max="10" width="25.28515625" style="68" bestFit="1" customWidth="1"/>
    <col min="11" max="11" width="17.5703125" style="68" bestFit="1" customWidth="1"/>
    <col min="12" max="12" width="8.140625" style="68" bestFit="1" customWidth="1"/>
    <col min="13" max="13" width="10.28515625" style="68" customWidth="1"/>
    <col min="14" max="16384" width="10.7109375" style="68"/>
  </cols>
  <sheetData>
    <row r="2" spans="1:28" s="69" customFormat="1" ht="45">
      <c r="A2" s="69" t="s">
        <v>150</v>
      </c>
      <c r="B2" s="69" t="s">
        <v>5</v>
      </c>
      <c r="C2" s="69" t="s">
        <v>6</v>
      </c>
      <c r="D2" s="69" t="s">
        <v>7</v>
      </c>
      <c r="E2" s="69" t="s">
        <v>8</v>
      </c>
      <c r="F2" s="69" t="s">
        <v>9</v>
      </c>
      <c r="G2" s="69" t="s">
        <v>10</v>
      </c>
      <c r="H2" s="69" t="s">
        <v>21</v>
      </c>
      <c r="I2" s="69" t="s">
        <v>22</v>
      </c>
      <c r="J2" s="69" t="s">
        <v>23</v>
      </c>
      <c r="K2" s="69" t="s">
        <v>105</v>
      </c>
      <c r="L2" s="69" t="s">
        <v>106</v>
      </c>
      <c r="M2" s="69" t="s">
        <v>34</v>
      </c>
      <c r="N2" s="69" t="s">
        <v>125</v>
      </c>
      <c r="O2" s="69" t="s">
        <v>140</v>
      </c>
      <c r="P2" s="69" t="s">
        <v>145</v>
      </c>
      <c r="Q2" s="69" t="s">
        <v>152</v>
      </c>
      <c r="R2" s="69" t="s">
        <v>153</v>
      </c>
      <c r="S2" s="69" t="s">
        <v>173</v>
      </c>
      <c r="T2" s="69" t="s">
        <v>178</v>
      </c>
      <c r="U2" s="69" t="s">
        <v>211</v>
      </c>
      <c r="V2" s="69" t="s">
        <v>200</v>
      </c>
      <c r="W2" s="69" t="s">
        <v>201</v>
      </c>
      <c r="X2" s="69" t="s">
        <v>202</v>
      </c>
      <c r="Y2" s="69" t="s">
        <v>203</v>
      </c>
      <c r="Z2" s="69" t="s">
        <v>215</v>
      </c>
      <c r="AA2" s="69" t="s">
        <v>204</v>
      </c>
      <c r="AB2" s="69" t="s">
        <v>221</v>
      </c>
    </row>
    <row r="3" spans="1:28">
      <c r="A3" s="68">
        <v>1</v>
      </c>
      <c r="B3" s="68">
        <v>1</v>
      </c>
      <c r="C3" s="68">
        <v>1</v>
      </c>
      <c r="D3" s="68">
        <v>150</v>
      </c>
      <c r="E3" s="68" t="s">
        <v>12</v>
      </c>
      <c r="F3" s="68" t="s">
        <v>16</v>
      </c>
      <c r="G3" s="68" t="s">
        <v>19</v>
      </c>
      <c r="H3" s="68">
        <v>0</v>
      </c>
      <c r="I3" s="68" t="s">
        <v>46</v>
      </c>
      <c r="J3" s="68" t="s">
        <v>48</v>
      </c>
      <c r="K3" s="68" t="s">
        <v>27</v>
      </c>
      <c r="L3" s="68" t="s">
        <v>32</v>
      </c>
      <c r="M3" s="68" t="s">
        <v>36</v>
      </c>
      <c r="N3" s="68">
        <v>2</v>
      </c>
      <c r="O3" s="68">
        <v>0</v>
      </c>
      <c r="P3" s="68" t="s">
        <v>146</v>
      </c>
      <c r="Q3" s="68" t="s">
        <v>156</v>
      </c>
      <c r="R3" s="68" t="s">
        <v>157</v>
      </c>
      <c r="S3" s="68" t="s">
        <v>174</v>
      </c>
      <c r="T3" s="68">
        <v>1</v>
      </c>
      <c r="U3" s="68">
        <v>3.76</v>
      </c>
      <c r="V3" s="68" t="s">
        <v>205</v>
      </c>
      <c r="W3" s="68">
        <v>1</v>
      </c>
      <c r="X3" s="68">
        <v>1</v>
      </c>
      <c r="Y3" s="68">
        <v>1</v>
      </c>
      <c r="Z3" s="68">
        <v>1</v>
      </c>
      <c r="AA3" s="68">
        <v>0</v>
      </c>
      <c r="AB3" s="68">
        <v>1</v>
      </c>
    </row>
    <row r="4" spans="1:28">
      <c r="A4" s="68">
        <v>1.5</v>
      </c>
      <c r="B4" s="68">
        <v>2</v>
      </c>
      <c r="C4" s="68">
        <v>2</v>
      </c>
      <c r="D4" s="68">
        <v>225</v>
      </c>
      <c r="E4" s="68" t="s">
        <v>14</v>
      </c>
      <c r="F4" s="68" t="s">
        <v>17</v>
      </c>
      <c r="G4" s="68" t="s">
        <v>20</v>
      </c>
      <c r="H4" s="68">
        <v>0.5</v>
      </c>
      <c r="I4" s="68" t="s">
        <v>44</v>
      </c>
      <c r="J4" s="68" t="s">
        <v>49</v>
      </c>
      <c r="K4" s="68" t="s">
        <v>165</v>
      </c>
      <c r="L4" s="68" t="s">
        <v>33</v>
      </c>
      <c r="M4" s="68" t="s">
        <v>35</v>
      </c>
      <c r="N4" s="68">
        <v>3</v>
      </c>
      <c r="O4" s="68">
        <v>1</v>
      </c>
      <c r="P4" s="68" t="s">
        <v>143</v>
      </c>
      <c r="Q4" s="68" t="s">
        <v>155</v>
      </c>
      <c r="R4" s="68" t="s">
        <v>158</v>
      </c>
      <c r="S4" s="68" t="s">
        <v>175</v>
      </c>
      <c r="T4" s="87">
        <v>1.6666666666666665</v>
      </c>
      <c r="U4" s="68">
        <v>5.12</v>
      </c>
      <c r="V4" s="68" t="s">
        <v>35</v>
      </c>
      <c r="W4" s="68">
        <v>2</v>
      </c>
      <c r="X4" s="68">
        <v>2</v>
      </c>
      <c r="Y4" s="68">
        <v>2</v>
      </c>
      <c r="Z4" s="68">
        <v>2</v>
      </c>
      <c r="AA4" s="68">
        <v>0.5</v>
      </c>
      <c r="AB4" s="68">
        <v>2</v>
      </c>
    </row>
    <row r="5" spans="1:28">
      <c r="A5" s="68">
        <v>2</v>
      </c>
      <c r="B5" s="68">
        <v>3</v>
      </c>
      <c r="C5" s="68">
        <v>3</v>
      </c>
      <c r="D5" s="68">
        <v>250</v>
      </c>
      <c r="E5" s="68" t="s">
        <v>13</v>
      </c>
      <c r="F5" s="68" t="s">
        <v>18</v>
      </c>
      <c r="H5" s="68">
        <v>1</v>
      </c>
      <c r="I5" s="68" t="s">
        <v>47</v>
      </c>
      <c r="J5" s="68" t="s">
        <v>25</v>
      </c>
      <c r="K5" s="68" t="s">
        <v>28</v>
      </c>
      <c r="L5" s="68" t="s">
        <v>11</v>
      </c>
      <c r="N5" s="68">
        <v>3.5</v>
      </c>
      <c r="O5" s="68">
        <v>2</v>
      </c>
      <c r="P5" s="68" t="s">
        <v>147</v>
      </c>
      <c r="Q5" s="68" t="s">
        <v>160</v>
      </c>
      <c r="R5" s="68" t="s">
        <v>159</v>
      </c>
      <c r="T5" s="68">
        <v>2</v>
      </c>
      <c r="W5" s="68">
        <v>3</v>
      </c>
      <c r="X5" s="68">
        <v>3</v>
      </c>
      <c r="Y5" s="68">
        <v>3</v>
      </c>
      <c r="Z5" s="68">
        <v>3</v>
      </c>
      <c r="AA5" s="68">
        <v>1</v>
      </c>
      <c r="AB5" s="68">
        <v>3</v>
      </c>
    </row>
    <row r="6" spans="1:28">
      <c r="A6" s="68">
        <v>2.5</v>
      </c>
      <c r="B6" s="68">
        <v>4</v>
      </c>
      <c r="C6" s="68">
        <v>4</v>
      </c>
      <c r="D6" s="68" t="s">
        <v>110</v>
      </c>
      <c r="E6" s="68" t="s">
        <v>15</v>
      </c>
      <c r="H6" s="68">
        <v>1.5</v>
      </c>
      <c r="I6" s="68" t="s">
        <v>45</v>
      </c>
      <c r="J6" s="68" t="s">
        <v>44</v>
      </c>
      <c r="K6" s="68" t="s">
        <v>26</v>
      </c>
      <c r="O6" s="68">
        <v>3</v>
      </c>
      <c r="R6" s="68" t="s">
        <v>168</v>
      </c>
      <c r="T6" s="68">
        <v>3</v>
      </c>
      <c r="W6" s="68">
        <v>4</v>
      </c>
      <c r="X6" s="68">
        <v>4</v>
      </c>
      <c r="Y6" s="68">
        <v>4</v>
      </c>
      <c r="Z6" s="68">
        <v>4</v>
      </c>
      <c r="AA6" s="68">
        <v>1.5</v>
      </c>
      <c r="AB6" s="68">
        <v>4</v>
      </c>
    </row>
    <row r="7" spans="1:28">
      <c r="A7" s="68">
        <v>3</v>
      </c>
      <c r="B7" s="68">
        <v>5</v>
      </c>
      <c r="C7" s="68">
        <v>5</v>
      </c>
      <c r="D7" s="68" t="s">
        <v>11</v>
      </c>
      <c r="E7" s="68" t="s">
        <v>138</v>
      </c>
      <c r="H7" s="68">
        <v>2</v>
      </c>
      <c r="I7" s="68" t="s">
        <v>24</v>
      </c>
      <c r="J7" s="68" t="s">
        <v>222</v>
      </c>
      <c r="K7" s="68" t="s">
        <v>29</v>
      </c>
      <c r="O7" s="68">
        <v>4</v>
      </c>
      <c r="T7" s="68">
        <v>4</v>
      </c>
      <c r="W7" s="68">
        <v>5</v>
      </c>
      <c r="X7" s="68">
        <v>5</v>
      </c>
      <c r="Y7" s="68">
        <v>5</v>
      </c>
      <c r="Z7" s="68">
        <v>5</v>
      </c>
      <c r="AA7" s="68">
        <v>2</v>
      </c>
      <c r="AB7" s="68">
        <v>5</v>
      </c>
    </row>
    <row r="8" spans="1:28">
      <c r="A8" s="68">
        <v>3.5</v>
      </c>
      <c r="B8" s="68">
        <v>6</v>
      </c>
      <c r="C8" s="68">
        <v>6</v>
      </c>
      <c r="E8" s="68" t="s">
        <v>219</v>
      </c>
      <c r="H8" s="68">
        <v>2.5</v>
      </c>
      <c r="J8" s="68" t="s">
        <v>24</v>
      </c>
      <c r="K8" s="68" t="s">
        <v>166</v>
      </c>
      <c r="O8" s="68">
        <v>5</v>
      </c>
      <c r="W8" s="68">
        <v>6</v>
      </c>
      <c r="AA8" s="68">
        <v>2.5</v>
      </c>
      <c r="AB8" s="68">
        <v>6</v>
      </c>
    </row>
    <row r="9" spans="1:28">
      <c r="A9" s="68">
        <v>4</v>
      </c>
      <c r="B9" s="68">
        <v>7</v>
      </c>
      <c r="C9" s="68">
        <v>7</v>
      </c>
      <c r="E9" s="68" t="s">
        <v>37</v>
      </c>
      <c r="H9" s="68">
        <v>3</v>
      </c>
      <c r="K9" s="68" t="s">
        <v>31</v>
      </c>
      <c r="O9" s="68">
        <v>6</v>
      </c>
      <c r="W9" s="68">
        <v>7</v>
      </c>
      <c r="AA9" s="68">
        <v>3</v>
      </c>
      <c r="AB9" s="68">
        <v>7</v>
      </c>
    </row>
    <row r="10" spans="1:28">
      <c r="A10" s="68">
        <v>4.5</v>
      </c>
      <c r="B10" s="68">
        <v>8</v>
      </c>
      <c r="C10" s="68">
        <v>8</v>
      </c>
      <c r="E10" s="68" t="s">
        <v>52</v>
      </c>
      <c r="H10" s="68">
        <v>3.5</v>
      </c>
      <c r="K10" s="68" t="s">
        <v>167</v>
      </c>
      <c r="O10" s="68">
        <v>7</v>
      </c>
      <c r="W10" s="68">
        <v>8</v>
      </c>
      <c r="AA10" s="68">
        <v>3.5</v>
      </c>
      <c r="AB10" s="68">
        <v>8</v>
      </c>
    </row>
    <row r="11" spans="1:28">
      <c r="A11" s="68">
        <v>5</v>
      </c>
      <c r="B11" s="68">
        <v>9</v>
      </c>
      <c r="C11" s="68">
        <v>9</v>
      </c>
      <c r="E11" s="68" t="s">
        <v>139</v>
      </c>
      <c r="H11" s="68">
        <v>4</v>
      </c>
      <c r="K11" s="68" t="s">
        <v>30</v>
      </c>
      <c r="O11" s="68">
        <v>8</v>
      </c>
      <c r="W11" s="68">
        <v>9</v>
      </c>
      <c r="AA11" s="68">
        <v>4</v>
      </c>
      <c r="AB11" s="68">
        <v>9</v>
      </c>
    </row>
    <row r="12" spans="1:28">
      <c r="A12" s="68">
        <v>5.5</v>
      </c>
      <c r="B12" s="68">
        <v>10</v>
      </c>
      <c r="C12" s="68">
        <v>10</v>
      </c>
      <c r="H12" s="68">
        <v>4.5</v>
      </c>
      <c r="O12" s="68">
        <v>9</v>
      </c>
      <c r="W12" s="68">
        <v>10</v>
      </c>
      <c r="AA12" s="68">
        <v>4.5</v>
      </c>
      <c r="AB12" s="68">
        <v>10</v>
      </c>
    </row>
    <row r="13" spans="1:28">
      <c r="A13" s="68">
        <v>6</v>
      </c>
      <c r="B13" s="68">
        <v>11</v>
      </c>
      <c r="C13" s="68">
        <v>11</v>
      </c>
      <c r="H13" s="68">
        <v>5</v>
      </c>
      <c r="O13" s="68">
        <v>10</v>
      </c>
      <c r="AA13" s="68">
        <v>5</v>
      </c>
    </row>
    <row r="14" spans="1:28">
      <c r="A14" s="68">
        <v>6.5</v>
      </c>
      <c r="B14" s="68">
        <v>12</v>
      </c>
      <c r="C14" s="68">
        <v>12</v>
      </c>
      <c r="H14" s="68">
        <v>5.5</v>
      </c>
      <c r="O14" s="68">
        <v>11</v>
      </c>
      <c r="AA14" s="68">
        <v>5.5</v>
      </c>
    </row>
    <row r="15" spans="1:28">
      <c r="A15" s="68">
        <v>7</v>
      </c>
      <c r="B15" s="68">
        <v>13</v>
      </c>
      <c r="C15" s="68">
        <v>13</v>
      </c>
      <c r="H15" s="68">
        <v>6</v>
      </c>
      <c r="O15" s="68">
        <v>12</v>
      </c>
      <c r="AA15" s="68">
        <v>6</v>
      </c>
    </row>
    <row r="16" spans="1:28">
      <c r="A16" s="68">
        <v>7.5</v>
      </c>
      <c r="B16" s="68">
        <v>14</v>
      </c>
      <c r="C16" s="68">
        <v>14</v>
      </c>
      <c r="H16" s="68">
        <v>6.5</v>
      </c>
      <c r="O16" s="68">
        <v>13</v>
      </c>
      <c r="AA16" s="68">
        <v>6.5</v>
      </c>
    </row>
    <row r="17" spans="1:27">
      <c r="A17" s="68">
        <v>8</v>
      </c>
      <c r="B17" s="68">
        <v>15</v>
      </c>
      <c r="C17" s="68">
        <v>15</v>
      </c>
      <c r="H17" s="68">
        <v>7</v>
      </c>
      <c r="O17" s="68">
        <v>14</v>
      </c>
      <c r="AA17" s="68">
        <v>7</v>
      </c>
    </row>
    <row r="18" spans="1:27">
      <c r="A18" s="68">
        <v>8.5</v>
      </c>
      <c r="B18" s="68">
        <v>16</v>
      </c>
      <c r="C18" s="68">
        <v>16</v>
      </c>
      <c r="H18" s="68">
        <v>7.5</v>
      </c>
      <c r="O18" s="68">
        <v>15</v>
      </c>
      <c r="AA18" s="68">
        <v>7.5</v>
      </c>
    </row>
    <row r="19" spans="1:27">
      <c r="A19" s="68">
        <v>9</v>
      </c>
      <c r="B19" s="68">
        <v>17</v>
      </c>
      <c r="C19" s="68">
        <v>17</v>
      </c>
      <c r="H19" s="68">
        <v>8</v>
      </c>
      <c r="O19" s="68">
        <v>16</v>
      </c>
      <c r="AA19" s="68">
        <v>8</v>
      </c>
    </row>
    <row r="20" spans="1:27">
      <c r="A20" s="68">
        <v>9.5</v>
      </c>
      <c r="B20" s="68">
        <v>18</v>
      </c>
      <c r="C20" s="68">
        <v>18</v>
      </c>
      <c r="H20" s="68">
        <v>8.5</v>
      </c>
      <c r="O20" s="68">
        <v>17</v>
      </c>
      <c r="AA20" s="68">
        <v>8.5</v>
      </c>
    </row>
    <row r="21" spans="1:27">
      <c r="A21" s="68">
        <v>10</v>
      </c>
      <c r="B21" s="68">
        <v>19</v>
      </c>
      <c r="C21" s="68">
        <v>19</v>
      </c>
      <c r="H21" s="68">
        <v>9</v>
      </c>
      <c r="O21" s="68">
        <v>18</v>
      </c>
      <c r="AA21" s="68">
        <v>9</v>
      </c>
    </row>
    <row r="22" spans="1:27">
      <c r="A22" s="68">
        <v>10.5</v>
      </c>
      <c r="B22" s="68">
        <v>20</v>
      </c>
      <c r="C22" s="68">
        <v>20</v>
      </c>
      <c r="H22" s="68">
        <v>9.5</v>
      </c>
      <c r="O22" s="68">
        <v>19</v>
      </c>
      <c r="AA22" s="68">
        <v>9.5</v>
      </c>
    </row>
    <row r="23" spans="1:27">
      <c r="A23" s="68">
        <v>11</v>
      </c>
      <c r="B23" s="68">
        <v>21</v>
      </c>
      <c r="H23" s="68">
        <v>10</v>
      </c>
      <c r="O23" s="68">
        <v>20</v>
      </c>
      <c r="AA23" s="68">
        <v>10</v>
      </c>
    </row>
    <row r="24" spans="1:27">
      <c r="A24" s="68">
        <v>11.5</v>
      </c>
      <c r="B24" s="68">
        <v>22</v>
      </c>
      <c r="H24" s="68">
        <v>10.5</v>
      </c>
      <c r="O24" s="68">
        <v>21</v>
      </c>
    </row>
    <row r="25" spans="1:27">
      <c r="A25" s="68">
        <v>12</v>
      </c>
      <c r="B25" s="68">
        <v>23</v>
      </c>
      <c r="H25" s="68">
        <v>11</v>
      </c>
      <c r="O25" s="68">
        <v>22</v>
      </c>
    </row>
    <row r="26" spans="1:27">
      <c r="A26" s="68">
        <v>12.5</v>
      </c>
      <c r="B26" s="68">
        <v>24</v>
      </c>
      <c r="H26" s="68">
        <v>11.5</v>
      </c>
      <c r="O26" s="68">
        <v>23</v>
      </c>
    </row>
    <row r="27" spans="1:27">
      <c r="A27" s="68">
        <v>13</v>
      </c>
      <c r="B27" s="68">
        <v>25</v>
      </c>
      <c r="H27" s="68">
        <v>12</v>
      </c>
      <c r="O27" s="68">
        <v>24</v>
      </c>
    </row>
    <row r="28" spans="1:27">
      <c r="A28" s="68">
        <v>13.5</v>
      </c>
      <c r="B28" s="68">
        <v>26</v>
      </c>
      <c r="H28" s="68">
        <v>12.5</v>
      </c>
      <c r="O28" s="68">
        <v>25</v>
      </c>
    </row>
    <row r="29" spans="1:27">
      <c r="A29" s="68">
        <v>14</v>
      </c>
      <c r="B29" s="68">
        <v>27</v>
      </c>
      <c r="H29" s="68">
        <v>13</v>
      </c>
    </row>
    <row r="30" spans="1:27">
      <c r="A30" s="68">
        <v>14.5</v>
      </c>
      <c r="B30" s="68">
        <v>28</v>
      </c>
      <c r="H30" s="68">
        <v>13.5</v>
      </c>
    </row>
    <row r="31" spans="1:27">
      <c r="A31" s="68">
        <v>15</v>
      </c>
      <c r="B31" s="68">
        <v>29</v>
      </c>
      <c r="H31" s="68">
        <v>14</v>
      </c>
    </row>
    <row r="32" spans="1:27">
      <c r="A32" s="68">
        <v>15.5</v>
      </c>
      <c r="B32" s="68">
        <v>30</v>
      </c>
      <c r="H32" s="68">
        <v>14.5</v>
      </c>
    </row>
    <row r="33" spans="1:8">
      <c r="A33" s="68">
        <v>16</v>
      </c>
      <c r="B33" s="68">
        <v>31</v>
      </c>
      <c r="H33" s="68">
        <v>15</v>
      </c>
    </row>
    <row r="34" spans="1:8">
      <c r="A34" s="68">
        <v>16.5</v>
      </c>
      <c r="B34" s="68">
        <v>32</v>
      </c>
      <c r="H34" s="68">
        <v>15.5</v>
      </c>
    </row>
    <row r="35" spans="1:8">
      <c r="A35" s="68">
        <v>17</v>
      </c>
      <c r="B35" s="68">
        <v>33</v>
      </c>
      <c r="H35" s="68">
        <v>16</v>
      </c>
    </row>
    <row r="36" spans="1:8">
      <c r="A36" s="68">
        <v>17.5</v>
      </c>
      <c r="B36" s="68">
        <v>34</v>
      </c>
      <c r="H36" s="68">
        <v>16.5</v>
      </c>
    </row>
    <row r="37" spans="1:8">
      <c r="A37" s="68">
        <v>18</v>
      </c>
      <c r="B37" s="68">
        <v>35</v>
      </c>
      <c r="H37" s="68">
        <v>17</v>
      </c>
    </row>
    <row r="38" spans="1:8">
      <c r="A38" s="68">
        <v>18.5</v>
      </c>
      <c r="B38" s="68">
        <v>36</v>
      </c>
      <c r="H38" s="68">
        <v>17.5</v>
      </c>
    </row>
    <row r="39" spans="1:8">
      <c r="A39" s="68">
        <v>19</v>
      </c>
      <c r="B39" s="68">
        <v>37</v>
      </c>
      <c r="H39" s="68">
        <v>18</v>
      </c>
    </row>
    <row r="40" spans="1:8">
      <c r="A40" s="68">
        <v>19.5</v>
      </c>
      <c r="B40" s="68">
        <v>38</v>
      </c>
      <c r="H40" s="68">
        <v>18.5</v>
      </c>
    </row>
    <row r="41" spans="1:8">
      <c r="A41" s="68">
        <v>20</v>
      </c>
      <c r="B41" s="68">
        <v>39</v>
      </c>
      <c r="H41" s="68">
        <v>19</v>
      </c>
    </row>
    <row r="42" spans="1:8">
      <c r="A42" s="68">
        <v>20.5</v>
      </c>
      <c r="B42" s="68">
        <v>40</v>
      </c>
      <c r="H42" s="68">
        <v>19.5</v>
      </c>
    </row>
    <row r="43" spans="1:8">
      <c r="A43" s="68">
        <v>21</v>
      </c>
      <c r="B43" s="68">
        <v>41</v>
      </c>
      <c r="H43" s="68">
        <v>20</v>
      </c>
    </row>
    <row r="44" spans="1:8">
      <c r="A44" s="68">
        <v>21.5</v>
      </c>
      <c r="B44" s="68">
        <v>42</v>
      </c>
    </row>
    <row r="45" spans="1:8">
      <c r="A45" s="68">
        <v>22</v>
      </c>
    </row>
    <row r="46" spans="1:8">
      <c r="A46" s="68">
        <v>22.5</v>
      </c>
    </row>
    <row r="47" spans="1:8">
      <c r="A47" s="68">
        <v>23</v>
      </c>
    </row>
    <row r="48" spans="1:8">
      <c r="A48" s="68">
        <v>23.5</v>
      </c>
    </row>
    <row r="49" spans="1:1">
      <c r="A49" s="68">
        <v>24</v>
      </c>
    </row>
    <row r="55" spans="1:1" ht="24.75" customHeight="1"/>
  </sheetData>
  <sortState xmlns:xlrd2="http://schemas.microsoft.com/office/spreadsheetml/2017/richdata2" ref="J20:J25">
    <sortCondition ref="J20:J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AZ143"/>
  <sheetViews>
    <sheetView showGridLines="0" tabSelected="1" zoomScale="40" zoomScaleNormal="40" zoomScaleSheetLayoutView="85" workbookViewId="0">
      <selection activeCell="AP18" sqref="AP18"/>
    </sheetView>
  </sheetViews>
  <sheetFormatPr baseColWidth="10" defaultColWidth="11.42578125" defaultRowHeight="45" customHeight="1"/>
  <cols>
    <col min="1" max="1" width="5.5703125" style="1" customWidth="1"/>
    <col min="2" max="2" width="16" style="1" customWidth="1"/>
    <col min="3" max="3" width="12.85546875" style="1" bestFit="1" customWidth="1"/>
    <col min="4" max="4" width="20.7109375" style="1" customWidth="1"/>
    <col min="5" max="5" width="14.140625" style="1" customWidth="1"/>
    <col min="6" max="6" width="24" style="1" bestFit="1" customWidth="1"/>
    <col min="7" max="7" width="16.42578125" style="1" bestFit="1" customWidth="1"/>
    <col min="8" max="8" width="20.85546875" style="1" customWidth="1"/>
    <col min="9" max="9" width="20.42578125" style="1" bestFit="1" customWidth="1"/>
    <col min="10" max="10" width="20.28515625" style="1" customWidth="1"/>
    <col min="11" max="11" width="22.7109375" style="1" customWidth="1"/>
    <col min="12" max="12" width="19.5703125" style="1" customWidth="1"/>
    <col min="13" max="13" width="27.28515625" style="1" bestFit="1" customWidth="1"/>
    <col min="14" max="14" width="19.5703125" style="1" bestFit="1" customWidth="1"/>
    <col min="15" max="15" width="24.28515625" style="1" customWidth="1"/>
    <col min="16" max="16" width="23.7109375" style="1" customWidth="1"/>
    <col min="17" max="17" width="22.140625" style="1" customWidth="1"/>
    <col min="18" max="18" width="25.5703125" style="1" customWidth="1"/>
    <col min="19" max="22" width="24.28515625" style="1" customWidth="1"/>
    <col min="23" max="23" width="19.5703125" style="1" customWidth="1"/>
    <col min="24" max="24" width="14.140625" style="1" bestFit="1" customWidth="1"/>
    <col min="25" max="25" width="14.7109375" style="1" customWidth="1"/>
    <col min="26" max="26" width="19.42578125" style="1" customWidth="1"/>
    <col min="27" max="27" width="29" style="1" bestFit="1" customWidth="1"/>
    <col min="28" max="37" width="19.42578125" style="1" customWidth="1"/>
    <col min="38" max="38" width="28.5703125" style="1" bestFit="1" customWidth="1"/>
    <col min="39" max="39" width="23.5703125" style="1" customWidth="1"/>
    <col min="40" max="40" width="17.5703125" style="1" customWidth="1"/>
    <col min="41" max="41" width="17" style="1" customWidth="1"/>
    <col min="42" max="42" width="29.42578125" style="1" customWidth="1"/>
    <col min="43" max="43" width="23.85546875" style="1" customWidth="1"/>
    <col min="44" max="44" width="36.5703125" style="1" customWidth="1"/>
    <col min="45" max="45" width="21" style="1" customWidth="1"/>
    <col min="46" max="46" width="21.140625" style="1" customWidth="1"/>
    <col min="47" max="47" width="26.28515625" style="1" customWidth="1"/>
    <col min="48" max="48" width="15.7109375" style="1" customWidth="1"/>
    <col min="49" max="50" width="25" style="1" customWidth="1"/>
    <col min="51" max="51" width="19.5703125" style="1" bestFit="1" customWidth="1"/>
    <col min="52" max="64" width="12.7109375" style="1" customWidth="1"/>
    <col min="65" max="16384" width="11.42578125" style="1"/>
  </cols>
  <sheetData>
    <row r="1" spans="2:51" ht="45" customHeight="1" thickBot="1"/>
    <row r="2" spans="2:51" ht="45" customHeight="1" thickBot="1"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158"/>
      <c r="P2" s="158"/>
      <c r="Q2" s="2"/>
      <c r="R2" s="2"/>
      <c r="S2" s="2"/>
      <c r="AL2" s="35" t="s">
        <v>53</v>
      </c>
      <c r="AM2" s="36" t="s">
        <v>38</v>
      </c>
      <c r="AN2" s="62" t="s">
        <v>56</v>
      </c>
    </row>
    <row r="3" spans="2:51" ht="45" customHeight="1" thickBot="1">
      <c r="B3" s="244"/>
      <c r="C3" s="245"/>
      <c r="D3" s="245"/>
      <c r="E3" s="246"/>
      <c r="F3" s="159" t="s">
        <v>2</v>
      </c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60"/>
      <c r="AL3" s="17" t="s">
        <v>54</v>
      </c>
      <c r="AM3" s="32">
        <f>SUM(D17:D83)</f>
        <v>0</v>
      </c>
      <c r="AN3" s="72">
        <f>SUM(F17:F143)</f>
        <v>0</v>
      </c>
    </row>
    <row r="4" spans="2:51" ht="45" customHeight="1">
      <c r="B4" s="247"/>
      <c r="C4" s="248"/>
      <c r="D4" s="248"/>
      <c r="E4" s="249"/>
      <c r="F4" s="161" t="s">
        <v>0</v>
      </c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2"/>
      <c r="AA4" s="222" t="s">
        <v>214</v>
      </c>
      <c r="AB4" s="223"/>
      <c r="AL4" s="17" t="s">
        <v>55</v>
      </c>
      <c r="AM4" s="32">
        <f>SUM(E17:E83)</f>
        <v>0</v>
      </c>
      <c r="AN4" s="72">
        <f>SUM(G17:G143)</f>
        <v>0</v>
      </c>
      <c r="AP4" s="37" t="s">
        <v>92</v>
      </c>
      <c r="AQ4" s="93">
        <v>716</v>
      </c>
      <c r="AR4" s="38" t="s">
        <v>187</v>
      </c>
      <c r="AS4" s="76">
        <f>AQ4*PI()*($AM$11*25.4/2000)^2</f>
        <v>0</v>
      </c>
    </row>
    <row r="5" spans="2:51" ht="45" customHeight="1" thickBot="1">
      <c r="B5" s="247"/>
      <c r="C5" s="248"/>
      <c r="D5" s="248"/>
      <c r="E5" s="249"/>
      <c r="F5" s="161" t="s">
        <v>1</v>
      </c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2"/>
      <c r="AA5" s="101" t="s">
        <v>206</v>
      </c>
      <c r="AB5" s="98" t="s">
        <v>210</v>
      </c>
      <c r="AL5" s="21" t="s">
        <v>75</v>
      </c>
      <c r="AM5" s="47">
        <f>AM3-AM4</f>
        <v>0</v>
      </c>
      <c r="AN5" s="73">
        <f>SUM(H17:H83)</f>
        <v>0</v>
      </c>
      <c r="AP5" s="49" t="s">
        <v>93</v>
      </c>
      <c r="AQ5" s="94">
        <v>950</v>
      </c>
      <c r="AR5" s="59" t="s">
        <v>186</v>
      </c>
      <c r="AS5" s="77">
        <f>AQ5*PI()*($AM$11*25.4/2000)^2</f>
        <v>0</v>
      </c>
    </row>
    <row r="6" spans="2:51" ht="45" customHeight="1" thickBot="1">
      <c r="B6" s="156" t="s">
        <v>43</v>
      </c>
      <c r="C6" s="157"/>
      <c r="D6" s="154"/>
      <c r="E6" s="155"/>
      <c r="F6" s="156" t="s">
        <v>111</v>
      </c>
      <c r="G6" s="157"/>
      <c r="H6" s="135"/>
      <c r="I6" s="156" t="s">
        <v>119</v>
      </c>
      <c r="J6" s="157"/>
      <c r="K6" s="169"/>
      <c r="L6" s="170"/>
      <c r="M6" s="129" t="s">
        <v>176</v>
      </c>
      <c r="N6" s="174"/>
      <c r="O6" s="175"/>
      <c r="P6" s="241" t="s">
        <v>169</v>
      </c>
      <c r="Q6" s="242"/>
      <c r="R6" s="242"/>
      <c r="S6" s="242"/>
      <c r="T6" s="242"/>
      <c r="U6" s="242"/>
      <c r="V6" s="242"/>
      <c r="W6" s="242"/>
      <c r="X6" s="243"/>
      <c r="Y6" s="103" t="s">
        <v>171</v>
      </c>
      <c r="AA6" s="97" t="s">
        <v>200</v>
      </c>
      <c r="AB6" s="99" t="str">
        <f>IF(COUNTIF(I16:I82,"Roto")=0,"",COUNTIF(AA17:AA83,"Sí")/COUNTIF(I17:I83,"Roto"))</f>
        <v/>
      </c>
    </row>
    <row r="7" spans="2:51" ht="45" customHeight="1" thickBot="1">
      <c r="B7" s="149" t="s">
        <v>154</v>
      </c>
      <c r="C7" s="150"/>
      <c r="D7" s="150"/>
      <c r="E7" s="151"/>
      <c r="F7" s="163" t="s">
        <v>112</v>
      </c>
      <c r="G7" s="164"/>
      <c r="H7" s="136"/>
      <c r="I7" s="165" t="s">
        <v>120</v>
      </c>
      <c r="J7" s="166"/>
      <c r="K7" s="167"/>
      <c r="L7" s="168"/>
      <c r="M7" s="171" t="s">
        <v>177</v>
      </c>
      <c r="N7" s="225"/>
      <c r="O7" s="227"/>
      <c r="P7" s="235"/>
      <c r="Q7" s="236"/>
      <c r="R7" s="236"/>
      <c r="S7" s="236"/>
      <c r="T7" s="236"/>
      <c r="U7" s="236"/>
      <c r="V7" s="236"/>
      <c r="W7" s="236"/>
      <c r="X7" s="237"/>
      <c r="Y7" s="104"/>
      <c r="AA7" s="97" t="s">
        <v>207</v>
      </c>
      <c r="AB7" s="99" t="str">
        <f>IF(COUNTIF(I16:I82,"Roto")=0,"",COUNTIF(AC17:AC83,"ok")/COUNTIF(I17:I83,"Roto"))</f>
        <v/>
      </c>
    </row>
    <row r="8" spans="2:51" ht="45" customHeight="1">
      <c r="B8" s="149" t="s">
        <v>50</v>
      </c>
      <c r="C8" s="150"/>
      <c r="D8" s="150"/>
      <c r="E8" s="151"/>
      <c r="F8" s="172" t="s">
        <v>113</v>
      </c>
      <c r="G8" s="173"/>
      <c r="H8" s="137"/>
      <c r="I8" s="176" t="s">
        <v>121</v>
      </c>
      <c r="J8" s="177"/>
      <c r="K8" s="178" t="str">
        <f>IF(AO34=0,"",AO34)</f>
        <v/>
      </c>
      <c r="L8" s="179"/>
      <c r="M8" s="171"/>
      <c r="N8" s="226"/>
      <c r="O8" s="228"/>
      <c r="P8" s="232"/>
      <c r="Q8" s="233"/>
      <c r="R8" s="233"/>
      <c r="S8" s="233"/>
      <c r="T8" s="233"/>
      <c r="U8" s="233"/>
      <c r="V8" s="233"/>
      <c r="W8" s="233"/>
      <c r="X8" s="234"/>
      <c r="Y8" s="104"/>
      <c r="AA8" s="97" t="s">
        <v>202</v>
      </c>
      <c r="AB8" s="99" t="str">
        <f>IF(COUNTIF(I16:I82,"Roto")=0,"",COUNTIF(AE17:AE83,"ok")/COUNTIF(I17:I83,"Roto"))</f>
        <v/>
      </c>
    </row>
    <row r="9" spans="2:51" ht="45" customHeight="1" thickBot="1">
      <c r="B9" s="149" t="s">
        <v>152</v>
      </c>
      <c r="C9" s="150"/>
      <c r="D9" s="150"/>
      <c r="E9" s="257"/>
      <c r="F9" s="152" t="s">
        <v>114</v>
      </c>
      <c r="G9" s="153"/>
      <c r="H9" s="138"/>
      <c r="I9" s="250" t="s">
        <v>141</v>
      </c>
      <c r="J9" s="251"/>
      <c r="K9" s="276" t="str">
        <f>IF(AP34=0,"",AP34)</f>
        <v/>
      </c>
      <c r="L9" s="277"/>
      <c r="M9" s="107" t="s">
        <v>178</v>
      </c>
      <c r="N9" s="255"/>
      <c r="O9" s="256"/>
      <c r="P9" s="232"/>
      <c r="Q9" s="233"/>
      <c r="R9" s="233"/>
      <c r="S9" s="233"/>
      <c r="T9" s="233"/>
      <c r="U9" s="233"/>
      <c r="V9" s="233"/>
      <c r="W9" s="233"/>
      <c r="X9" s="234"/>
      <c r="Y9" s="104"/>
      <c r="AA9" s="97" t="s">
        <v>203</v>
      </c>
      <c r="AB9" s="99" t="str">
        <f>IF(COUNTIF(I16:I82,"Roto")=0,"",COUNTIF(AG17:AG83,"ok")/COUNTIF(I17:I83,"Roto"))</f>
        <v/>
      </c>
    </row>
    <row r="10" spans="2:51" ht="45" customHeight="1" thickBot="1">
      <c r="B10" s="149" t="s">
        <v>153</v>
      </c>
      <c r="C10" s="150"/>
      <c r="D10" s="150"/>
      <c r="E10" s="257"/>
      <c r="F10" s="152" t="s">
        <v>115</v>
      </c>
      <c r="G10" s="153"/>
      <c r="H10" s="138"/>
      <c r="I10" s="250" t="s">
        <v>149</v>
      </c>
      <c r="J10" s="251"/>
      <c r="K10" s="108" t="str">
        <f>IF($AW$34=0,"",9/$AW$34)</f>
        <v/>
      </c>
      <c r="L10" s="109" t="str">
        <f>IF(K10="","",IF(K10&gt;=K11,IF(K10&lt;=L11,"Ok","Fuera de Rango Alto"),"Fuera de Rango Bajo"))</f>
        <v/>
      </c>
      <c r="M10" s="266" t="s">
        <v>179</v>
      </c>
      <c r="N10" s="201"/>
      <c r="O10" s="130"/>
      <c r="P10" s="229"/>
      <c r="Q10" s="230"/>
      <c r="R10" s="230"/>
      <c r="S10" s="230"/>
      <c r="T10" s="230"/>
      <c r="U10" s="230"/>
      <c r="V10" s="230"/>
      <c r="W10" s="230"/>
      <c r="X10" s="231"/>
      <c r="Y10" s="105"/>
      <c r="AA10" s="97" t="s">
        <v>208</v>
      </c>
      <c r="AB10" s="99" t="str">
        <f>IF(COUNTIF(I16:I82,"Roto")=0,"",COUNTIF(AI17:AI83,"ok")/COUNTIF(I17:I83,"Roto"))</f>
        <v/>
      </c>
      <c r="AL10" s="15" t="s">
        <v>58</v>
      </c>
      <c r="AM10" s="100">
        <v>21.16</v>
      </c>
      <c r="AN10" s="16" t="s">
        <v>39</v>
      </c>
      <c r="AR10" s="37" t="s">
        <v>64</v>
      </c>
      <c r="AS10" s="24">
        <f>AN5</f>
        <v>0</v>
      </c>
      <c r="AT10" s="25" t="s">
        <v>66</v>
      </c>
    </row>
    <row r="11" spans="2:51" ht="45" customHeight="1" thickBot="1">
      <c r="B11" s="254" t="s">
        <v>213</v>
      </c>
      <c r="C11" s="215"/>
      <c r="D11" s="215"/>
      <c r="E11" s="258"/>
      <c r="F11" s="274" t="s">
        <v>116</v>
      </c>
      <c r="G11" s="275"/>
      <c r="H11" s="139"/>
      <c r="I11" s="210" t="s">
        <v>217</v>
      </c>
      <c r="J11" s="211"/>
      <c r="K11" s="111" t="str">
        <f>IF(H14="","",AQ4*PI()*(H14*25.4/2000)^2)</f>
        <v/>
      </c>
      <c r="L11" s="112" t="str">
        <f>IF(H14="","",AQ5*PI()*(H14*25.4/2000)^2)</f>
        <v/>
      </c>
      <c r="M11" s="171" t="s">
        <v>180</v>
      </c>
      <c r="N11" s="203"/>
      <c r="O11" s="131"/>
      <c r="P11" s="238" t="s">
        <v>170</v>
      </c>
      <c r="Q11" s="239"/>
      <c r="R11" s="239"/>
      <c r="S11" s="239"/>
      <c r="T11" s="239"/>
      <c r="U11" s="239"/>
      <c r="V11" s="239"/>
      <c r="W11" s="239"/>
      <c r="X11" s="240"/>
      <c r="Y11" s="103" t="s">
        <v>171</v>
      </c>
      <c r="AA11" s="97" t="s">
        <v>209</v>
      </c>
      <c r="AB11" s="99" t="str">
        <f>IF(COUNTIF(I16:I82,"Roto")=0,"",COUNTIF(AK17:AK83,"ok")/COUNTIF(I17:I83,"Roto"))</f>
        <v/>
      </c>
      <c r="AL11" s="17" t="s">
        <v>59</v>
      </c>
      <c r="AM11" s="82">
        <f>H14</f>
        <v>0</v>
      </c>
      <c r="AN11" s="18" t="s">
        <v>40</v>
      </c>
      <c r="AR11" s="182" t="s">
        <v>65</v>
      </c>
      <c r="AS11" s="183"/>
      <c r="AT11" s="184"/>
      <c r="AU11" s="182" t="s">
        <v>76</v>
      </c>
      <c r="AV11" s="183"/>
      <c r="AW11" s="184"/>
    </row>
    <row r="12" spans="2:51" ht="45" customHeight="1" thickBot="1">
      <c r="B12" s="252" t="s">
        <v>107</v>
      </c>
      <c r="C12" s="253"/>
      <c r="D12" s="259"/>
      <c r="E12" s="260"/>
      <c r="F12" s="272" t="s">
        <v>117</v>
      </c>
      <c r="G12" s="273"/>
      <c r="H12" s="89"/>
      <c r="I12" s="212" t="s">
        <v>142</v>
      </c>
      <c r="J12" s="213"/>
      <c r="K12" s="110" t="str">
        <f>IF(SUM(F17:F83)=0,"",(SUM(F17:F83)-SUM(G17:G83))*K11)</f>
        <v/>
      </c>
      <c r="L12" s="110" t="str">
        <f>IF(SUM(G17:G83)=0,"",(SUM(G17:G83)-SUM(H17:H83))*L11)</f>
        <v/>
      </c>
      <c r="M12" s="267" t="s">
        <v>181</v>
      </c>
      <c r="N12" s="268"/>
      <c r="O12" s="132"/>
      <c r="P12" s="235"/>
      <c r="Q12" s="236"/>
      <c r="R12" s="236"/>
      <c r="S12" s="236"/>
      <c r="T12" s="236"/>
      <c r="U12" s="236"/>
      <c r="V12" s="236"/>
      <c r="W12" s="236"/>
      <c r="X12" s="237"/>
      <c r="Y12" s="104"/>
      <c r="AL12" s="17" t="s">
        <v>60</v>
      </c>
      <c r="AM12" s="5">
        <v>825</v>
      </c>
      <c r="AN12" s="18" t="s">
        <v>61</v>
      </c>
      <c r="AR12" s="28" t="s">
        <v>79</v>
      </c>
      <c r="AS12" s="23">
        <f>AS10*AM14</f>
        <v>0</v>
      </c>
      <c r="AT12" s="27" t="s">
        <v>67</v>
      </c>
      <c r="AU12" s="28" t="s">
        <v>77</v>
      </c>
      <c r="AV12" s="23">
        <f>AO34*AM10</f>
        <v>0</v>
      </c>
      <c r="AW12" s="27" t="s">
        <v>67</v>
      </c>
    </row>
    <row r="13" spans="2:51" ht="45" customHeight="1" thickBot="1">
      <c r="B13" s="263" t="s">
        <v>108</v>
      </c>
      <c r="C13" s="264"/>
      <c r="D13" s="261"/>
      <c r="E13" s="262"/>
      <c r="F13" s="271" t="s">
        <v>118</v>
      </c>
      <c r="G13" s="214"/>
      <c r="H13" s="90"/>
      <c r="I13" s="208" t="s">
        <v>122</v>
      </c>
      <c r="J13" s="209"/>
      <c r="K13" s="269"/>
      <c r="L13" s="270"/>
      <c r="M13" s="201" t="s">
        <v>164</v>
      </c>
      <c r="N13" s="202"/>
      <c r="O13" s="133"/>
      <c r="P13" s="232"/>
      <c r="Q13" s="233"/>
      <c r="R13" s="233"/>
      <c r="S13" s="233"/>
      <c r="T13" s="233"/>
      <c r="U13" s="233"/>
      <c r="V13" s="233"/>
      <c r="W13" s="233"/>
      <c r="X13" s="234"/>
      <c r="Y13" s="118"/>
      <c r="AL13" s="17" t="s">
        <v>62</v>
      </c>
      <c r="AM13" s="91">
        <v>0.02</v>
      </c>
      <c r="AN13" s="18" t="s">
        <v>41</v>
      </c>
      <c r="AR13" s="28" t="s">
        <v>82</v>
      </c>
      <c r="AS13" s="23">
        <f>AS12*(1+$AM$13)</f>
        <v>0</v>
      </c>
      <c r="AT13" s="27" t="s">
        <v>67</v>
      </c>
      <c r="AU13" s="28" t="s">
        <v>78</v>
      </c>
      <c r="AV13" s="23">
        <f>AV12*(1-$AM$13)</f>
        <v>0</v>
      </c>
      <c r="AW13" s="27" t="s">
        <v>67</v>
      </c>
      <c r="AX13" s="28" t="s">
        <v>91</v>
      </c>
      <c r="AY13" s="23">
        <f>AS12-AV13</f>
        <v>0</v>
      </c>
    </row>
    <row r="14" spans="2:51" ht="45" customHeight="1" thickBot="1">
      <c r="B14" s="156" t="s">
        <v>109</v>
      </c>
      <c r="C14" s="157"/>
      <c r="D14" s="269"/>
      <c r="E14" s="270"/>
      <c r="F14" s="194" t="s">
        <v>124</v>
      </c>
      <c r="G14" s="195"/>
      <c r="H14" s="88"/>
      <c r="I14" s="198" t="s">
        <v>74</v>
      </c>
      <c r="J14" s="199"/>
      <c r="K14" s="219"/>
      <c r="L14" s="220"/>
      <c r="M14" s="153" t="s">
        <v>162</v>
      </c>
      <c r="N14" s="200"/>
      <c r="O14" s="134"/>
      <c r="P14" s="232"/>
      <c r="Q14" s="233"/>
      <c r="R14" s="233"/>
      <c r="S14" s="233"/>
      <c r="T14" s="233"/>
      <c r="U14" s="233"/>
      <c r="V14" s="233"/>
      <c r="W14" s="233"/>
      <c r="X14" s="234"/>
      <c r="Y14" s="104"/>
      <c r="Z14" s="216" t="s">
        <v>218</v>
      </c>
      <c r="AA14" s="217"/>
      <c r="AB14" s="217"/>
      <c r="AC14" s="217"/>
      <c r="AD14" s="217"/>
      <c r="AE14" s="217"/>
      <c r="AF14" s="217"/>
      <c r="AG14" s="217"/>
      <c r="AH14" s="217"/>
      <c r="AI14" s="217"/>
      <c r="AJ14" s="218"/>
      <c r="AL14" s="17" t="s">
        <v>63</v>
      </c>
      <c r="AM14" s="6">
        <f>AM12*PI()*(AM11*25.4/2000)^2</f>
        <v>0</v>
      </c>
      <c r="AN14" s="18" t="s">
        <v>100</v>
      </c>
      <c r="AR14" s="28" t="s">
        <v>95</v>
      </c>
      <c r="AS14" s="92">
        <f>AS12/$AM$10</f>
        <v>0</v>
      </c>
      <c r="AT14" s="27"/>
      <c r="AU14" s="28" t="s">
        <v>96</v>
      </c>
      <c r="AV14" s="92">
        <f>AV13/$AM$10</f>
        <v>0</v>
      </c>
      <c r="AW14" s="27"/>
      <c r="AX14" s="28" t="s">
        <v>90</v>
      </c>
      <c r="AY14" s="23">
        <f>AS14-AV14</f>
        <v>0</v>
      </c>
    </row>
    <row r="15" spans="2:51" ht="54.75" thickBot="1">
      <c r="B15" s="163" t="s">
        <v>51</v>
      </c>
      <c r="C15" s="164"/>
      <c r="D15" s="192"/>
      <c r="E15" s="193"/>
      <c r="F15" s="206" t="s">
        <v>161</v>
      </c>
      <c r="G15" s="207"/>
      <c r="H15" s="128"/>
      <c r="I15" s="196" t="s">
        <v>123</v>
      </c>
      <c r="J15" s="197"/>
      <c r="K15" s="192"/>
      <c r="L15" s="193"/>
      <c r="M15" s="214" t="s">
        <v>163</v>
      </c>
      <c r="N15" s="215"/>
      <c r="O15" s="90" t="str">
        <f>IF(O14="","",IF(O13="","",O14-O13))</f>
        <v/>
      </c>
      <c r="P15" s="229"/>
      <c r="Q15" s="230"/>
      <c r="R15" s="230"/>
      <c r="S15" s="230"/>
      <c r="T15" s="230"/>
      <c r="U15" s="230"/>
      <c r="V15" s="230"/>
      <c r="W15" s="230"/>
      <c r="X15" s="231"/>
      <c r="Y15" s="106"/>
      <c r="Z15" s="143" t="s">
        <v>199</v>
      </c>
      <c r="AA15" s="205" t="s">
        <v>191</v>
      </c>
      <c r="AB15" s="205"/>
      <c r="AC15" s="204" t="s">
        <v>194</v>
      </c>
      <c r="AD15" s="204"/>
      <c r="AE15" s="205" t="s">
        <v>192</v>
      </c>
      <c r="AF15" s="205"/>
      <c r="AG15" s="204" t="s">
        <v>193</v>
      </c>
      <c r="AH15" s="204"/>
      <c r="AI15" s="205" t="s">
        <v>197</v>
      </c>
      <c r="AJ15" s="224"/>
      <c r="AL15" s="19" t="s">
        <v>189</v>
      </c>
      <c r="AM15" s="33" t="e">
        <f>(16*$AM$10)/$AM$14</f>
        <v>#DIV/0!</v>
      </c>
      <c r="AN15" s="20" t="s">
        <v>66</v>
      </c>
      <c r="AR15" s="28" t="s">
        <v>80</v>
      </c>
      <c r="AS15" s="92">
        <f>(AS12*$AM$13)/$AM$10</f>
        <v>0</v>
      </c>
      <c r="AT15" s="27"/>
      <c r="AU15" s="28" t="s">
        <v>98</v>
      </c>
      <c r="AV15" s="92">
        <f>(AV12*$AM$13)/$AM$10</f>
        <v>0</v>
      </c>
      <c r="AW15" s="27"/>
    </row>
    <row r="16" spans="2:51" ht="75" customHeight="1" thickBot="1">
      <c r="B16" s="127" t="s">
        <v>3</v>
      </c>
      <c r="C16" s="126" t="s">
        <v>4</v>
      </c>
      <c r="D16" s="126" t="s">
        <v>129</v>
      </c>
      <c r="E16" s="119" t="s">
        <v>223</v>
      </c>
      <c r="F16" s="126" t="s">
        <v>128</v>
      </c>
      <c r="G16" s="119" t="s">
        <v>127</v>
      </c>
      <c r="H16" s="120" t="s">
        <v>185</v>
      </c>
      <c r="I16" s="119" t="s">
        <v>8</v>
      </c>
      <c r="J16" s="119" t="s">
        <v>220</v>
      </c>
      <c r="K16" s="119" t="s">
        <v>9</v>
      </c>
      <c r="L16" s="119" t="s">
        <v>135</v>
      </c>
      <c r="M16" s="140" t="s">
        <v>151</v>
      </c>
      <c r="N16" s="141" t="s">
        <v>126</v>
      </c>
      <c r="O16" s="121" t="s">
        <v>130</v>
      </c>
      <c r="P16" s="121" t="s">
        <v>131</v>
      </c>
      <c r="Q16" s="121" t="s">
        <v>134</v>
      </c>
      <c r="R16" s="119" t="s">
        <v>132</v>
      </c>
      <c r="S16" s="119" t="s">
        <v>133</v>
      </c>
      <c r="T16" s="119" t="s">
        <v>134</v>
      </c>
      <c r="U16" s="141" t="s">
        <v>136</v>
      </c>
      <c r="V16" s="142" t="s">
        <v>144</v>
      </c>
      <c r="W16" s="124" t="s">
        <v>182</v>
      </c>
      <c r="X16" s="124" t="s">
        <v>183</v>
      </c>
      <c r="Y16" s="124" t="s">
        <v>216</v>
      </c>
      <c r="Z16" s="125" t="s">
        <v>137</v>
      </c>
      <c r="AA16" s="148" t="s">
        <v>196</v>
      </c>
      <c r="AB16" s="148" t="s">
        <v>195</v>
      </c>
      <c r="AC16" s="145" t="s">
        <v>196</v>
      </c>
      <c r="AD16" s="148" t="s">
        <v>195</v>
      </c>
      <c r="AE16" s="144" t="s">
        <v>196</v>
      </c>
      <c r="AF16" s="148" t="s">
        <v>195</v>
      </c>
      <c r="AG16" s="145" t="s">
        <v>196</v>
      </c>
      <c r="AH16" s="148" t="s">
        <v>195</v>
      </c>
      <c r="AI16" s="144" t="s">
        <v>196</v>
      </c>
      <c r="AJ16" s="148" t="s">
        <v>198</v>
      </c>
      <c r="AK16" s="146" t="s">
        <v>196</v>
      </c>
      <c r="AM16" s="19" t="s">
        <v>190</v>
      </c>
      <c r="AN16" s="33" t="e">
        <f>(17*$AM$10)/AM14</f>
        <v>#DIV/0!</v>
      </c>
      <c r="AO16" s="20" t="s">
        <v>66</v>
      </c>
      <c r="AQ16" s="71"/>
      <c r="AS16" s="49" t="s">
        <v>81</v>
      </c>
      <c r="AT16" s="31">
        <f>SUM(AS14:AS15)</f>
        <v>0</v>
      </c>
      <c r="AU16" s="30"/>
      <c r="AV16" s="49" t="s">
        <v>97</v>
      </c>
      <c r="AW16" s="31">
        <f>SUM(AV14:AV15)</f>
        <v>0</v>
      </c>
      <c r="AX16" s="30"/>
    </row>
    <row r="17" spans="1:52" ht="45" customHeight="1">
      <c r="A17" s="1">
        <v>1</v>
      </c>
      <c r="B17" s="113"/>
      <c r="C17" s="114"/>
      <c r="D17" s="115"/>
      <c r="E17" s="115"/>
      <c r="F17" s="115"/>
      <c r="G17" s="115"/>
      <c r="H17" s="116">
        <f>F17-G17</f>
        <v>0</v>
      </c>
      <c r="I17" s="102"/>
      <c r="J17" s="102"/>
      <c r="K17" s="117"/>
      <c r="L17" s="117"/>
      <c r="M17" s="117"/>
      <c r="N17" s="117"/>
      <c r="O17" s="74"/>
      <c r="P17" s="102"/>
      <c r="Q17" s="117"/>
      <c r="R17" s="74"/>
      <c r="S17" s="102"/>
      <c r="T17" s="117"/>
      <c r="U17" s="117"/>
      <c r="V17" s="117"/>
      <c r="W17" s="117"/>
      <c r="X17" s="117"/>
      <c r="Y17" s="75"/>
      <c r="Z17" s="96"/>
      <c r="AA17" s="147"/>
      <c r="AB17" s="147"/>
      <c r="AC17" s="122" t="str">
        <f>IF(AB17="","",IF(AB17&gt;=10,"ok","X"))</f>
        <v/>
      </c>
      <c r="AD17" s="147"/>
      <c r="AE17" s="122" t="str">
        <f>IF(AD17="","",IF(AD17&gt;=3,"ok","X"))</f>
        <v/>
      </c>
      <c r="AF17" s="147"/>
      <c r="AG17" s="122" t="str">
        <f>IF(AF17="","",IF(AF17&gt;=4,"ok","X"))</f>
        <v/>
      </c>
      <c r="AH17" s="147"/>
      <c r="AI17" s="122" t="str">
        <f>IF(AH17="","",IF(AH17&gt;=5,"ok","X"))</f>
        <v/>
      </c>
      <c r="AJ17" s="147"/>
      <c r="AK17" s="123" t="str" cm="1">
        <f t="array" ref="AK17">IF(AJ17="","",IF((F17-G17)&gt;=4,IF(AJ17&gt;=3,"ok","X"),IF(AJ17&gt;=1,IF(AJ17&lt;=2,"ok","X"),X)))</f>
        <v/>
      </c>
      <c r="AQ17" s="70"/>
      <c r="AS17" s="50" t="s">
        <v>83</v>
      </c>
      <c r="AT17" s="44" t="e">
        <f>AS12/(AS10*PI()*($AM$11*25.4/2000)^2)</f>
        <v>#DIV/0!</v>
      </c>
      <c r="AU17" s="8" t="s">
        <v>84</v>
      </c>
      <c r="AV17" s="50" t="s">
        <v>87</v>
      </c>
      <c r="AW17" s="44" t="e">
        <f>AV13/(AS10*PI()*($AM$11*25.4/2000)^2)</f>
        <v>#DIV/0!</v>
      </c>
      <c r="AX17" s="8" t="s">
        <v>84</v>
      </c>
    </row>
    <row r="18" spans="1:52" ht="45" customHeight="1" thickBot="1">
      <c r="A18" s="1">
        <v>2</v>
      </c>
      <c r="B18" s="113"/>
      <c r="C18" s="114"/>
      <c r="D18" s="115"/>
      <c r="E18" s="115"/>
      <c r="F18" s="115"/>
      <c r="G18" s="115"/>
      <c r="H18" s="116">
        <f>F18-G18</f>
        <v>0</v>
      </c>
      <c r="I18" s="102"/>
      <c r="J18" s="102"/>
      <c r="K18" s="117"/>
      <c r="L18" s="117"/>
      <c r="M18" s="117"/>
      <c r="N18" s="117"/>
      <c r="O18" s="74"/>
      <c r="P18" s="102"/>
      <c r="Q18" s="117"/>
      <c r="R18" s="74"/>
      <c r="S18" s="102"/>
      <c r="T18" s="117"/>
      <c r="U18" s="117"/>
      <c r="V18" s="117"/>
      <c r="W18" s="117"/>
      <c r="X18" s="117"/>
      <c r="Y18" s="75"/>
      <c r="Z18" s="96"/>
      <c r="AA18" s="147"/>
      <c r="AB18" s="147"/>
      <c r="AC18" s="122" t="str">
        <f>IF(AB18="","",IF(AB18&gt;=10,"ok","X"))</f>
        <v/>
      </c>
      <c r="AD18" s="147"/>
      <c r="AE18" s="122" t="str">
        <f>IF(AD18="","",IF(AD18&gt;=3,"ok","X"))</f>
        <v/>
      </c>
      <c r="AF18" s="147"/>
      <c r="AG18" s="122" t="str">
        <f>IF(AF18="","",IF(AF18&gt;=4,"ok","X"))</f>
        <v/>
      </c>
      <c r="AH18" s="147"/>
      <c r="AI18" s="122" t="str">
        <f>IF(AH18="","",IF(AH18&gt;=5,"ok","X"))</f>
        <v/>
      </c>
      <c r="AJ18" s="147"/>
      <c r="AK18" s="123" t="str" cm="1">
        <f t="array" ref="AK18">IF(AJ18="","",IF((F18-G18)&gt;=4,IF(AJ18&gt;=3,"ok","X"),IF(AJ18&gt;=1,IF(AJ18&lt;=2,"ok","X"),X)))</f>
        <v/>
      </c>
      <c r="AQ18" s="71"/>
      <c r="AS18" s="51" t="s">
        <v>85</v>
      </c>
      <c r="AT18" s="45" t="e">
        <f>AT17*PI()*($AM$11*25.4/2000)^2</f>
        <v>#DIV/0!</v>
      </c>
      <c r="AU18" s="46" t="s">
        <v>86</v>
      </c>
      <c r="AV18" s="51" t="s">
        <v>88</v>
      </c>
      <c r="AW18" s="45" t="e">
        <f>AW17*PI()*($AM$11*25.4/2000)^2</f>
        <v>#DIV/0!</v>
      </c>
      <c r="AX18" s="46" t="s">
        <v>86</v>
      </c>
    </row>
    <row r="19" spans="1:52" ht="45" customHeight="1">
      <c r="A19" s="1">
        <v>3</v>
      </c>
      <c r="B19" s="113"/>
      <c r="C19" s="114"/>
      <c r="D19" s="115"/>
      <c r="E19" s="115"/>
      <c r="F19" s="115"/>
      <c r="G19" s="115"/>
      <c r="H19" s="116">
        <f>F19-G19</f>
        <v>0</v>
      </c>
      <c r="I19" s="102"/>
      <c r="J19" s="102"/>
      <c r="K19" s="117"/>
      <c r="L19" s="117"/>
      <c r="M19" s="117"/>
      <c r="N19" s="117"/>
      <c r="O19" s="74"/>
      <c r="P19" s="102"/>
      <c r="Q19" s="117"/>
      <c r="R19" s="74"/>
      <c r="S19" s="102"/>
      <c r="T19" s="117"/>
      <c r="U19" s="117"/>
      <c r="V19" s="117"/>
      <c r="W19" s="117"/>
      <c r="X19" s="117"/>
      <c r="Y19" s="75"/>
      <c r="Z19" s="96"/>
      <c r="AA19" s="147"/>
      <c r="AB19" s="147"/>
      <c r="AC19" s="122" t="str">
        <f>IF(AB19="","",IF(AB19&gt;=10,"ok","X"))</f>
        <v/>
      </c>
      <c r="AD19" s="147"/>
      <c r="AE19" s="122" t="str">
        <f>IF(AD19="","",IF(AD19&gt;=3,"ok","X"))</f>
        <v/>
      </c>
      <c r="AF19" s="147"/>
      <c r="AG19" s="122" t="str">
        <f>IF(AF19="","",IF(AF19&gt;=4,"ok","X"))</f>
        <v/>
      </c>
      <c r="AH19" s="147"/>
      <c r="AI19" s="122" t="str">
        <f>IF(AH19="","",IF(AH19&gt;=5,"ok","X"))</f>
        <v/>
      </c>
      <c r="AJ19" s="147"/>
      <c r="AK19" s="123" t="str" cm="1">
        <f t="array" ref="AK19">IF(AJ19="","",IF((F19-G19)&gt;=4,IF(AJ19&gt;=3,"ok","X"),IF(AJ19&gt;=1,IF(AJ19&lt;=2,"ok","X"),X)))</f>
        <v/>
      </c>
    </row>
    <row r="20" spans="1:52" ht="45" customHeight="1" thickBot="1">
      <c r="A20" s="1">
        <v>4</v>
      </c>
      <c r="B20" s="113"/>
      <c r="C20" s="114"/>
      <c r="D20" s="115"/>
      <c r="E20" s="115"/>
      <c r="F20" s="115"/>
      <c r="G20" s="115"/>
      <c r="H20" s="116">
        <f>F20-G20</f>
        <v>0</v>
      </c>
      <c r="I20" s="102"/>
      <c r="J20" s="102"/>
      <c r="K20" s="117"/>
      <c r="L20" s="117"/>
      <c r="M20" s="117"/>
      <c r="N20" s="117"/>
      <c r="O20" s="74"/>
      <c r="P20" s="102"/>
      <c r="Q20" s="117"/>
      <c r="R20" s="74"/>
      <c r="S20" s="102"/>
      <c r="T20" s="117"/>
      <c r="U20" s="117"/>
      <c r="V20" s="117"/>
      <c r="W20" s="117"/>
      <c r="X20" s="117"/>
      <c r="Y20" s="75"/>
      <c r="Z20" s="96"/>
      <c r="AA20" s="147"/>
      <c r="AB20" s="147"/>
      <c r="AC20" s="122" t="str">
        <f>IF(AB20="","",IF(AB20&gt;=10,"ok","X"))</f>
        <v/>
      </c>
      <c r="AD20" s="147"/>
      <c r="AE20" s="122" t="str">
        <f>IF(AD20="","",IF(AD20&gt;=3,"ok","X"))</f>
        <v/>
      </c>
      <c r="AF20" s="147"/>
      <c r="AG20" s="122" t="str">
        <f>IF(AF20="","",IF(AF20&gt;=4,"ok","X"))</f>
        <v/>
      </c>
      <c r="AH20" s="147"/>
      <c r="AI20" s="122" t="str">
        <f>IF(AH20="","",IF(AH20&gt;=5,"ok","X"))</f>
        <v/>
      </c>
      <c r="AJ20" s="147"/>
      <c r="AK20" s="123" t="str" cm="1">
        <f t="array" ref="AK20">IF(AJ20="","",IF((F20-G20)&gt;=4,IF(AJ20&gt;=3,"ok","X"),IF(AJ20&gt;=1,IF(AJ20&lt;=2,"ok","X"),X)))</f>
        <v/>
      </c>
    </row>
    <row r="21" spans="1:52" ht="45" customHeight="1" thickBot="1">
      <c r="A21" s="1">
        <v>5</v>
      </c>
      <c r="B21" s="113"/>
      <c r="C21" s="114"/>
      <c r="D21" s="115"/>
      <c r="E21" s="115"/>
      <c r="F21" s="115"/>
      <c r="G21" s="115"/>
      <c r="H21" s="116">
        <f>F21-G21</f>
        <v>0</v>
      </c>
      <c r="I21" s="102"/>
      <c r="J21" s="102"/>
      <c r="K21" s="117"/>
      <c r="L21" s="117"/>
      <c r="M21" s="117"/>
      <c r="N21" s="117"/>
      <c r="O21" s="74"/>
      <c r="P21" s="102"/>
      <c r="Q21" s="117"/>
      <c r="R21" s="74"/>
      <c r="S21" s="102"/>
      <c r="T21" s="117"/>
      <c r="U21" s="117"/>
      <c r="V21" s="117"/>
      <c r="W21" s="117"/>
      <c r="X21" s="117"/>
      <c r="Y21" s="75"/>
      <c r="Z21" s="96"/>
      <c r="AA21" s="147"/>
      <c r="AB21" s="147"/>
      <c r="AC21" s="122" t="str">
        <f>IF(AB21="","",IF(AB21&gt;=10,"ok","X"))</f>
        <v/>
      </c>
      <c r="AD21" s="147"/>
      <c r="AE21" s="122" t="str">
        <f>IF(AD21="","",IF(AD21&gt;=3,"ok","X"))</f>
        <v/>
      </c>
      <c r="AF21" s="147"/>
      <c r="AG21" s="122" t="str">
        <f>IF(AF21="","",IF(AF21&gt;=4,"ok","X"))</f>
        <v/>
      </c>
      <c r="AH21" s="147"/>
      <c r="AI21" s="122" t="str">
        <f>IF(AH21="","",IF(AH21&gt;=5,"ok","X"))</f>
        <v/>
      </c>
      <c r="AJ21" s="147"/>
      <c r="AK21" s="123" t="str" cm="1">
        <f t="array" ref="AK21">IF(AJ21="","",IF((F21-G21)&gt;=4,IF(AJ21&gt;=3,"ok","X"),IF(AJ21&gt;=1,IF(AJ21&lt;=2,"ok","X"),X)))</f>
        <v/>
      </c>
      <c r="AM21" s="7"/>
      <c r="AN21" s="189" t="s">
        <v>103</v>
      </c>
      <c r="AO21" s="190"/>
      <c r="AP21" s="190"/>
      <c r="AQ21" s="190"/>
      <c r="AR21" s="190"/>
      <c r="AS21" s="190"/>
      <c r="AT21" s="190"/>
      <c r="AU21" s="191"/>
      <c r="AV21" s="185" t="s">
        <v>68</v>
      </c>
      <c r="AW21" s="187" t="s">
        <v>57</v>
      </c>
      <c r="AX21" s="180" t="s">
        <v>72</v>
      </c>
      <c r="AY21" s="181"/>
    </row>
    <row r="22" spans="1:52" ht="45" customHeight="1">
      <c r="A22" s="1">
        <v>6</v>
      </c>
      <c r="B22" s="113"/>
      <c r="C22" s="114"/>
      <c r="D22" s="115"/>
      <c r="E22" s="115"/>
      <c r="F22" s="115"/>
      <c r="G22" s="115"/>
      <c r="H22" s="116">
        <f>F22-G22</f>
        <v>0</v>
      </c>
      <c r="I22" s="102"/>
      <c r="J22" s="102"/>
      <c r="K22" s="117"/>
      <c r="L22" s="117"/>
      <c r="M22" s="117"/>
      <c r="N22" s="117"/>
      <c r="O22" s="74"/>
      <c r="P22" s="102"/>
      <c r="Q22" s="117"/>
      <c r="R22" s="74"/>
      <c r="S22" s="102"/>
      <c r="T22" s="117"/>
      <c r="U22" s="117"/>
      <c r="V22" s="117"/>
      <c r="W22" s="117"/>
      <c r="X22" s="117"/>
      <c r="Y22" s="75"/>
      <c r="Z22" s="96"/>
      <c r="AA22" s="147"/>
      <c r="AB22" s="147"/>
      <c r="AC22" s="122" t="str">
        <f>IF(AB22="","",IF(AB22&gt;=10,"ok","X"))</f>
        <v/>
      </c>
      <c r="AD22" s="147"/>
      <c r="AE22" s="122" t="str">
        <f>IF(AD22="","",IF(AD22&gt;=3,"ok","X"))</f>
        <v/>
      </c>
      <c r="AF22" s="147"/>
      <c r="AG22" s="122" t="str">
        <f>IF(AF22="","",IF(AF22&gt;=4,"ok","X"))</f>
        <v/>
      </c>
      <c r="AH22" s="147"/>
      <c r="AI22" s="122" t="str">
        <f>IF(AH22="","",IF(AH22&gt;=5,"ok","X"))</f>
        <v/>
      </c>
      <c r="AJ22" s="147"/>
      <c r="AK22" s="123" t="str" cm="1">
        <f t="array" ref="AK22">IF(AJ22="","",IF((F22-G22)&gt;=4,IF(AJ22&gt;=3,"ok","X"),IF(AJ22&gt;=1,IF(AJ22&lt;=2,"ok","X"),X)))</f>
        <v/>
      </c>
      <c r="AM22" s="78" t="s">
        <v>42</v>
      </c>
      <c r="AN22" s="35" t="s">
        <v>212</v>
      </c>
      <c r="AO22" s="36" t="s">
        <v>70</v>
      </c>
      <c r="AP22" s="36" t="s">
        <v>102</v>
      </c>
      <c r="AQ22" s="36" t="s">
        <v>104</v>
      </c>
      <c r="AR22" s="36" t="s">
        <v>99</v>
      </c>
      <c r="AS22" s="64" t="s">
        <v>101</v>
      </c>
      <c r="AT22" s="36" t="s">
        <v>69</v>
      </c>
      <c r="AU22" s="62" t="s">
        <v>71</v>
      </c>
      <c r="AV22" s="186"/>
      <c r="AW22" s="188"/>
      <c r="AX22" s="48" t="s">
        <v>184</v>
      </c>
      <c r="AY22" s="39" t="s">
        <v>148</v>
      </c>
      <c r="AZ22" s="56" t="s">
        <v>89</v>
      </c>
    </row>
    <row r="23" spans="1:52" ht="45" customHeight="1">
      <c r="A23" s="1">
        <v>7</v>
      </c>
      <c r="B23" s="113"/>
      <c r="C23" s="114"/>
      <c r="D23" s="115"/>
      <c r="E23" s="115"/>
      <c r="F23" s="115"/>
      <c r="G23" s="115"/>
      <c r="H23" s="116">
        <f>F23-G23</f>
        <v>0</v>
      </c>
      <c r="I23" s="102"/>
      <c r="J23" s="102"/>
      <c r="K23" s="117"/>
      <c r="L23" s="117"/>
      <c r="M23" s="117"/>
      <c r="N23" s="117"/>
      <c r="O23" s="74"/>
      <c r="P23" s="102"/>
      <c r="Q23" s="117"/>
      <c r="R23" s="74"/>
      <c r="S23" s="102"/>
      <c r="T23" s="117"/>
      <c r="U23" s="117"/>
      <c r="V23" s="117"/>
      <c r="W23" s="117"/>
      <c r="X23" s="117"/>
      <c r="Y23" s="75"/>
      <c r="Z23" s="96"/>
      <c r="AA23" s="147"/>
      <c r="AB23" s="147"/>
      <c r="AC23" s="122" t="str">
        <f>IF(AB23="","",IF(AB23&gt;=10,"ok","X"))</f>
        <v/>
      </c>
      <c r="AD23" s="147"/>
      <c r="AE23" s="122" t="str">
        <f>IF(AD23="","",IF(AD23&gt;=3,"ok","X"))</f>
        <v/>
      </c>
      <c r="AF23" s="147"/>
      <c r="AG23" s="122" t="str">
        <f>IF(AF23="","",IF(AF23&gt;=4,"ok","X"))</f>
        <v/>
      </c>
      <c r="AH23" s="147"/>
      <c r="AI23" s="122" t="str">
        <f>IF(AH23="","",IF(AH23&gt;=5,"ok","X"))</f>
        <v/>
      </c>
      <c r="AJ23" s="147"/>
      <c r="AK23" s="123" t="str" cm="1">
        <f t="array" ref="AK23">IF(AJ23="","",IF((F23-G23)&gt;=4,IF(AJ23&gt;=3,"ok","X"),IF(AJ23&gt;=1,IF(AJ23&lt;=2,"ok","X"),X)))</f>
        <v/>
      </c>
      <c r="AM23" s="79">
        <v>1</v>
      </c>
      <c r="AN23" s="42">
        <v>0</v>
      </c>
      <c r="AO23" s="43"/>
      <c r="AP23" s="4" t="str">
        <f>IF(AO23="","",AN23+(AO23*$AM$10))</f>
        <v/>
      </c>
      <c r="AQ23" s="32"/>
      <c r="AR23" s="61" t="str">
        <f>IF(AO23="","",AP23*(1-$AM$13))</f>
        <v/>
      </c>
      <c r="AS23" s="65" t="str">
        <f>IF(AO23="","",(AR23/$AM$14))</f>
        <v/>
      </c>
      <c r="AT23" s="43"/>
      <c r="AU23" s="67">
        <v>10</v>
      </c>
      <c r="AV23" s="26" t="str" cm="1">
        <f t="array" ref="AV23:AV33">IF(COUNTIF(M17:M83,AM23:AM33)=0,"",COUNTIF(M17:M83,AM23:AM33))</f>
        <v/>
      </c>
      <c r="AW23" s="54" t="str">
        <f>IF(AV23="","",SUMIF($M$17:$M$83,AM23,$H$17:$H$143))</f>
        <v/>
      </c>
      <c r="AX23" s="52" t="str">
        <f>IF(AW23="","",(AP23-($AM$10*AT23)-(($AV$15*$AM$10)/MAX(E17:E394)))/$AS$5)</f>
        <v/>
      </c>
      <c r="AY23" s="40" t="str">
        <f>IF(AV23="","",(AP23-($AM$10*AT23)-(($AV$15*$AM$10)/MAX(E17:E394)))/$AS$4)</f>
        <v/>
      </c>
      <c r="AZ23" s="57" t="str">
        <f>IF(AV23="","",IF(AW23&lt;=AX23,"No",IF(AW23&gt;=AY23,"No","Sí")))</f>
        <v/>
      </c>
    </row>
    <row r="24" spans="1:52" ht="45" customHeight="1">
      <c r="A24" s="1">
        <v>8</v>
      </c>
      <c r="B24" s="113"/>
      <c r="C24" s="114"/>
      <c r="D24" s="115"/>
      <c r="E24" s="115"/>
      <c r="F24" s="115"/>
      <c r="G24" s="115"/>
      <c r="H24" s="116">
        <f>F24-G24</f>
        <v>0</v>
      </c>
      <c r="I24" s="102"/>
      <c r="J24" s="102"/>
      <c r="K24" s="117"/>
      <c r="L24" s="117"/>
      <c r="M24" s="117"/>
      <c r="N24" s="117"/>
      <c r="O24" s="74"/>
      <c r="P24" s="102"/>
      <c r="Q24" s="117"/>
      <c r="R24" s="74"/>
      <c r="S24" s="102"/>
      <c r="T24" s="117"/>
      <c r="U24" s="117"/>
      <c r="V24" s="117"/>
      <c r="W24" s="117"/>
      <c r="X24" s="117"/>
      <c r="Y24" s="75"/>
      <c r="Z24" s="96"/>
      <c r="AA24" s="147"/>
      <c r="AB24" s="147"/>
      <c r="AC24" s="122" t="str">
        <f>IF(AB24="","",IF(AB24&gt;=10,"ok","X"))</f>
        <v/>
      </c>
      <c r="AD24" s="147"/>
      <c r="AE24" s="122" t="str">
        <f>IF(AD24="","",IF(AD24&gt;=3,"ok","X"))</f>
        <v/>
      </c>
      <c r="AF24" s="147"/>
      <c r="AG24" s="122" t="str">
        <f>IF(AF24="","",IF(AF24&gt;=4,"ok","X"))</f>
        <v/>
      </c>
      <c r="AH24" s="147"/>
      <c r="AI24" s="122" t="str">
        <f>IF(AH24="","",IF(AH24&gt;=5,"ok","X"))</f>
        <v/>
      </c>
      <c r="AJ24" s="147"/>
      <c r="AK24" s="123" t="str" cm="1">
        <f t="array" ref="AK24">IF(AJ24="","",IF((F24-G24)&gt;=4,IF(AJ24&gt;=3,"ok","X"),IF(AJ24&gt;=1,IF(AJ24&lt;=2,"ok","X"),X)))</f>
        <v/>
      </c>
      <c r="AM24" s="79">
        <v>2</v>
      </c>
      <c r="AN24" s="42">
        <v>0</v>
      </c>
      <c r="AO24" s="43"/>
      <c r="AP24" s="4" t="str">
        <f>IF(AO24="","",AN24+(AO24*$AM$10))</f>
        <v/>
      </c>
      <c r="AQ24" s="32" t="str">
        <f>IF(AO24="","",(AO24*$AM$10)/$AM$14)</f>
        <v/>
      </c>
      <c r="AR24" s="61" t="str">
        <f>IF(AO24="","",AP24*(1-$AM$13))</f>
        <v/>
      </c>
      <c r="AS24" s="65" t="str">
        <f>IF(AO24="","",(AR24/$AM$14))</f>
        <v/>
      </c>
      <c r="AT24" s="43"/>
      <c r="AU24" s="67">
        <v>9</v>
      </c>
      <c r="AV24" s="26" t="str">
        <v/>
      </c>
      <c r="AW24" s="54" t="str">
        <f>IF(AV24="","",SUMIF($M$17:$M$83,AM24,$H$17:$H$143))</f>
        <v/>
      </c>
      <c r="AX24" s="52" t="str">
        <f>IF(AW24="","",(AP24-($AM$10*AT24)-(($AV$15*$AM$10)/MAX(E18:E395)))/$AS$5)</f>
        <v/>
      </c>
      <c r="AY24" s="40" t="str">
        <f>IF(AV24="","",(AP24-($AM$10*AT24)-(($AV$15*$AM$10)/MAX(E18:E395)))/$AS$4)</f>
        <v/>
      </c>
      <c r="AZ24" s="57" t="str">
        <f>IF(AV24="","",IF(AW24&lt;=AX24,"No",IF(AW24&gt;=AY24,"No","Sí")))</f>
        <v/>
      </c>
    </row>
    <row r="25" spans="1:52" ht="45" customHeight="1">
      <c r="A25" s="1">
        <v>9</v>
      </c>
      <c r="B25" s="113"/>
      <c r="C25" s="114"/>
      <c r="D25" s="115"/>
      <c r="E25" s="115"/>
      <c r="F25" s="115"/>
      <c r="G25" s="115"/>
      <c r="H25" s="116">
        <f>F25-G25</f>
        <v>0</v>
      </c>
      <c r="I25" s="102"/>
      <c r="J25" s="102"/>
      <c r="K25" s="117"/>
      <c r="L25" s="117"/>
      <c r="M25" s="117"/>
      <c r="N25" s="117"/>
      <c r="O25" s="74"/>
      <c r="P25" s="102"/>
      <c r="Q25" s="117"/>
      <c r="R25" s="74"/>
      <c r="S25" s="102"/>
      <c r="T25" s="117"/>
      <c r="U25" s="117"/>
      <c r="V25" s="117"/>
      <c r="W25" s="117"/>
      <c r="X25" s="117"/>
      <c r="Y25" s="75"/>
      <c r="Z25" s="96"/>
      <c r="AA25" s="147"/>
      <c r="AB25" s="147"/>
      <c r="AC25" s="122" t="str">
        <f>IF(AB25="","",IF(AB25&gt;=10,"ok","X"))</f>
        <v/>
      </c>
      <c r="AD25" s="147"/>
      <c r="AE25" s="122" t="str">
        <f>IF(AD25="","",IF(AD25&gt;=3,"ok","X"))</f>
        <v/>
      </c>
      <c r="AF25" s="147"/>
      <c r="AG25" s="122" t="str">
        <f>IF(AF25="","",IF(AF25&gt;=4,"ok","X"))</f>
        <v/>
      </c>
      <c r="AH25" s="147"/>
      <c r="AI25" s="122" t="str">
        <f>IF(AH25="","",IF(AH25&gt;=5,"ok","X"))</f>
        <v/>
      </c>
      <c r="AJ25" s="147"/>
      <c r="AK25" s="123" t="str" cm="1">
        <f t="array" ref="AK25">IF(AJ25="","",IF((F25-G25)&gt;=4,IF(AJ25&gt;=3,"ok","X"),IF(AJ25&gt;=1,IF(AJ25&lt;=2,"ok","X"),X)))</f>
        <v/>
      </c>
      <c r="AM25" s="79">
        <v>3</v>
      </c>
      <c r="AN25" s="42">
        <v>0</v>
      </c>
      <c r="AO25" s="43"/>
      <c r="AP25" s="4" t="str">
        <f>IF(AO25="","",AN25+(AO25*$AM$10))</f>
        <v/>
      </c>
      <c r="AQ25" s="32" t="str">
        <f>IF(AO25="","",(AO25*$AM$10)/$AM$14)</f>
        <v/>
      </c>
      <c r="AR25" s="61" t="str">
        <f>IF(AO25="","",AP25*(1-$AM$13))</f>
        <v/>
      </c>
      <c r="AS25" s="65" t="str">
        <f>IF(AO25="","",(AR25/$AM$14))</f>
        <v/>
      </c>
      <c r="AT25" s="43"/>
      <c r="AU25" s="67">
        <v>10</v>
      </c>
      <c r="AV25" s="26" t="str">
        <v/>
      </c>
      <c r="AW25" s="54" t="str">
        <f>IF(AV25="","",SUMIF($M$17:$M$83,AM25,$H$17:$H$143))</f>
        <v/>
      </c>
      <c r="AX25" s="52" t="str">
        <f>IF(AW25="","",(AP25-($AM$10*AT25)-(($AV$15*$AM$10)/MAX(E19:E396)))/$AS$5)</f>
        <v/>
      </c>
      <c r="AY25" s="40" t="str">
        <f>IF(AV25="","",(AP25-($AM$10*AT25)-(($AV$15*$AM$10)/MAX(E19:E396)))/$AS$4)</f>
        <v/>
      </c>
      <c r="AZ25" s="57" t="str">
        <f>IF(AV25="","",IF(AW25&lt;=AX25,"No",IF(AW25&gt;=AY25,"No","Sí")))</f>
        <v/>
      </c>
    </row>
    <row r="26" spans="1:52" ht="45" customHeight="1">
      <c r="A26" s="1">
        <v>10</v>
      </c>
      <c r="B26" s="113"/>
      <c r="C26" s="114"/>
      <c r="D26" s="115"/>
      <c r="E26" s="115"/>
      <c r="F26" s="115"/>
      <c r="G26" s="115"/>
      <c r="H26" s="116">
        <f>F26-G26</f>
        <v>0</v>
      </c>
      <c r="I26" s="102"/>
      <c r="J26" s="102"/>
      <c r="K26" s="117"/>
      <c r="L26" s="117"/>
      <c r="M26" s="117"/>
      <c r="N26" s="117"/>
      <c r="O26" s="74"/>
      <c r="P26" s="102"/>
      <c r="Q26" s="117"/>
      <c r="R26" s="74"/>
      <c r="S26" s="102"/>
      <c r="T26" s="117"/>
      <c r="U26" s="117"/>
      <c r="V26" s="117"/>
      <c r="W26" s="117"/>
      <c r="X26" s="117"/>
      <c r="Y26" s="75"/>
      <c r="Z26" s="96"/>
      <c r="AA26" s="147"/>
      <c r="AB26" s="147"/>
      <c r="AC26" s="122" t="str">
        <f>IF(AB26="","",IF(AB26&gt;=10,"ok","X"))</f>
        <v/>
      </c>
      <c r="AD26" s="147"/>
      <c r="AE26" s="122" t="str">
        <f>IF(AD26="","",IF(AD26&gt;=3,"ok","X"))</f>
        <v/>
      </c>
      <c r="AF26" s="147"/>
      <c r="AG26" s="122" t="str">
        <f>IF(AF26="","",IF(AF26&gt;=4,"ok","X"))</f>
        <v/>
      </c>
      <c r="AH26" s="147"/>
      <c r="AI26" s="122" t="str">
        <f>IF(AH26="","",IF(AH26&gt;=5,"ok","X"))</f>
        <v/>
      </c>
      <c r="AJ26" s="147"/>
      <c r="AK26" s="123" t="str" cm="1">
        <f t="array" ref="AK26">IF(AJ26="","",IF((F26-G26)&gt;=4,IF(AJ26&gt;=3,"ok","X"),IF(AJ26&gt;=1,IF(AJ26&lt;=2,"ok","X"),X)))</f>
        <v/>
      </c>
      <c r="AM26" s="79">
        <v>4</v>
      </c>
      <c r="AN26" s="42">
        <v>0</v>
      </c>
      <c r="AO26" s="43"/>
      <c r="AP26" s="4" t="str">
        <f>IF(AO26="","",AN26+(AO26*$AM$10))</f>
        <v/>
      </c>
      <c r="AQ26" s="32" t="str">
        <f>IF(AO26="","",(AO26*$AM$10)/$AM$14)</f>
        <v/>
      </c>
      <c r="AR26" s="61" t="str">
        <f>IF(AO26="","",AP26*(1-$AM$13))</f>
        <v/>
      </c>
      <c r="AS26" s="65" t="str">
        <f>IF(AO26="","",(AR26/$AM$14))</f>
        <v/>
      </c>
      <c r="AT26" s="43"/>
      <c r="AU26" s="67">
        <v>10</v>
      </c>
      <c r="AV26" s="26" t="str">
        <v/>
      </c>
      <c r="AW26" s="54" t="str">
        <f>IF(AV26="","",SUMIF($H$17:$H$83,AM26,$L$17:$L$143))</f>
        <v/>
      </c>
      <c r="AX26" s="52" t="str">
        <f>IF(AW26="","",(AP26-($AM$10*AT26)-(($AV$15*$AM$10)/MAX(E20:E397)))/$AS$5)</f>
        <v/>
      </c>
      <c r="AY26" s="40" t="str">
        <f>IF(AV26="","",(AP26-($AM$10*AT26)-(($AV$15*$AM$10)/MAX(E20:E397)))/$AS$4)</f>
        <v/>
      </c>
      <c r="AZ26" s="57" t="str">
        <f>IF(AV26="","",IF(AW26&lt;=AX26,"No",IF(AW26&gt;=AY26,"No","Sí")))</f>
        <v/>
      </c>
    </row>
    <row r="27" spans="1:52" ht="45" customHeight="1">
      <c r="A27" s="1">
        <v>11</v>
      </c>
      <c r="B27" s="113"/>
      <c r="C27" s="114"/>
      <c r="D27" s="115"/>
      <c r="E27" s="115"/>
      <c r="F27" s="115"/>
      <c r="G27" s="115"/>
      <c r="H27" s="116">
        <f>F27-G27</f>
        <v>0</v>
      </c>
      <c r="I27" s="102"/>
      <c r="J27" s="102"/>
      <c r="K27" s="117"/>
      <c r="L27" s="117"/>
      <c r="M27" s="117"/>
      <c r="N27" s="117"/>
      <c r="O27" s="74"/>
      <c r="P27" s="102"/>
      <c r="Q27" s="117"/>
      <c r="R27" s="74"/>
      <c r="S27" s="102"/>
      <c r="T27" s="117"/>
      <c r="U27" s="117"/>
      <c r="V27" s="117"/>
      <c r="W27" s="117"/>
      <c r="X27" s="117"/>
      <c r="Y27" s="75"/>
      <c r="Z27" s="96"/>
      <c r="AA27" s="147"/>
      <c r="AB27" s="147"/>
      <c r="AC27" s="122" t="str">
        <f>IF(AB27="","",IF(AB27&gt;=10,"ok","X"))</f>
        <v/>
      </c>
      <c r="AD27" s="147"/>
      <c r="AE27" s="122" t="str">
        <f>IF(AD27="","",IF(AD27&gt;=3,"ok","X"))</f>
        <v/>
      </c>
      <c r="AF27" s="147"/>
      <c r="AG27" s="122" t="str">
        <f>IF(AF27="","",IF(AF27&gt;=4,"ok","X"))</f>
        <v/>
      </c>
      <c r="AH27" s="147"/>
      <c r="AI27" s="122" t="str">
        <f>IF(AH27="","",IF(AH27&gt;=5,"ok","X"))</f>
        <v/>
      </c>
      <c r="AJ27" s="147"/>
      <c r="AK27" s="123" t="str" cm="1">
        <f t="array" ref="AK27">IF(AJ27="","",IF((F27-G27)&gt;=4,IF(AJ27&gt;=3,"ok","X"),IF(AJ27&gt;=1,IF(AJ27&lt;=2,"ok","X"),X)))</f>
        <v/>
      </c>
      <c r="AM27" s="79">
        <v>5</v>
      </c>
      <c r="AN27" s="42">
        <v>0</v>
      </c>
      <c r="AO27" s="43"/>
      <c r="AP27" s="4" t="str">
        <f>IF(AO27="","",AN27+(AO27*$AM$10))</f>
        <v/>
      </c>
      <c r="AQ27" s="32" t="str">
        <f>IF(AO27="","",(AO27*$AM$10)/$AM$14)</f>
        <v/>
      </c>
      <c r="AR27" s="61" t="str">
        <f>IF(AO27="","",AP27*(1-$AM$13))</f>
        <v/>
      </c>
      <c r="AS27" s="65" t="str">
        <f>IF(AO27="","",(AR27/$AM$14))</f>
        <v/>
      </c>
      <c r="AT27" s="43"/>
      <c r="AU27" s="67">
        <v>10</v>
      </c>
      <c r="AV27" s="26" t="str">
        <v/>
      </c>
      <c r="AW27" s="54" t="str">
        <f>IF(AV27="","",SUMIF($H$17:$H$83,AM27,$L$17:$L$143))</f>
        <v/>
      </c>
      <c r="AX27" s="52" t="str">
        <f>IF(AW27="","",(AP27-($AM$10*AT27)-(($AV$15*$AM$10)/MAX(E21:E398)))/$AS$5)</f>
        <v/>
      </c>
      <c r="AY27" s="40" t="str">
        <f>IF(AV27="","",(AP27-($AM$10*AT27)-(($AV$15*$AM$10)/MAX(E21:E398)))/$AS$4)</f>
        <v/>
      </c>
      <c r="AZ27" s="57" t="str">
        <f>IF(AV27="","",IF(AW27&lt;=AX27,"No",IF(AW27&gt;=AY27,"No","Sí")))</f>
        <v/>
      </c>
    </row>
    <row r="28" spans="1:52" ht="45" customHeight="1">
      <c r="A28" s="1">
        <v>12</v>
      </c>
      <c r="B28" s="113"/>
      <c r="C28" s="114"/>
      <c r="D28" s="115"/>
      <c r="E28" s="115"/>
      <c r="F28" s="115"/>
      <c r="G28" s="115"/>
      <c r="H28" s="116">
        <f>F28-G28</f>
        <v>0</v>
      </c>
      <c r="I28" s="102"/>
      <c r="J28" s="102"/>
      <c r="K28" s="117"/>
      <c r="L28" s="117"/>
      <c r="M28" s="117"/>
      <c r="N28" s="117"/>
      <c r="O28" s="74"/>
      <c r="P28" s="102"/>
      <c r="Q28" s="117"/>
      <c r="R28" s="74"/>
      <c r="S28" s="102"/>
      <c r="T28" s="117"/>
      <c r="U28" s="117"/>
      <c r="V28" s="117"/>
      <c r="W28" s="117"/>
      <c r="X28" s="117"/>
      <c r="Y28" s="75"/>
      <c r="Z28" s="96"/>
      <c r="AA28" s="147"/>
      <c r="AB28" s="147"/>
      <c r="AC28" s="122" t="str">
        <f>IF(AB28="","",IF(AB28&gt;=10,"ok","X"))</f>
        <v/>
      </c>
      <c r="AD28" s="147"/>
      <c r="AE28" s="122" t="str">
        <f>IF(AD28="","",IF(AD28&gt;=3,"ok","X"))</f>
        <v/>
      </c>
      <c r="AF28" s="147"/>
      <c r="AG28" s="122" t="str">
        <f>IF(AF28="","",IF(AF28&gt;=4,"ok","X"))</f>
        <v/>
      </c>
      <c r="AH28" s="147"/>
      <c r="AI28" s="122" t="str">
        <f>IF(AH28="","",IF(AH28&gt;=5,"ok","X"))</f>
        <v/>
      </c>
      <c r="AJ28" s="147"/>
      <c r="AK28" s="123" t="str" cm="1">
        <f t="array" ref="AK28">IF(AJ28="","",IF((F28-G28)&gt;=4,IF(AJ28&gt;=3,"ok","X"),IF(AJ28&gt;=1,IF(AJ28&lt;=2,"ok","X"),X)))</f>
        <v/>
      </c>
      <c r="AM28" s="79">
        <v>6</v>
      </c>
      <c r="AN28" s="42">
        <v>0</v>
      </c>
      <c r="AO28" s="43"/>
      <c r="AP28" s="4" t="str">
        <f>IF(AO28="","",AN28+(AO28*$AM$10))</f>
        <v/>
      </c>
      <c r="AQ28" s="32" t="str">
        <f>IF(AO28="","",(AO28*$AM$10)/$AM$14)</f>
        <v/>
      </c>
      <c r="AR28" s="61" t="str">
        <f>IF(AO28="","",AP28*(1-$AM$13))</f>
        <v/>
      </c>
      <c r="AS28" s="65" t="str">
        <f>IF(AO28="","",(AR28/$AM$14))</f>
        <v/>
      </c>
      <c r="AT28" s="43"/>
      <c r="AU28" s="67">
        <v>10</v>
      </c>
      <c r="AV28" s="26" t="str">
        <v/>
      </c>
      <c r="AW28" s="54" t="str">
        <f>IF(AV28="","",SUMIF($H$17:$H$83,AM28,$L$17:$L$143))</f>
        <v/>
      </c>
      <c r="AX28" s="52" t="str">
        <f>IF(AW28="","",(AP28-($AM$10*AT28)-(($AV$15*$AM$10)/MAX(E22:E399)))/$AS$5)</f>
        <v/>
      </c>
      <c r="AY28" s="40" t="str">
        <f>IF(AV28="","",(AP28-($AM$10*AT28)-(($AV$15*$AM$10)/MAX(E22:E399)))/$AS$4)</f>
        <v/>
      </c>
      <c r="AZ28" s="57" t="str">
        <f>IF(AV28="","",IF(AW28&lt;=AX28,"No",IF(AW28&gt;=AY28,"No","Sí")))</f>
        <v/>
      </c>
    </row>
    <row r="29" spans="1:52" ht="45" customHeight="1">
      <c r="A29" s="1">
        <v>13</v>
      </c>
      <c r="B29" s="113"/>
      <c r="C29" s="114"/>
      <c r="D29" s="115"/>
      <c r="E29" s="115"/>
      <c r="F29" s="115"/>
      <c r="G29" s="115"/>
      <c r="H29" s="116">
        <f>F29-G29</f>
        <v>0</v>
      </c>
      <c r="I29" s="102"/>
      <c r="J29" s="102"/>
      <c r="K29" s="117"/>
      <c r="L29" s="117"/>
      <c r="M29" s="117"/>
      <c r="N29" s="117"/>
      <c r="O29" s="74"/>
      <c r="P29" s="102"/>
      <c r="Q29" s="117"/>
      <c r="R29" s="74"/>
      <c r="S29" s="102"/>
      <c r="T29" s="117"/>
      <c r="U29" s="117"/>
      <c r="V29" s="117"/>
      <c r="W29" s="117"/>
      <c r="X29" s="117"/>
      <c r="Y29" s="75"/>
      <c r="Z29" s="96"/>
      <c r="AA29" s="147"/>
      <c r="AB29" s="147"/>
      <c r="AC29" s="122" t="str">
        <f>IF(AB29="","",IF(AB29&gt;=10,"ok","X"))</f>
        <v/>
      </c>
      <c r="AD29" s="147"/>
      <c r="AE29" s="122" t="str">
        <f>IF(AD29="","",IF(AD29&gt;=3,"ok","X"))</f>
        <v/>
      </c>
      <c r="AF29" s="147"/>
      <c r="AG29" s="122" t="str">
        <f>IF(AF29="","",IF(AF29&gt;=4,"ok","X"))</f>
        <v/>
      </c>
      <c r="AH29" s="147"/>
      <c r="AI29" s="122" t="str">
        <f>IF(AH29="","",IF(AH29&gt;=5,"ok","X"))</f>
        <v/>
      </c>
      <c r="AJ29" s="147"/>
      <c r="AK29" s="123" t="str" cm="1">
        <f t="array" ref="AK29">IF(AJ29="","",IF((F29-G29)&gt;=4,IF(AJ29&gt;=3,"ok","X"),IF(AJ29&gt;=1,IF(AJ29&lt;=2,"ok","X"),X)))</f>
        <v/>
      </c>
      <c r="AM29" s="79">
        <v>7</v>
      </c>
      <c r="AN29" s="42">
        <v>0</v>
      </c>
      <c r="AO29" s="43"/>
      <c r="AP29" s="4" t="str">
        <f>IF(AO29="","",AN29+(AO29*$AM$10))</f>
        <v/>
      </c>
      <c r="AQ29" s="32" t="str">
        <f>IF(AO29="","",(AO29*$AM$10)/$AM$14)</f>
        <v/>
      </c>
      <c r="AR29" s="61" t="str">
        <f>IF(AO29="","",AP29*(1-$AM$13))</f>
        <v/>
      </c>
      <c r="AS29" s="65" t="str">
        <f>IF(AO29="","",(AR29/$AM$14))</f>
        <v/>
      </c>
      <c r="AT29" s="43"/>
      <c r="AU29" s="67">
        <v>10</v>
      </c>
      <c r="AV29" s="26" t="str">
        <v/>
      </c>
      <c r="AW29" s="54" t="str">
        <f>IF(AV29="","",SUMIF($H$17:$H$83,AM29,$L$17:$L$143))</f>
        <v/>
      </c>
      <c r="AX29" s="52" t="str">
        <f>IF(AW29="","",(AP29-($AM$10*AT29)-(($AV$15*$AM$10)/MAX(E23:E400)))/$AS$5)</f>
        <v/>
      </c>
      <c r="AY29" s="40" t="str">
        <f>IF(AV29="","",(AP29-($AM$10*AT29)-(($AV$15*$AM$10)/MAX(E23:E400)))/$AS$4)</f>
        <v/>
      </c>
      <c r="AZ29" s="57" t="str">
        <f>IF(AV29="","",IF(AW29&lt;=AX29,"No",IF(AW29&gt;=AY29,"No","Sí")))</f>
        <v/>
      </c>
    </row>
    <row r="30" spans="1:52" ht="45" customHeight="1">
      <c r="A30" s="1">
        <v>15</v>
      </c>
      <c r="B30" s="113"/>
      <c r="C30" s="114"/>
      <c r="D30" s="115"/>
      <c r="E30" s="115"/>
      <c r="F30" s="115"/>
      <c r="G30" s="115"/>
      <c r="H30" s="116">
        <f>F30-G30</f>
        <v>0</v>
      </c>
      <c r="I30" s="102"/>
      <c r="J30" s="102"/>
      <c r="K30" s="117"/>
      <c r="L30" s="117"/>
      <c r="M30" s="117"/>
      <c r="N30" s="117"/>
      <c r="O30" s="74"/>
      <c r="P30" s="102"/>
      <c r="Q30" s="117"/>
      <c r="R30" s="74"/>
      <c r="S30" s="102"/>
      <c r="T30" s="117"/>
      <c r="U30" s="117"/>
      <c r="V30" s="117"/>
      <c r="W30" s="117"/>
      <c r="X30" s="117"/>
      <c r="Y30" s="75"/>
      <c r="Z30" s="96"/>
      <c r="AA30" s="147"/>
      <c r="AB30" s="147"/>
      <c r="AC30" s="122" t="str">
        <f>IF(AB30="","",IF(AB30&gt;=10,"ok","X"))</f>
        <v/>
      </c>
      <c r="AD30" s="147"/>
      <c r="AE30" s="122" t="str">
        <f>IF(AD30="","",IF(AD30&gt;=3,"ok","X"))</f>
        <v/>
      </c>
      <c r="AF30" s="147"/>
      <c r="AG30" s="122" t="str">
        <f>IF(AF30="","",IF(AF30&gt;=4,"ok","X"))</f>
        <v/>
      </c>
      <c r="AH30" s="147"/>
      <c r="AI30" s="122" t="str">
        <f>IF(AH30="","",IF(AH30&gt;=5,"ok","X"))</f>
        <v/>
      </c>
      <c r="AJ30" s="147"/>
      <c r="AK30" s="123" t="str" cm="1">
        <f t="array" ref="AK30">IF(AJ30="","",IF((F30-G30)&gt;=4,IF(AJ30&gt;=3,"ok","X"),IF(AJ30&gt;=1,IF(AJ30&lt;=2,"ok","X"),X)))</f>
        <v/>
      </c>
      <c r="AM30" s="79">
        <v>9</v>
      </c>
      <c r="AN30" s="42">
        <v>0</v>
      </c>
      <c r="AO30" s="43"/>
      <c r="AP30" s="4" t="str">
        <f>IF(AO30="","",AN30+(AO30*$AM$10))</f>
        <v/>
      </c>
      <c r="AQ30" s="32" t="str">
        <f>IF(AO30="","",(AO30*$AM$10)/$AM$14)</f>
        <v/>
      </c>
      <c r="AR30" s="61" t="str">
        <f>IF(AO30="","",AP30*(1-$AM$13))</f>
        <v/>
      </c>
      <c r="AS30" s="65" t="str">
        <f>IF(AO30="","",(AR30/$AM$14))</f>
        <v/>
      </c>
      <c r="AT30" s="43"/>
      <c r="AU30" s="67">
        <v>10</v>
      </c>
      <c r="AV30" s="26" t="str">
        <v/>
      </c>
      <c r="AW30" s="54" t="str">
        <f>IF(AV30="","",SUMIF($H$17:$H$83,AM30,$L$17:$L$143))</f>
        <v/>
      </c>
      <c r="AX30" s="52" t="str">
        <f>IF(AW30="","",(AP30-($AM$10*AT30)-(($AV$15*$AM$10)/MAX(E25:E402)))/$AS$5)</f>
        <v/>
      </c>
      <c r="AY30" s="40" t="str">
        <f>IF(AV30="","",(AP30-($AM$10*AT30)-(($AV$15*$AM$10)/MAX(E25:E402)))/$AS$4)</f>
        <v/>
      </c>
      <c r="AZ30" s="57" t="str">
        <f>IF(AV30="","",IF(AW30&lt;=AX30,"No",IF(AW30&gt;=AY30,"No","Sí")))</f>
        <v/>
      </c>
    </row>
    <row r="31" spans="1:52" ht="45" customHeight="1">
      <c r="A31" s="1">
        <v>16</v>
      </c>
      <c r="B31" s="113"/>
      <c r="C31" s="114"/>
      <c r="D31" s="115"/>
      <c r="E31" s="115"/>
      <c r="F31" s="115"/>
      <c r="G31" s="115"/>
      <c r="H31" s="116">
        <f>F31-G31</f>
        <v>0</v>
      </c>
      <c r="I31" s="102"/>
      <c r="J31" s="102"/>
      <c r="K31" s="117"/>
      <c r="L31" s="117"/>
      <c r="M31" s="117"/>
      <c r="N31" s="117"/>
      <c r="O31" s="74"/>
      <c r="P31" s="102"/>
      <c r="Q31" s="117"/>
      <c r="R31" s="74"/>
      <c r="S31" s="102"/>
      <c r="T31" s="117"/>
      <c r="U31" s="117"/>
      <c r="V31" s="117"/>
      <c r="W31" s="117"/>
      <c r="X31" s="117"/>
      <c r="Y31" s="75"/>
      <c r="Z31" s="96"/>
      <c r="AA31" s="147"/>
      <c r="AB31" s="147"/>
      <c r="AC31" s="122" t="str">
        <f>IF(AB31="","",IF(AB31&gt;=10,"ok","X"))</f>
        <v/>
      </c>
      <c r="AD31" s="147"/>
      <c r="AE31" s="122" t="str">
        <f>IF(AD31="","",IF(AD31&gt;=3,"ok","X"))</f>
        <v/>
      </c>
      <c r="AF31" s="147"/>
      <c r="AG31" s="122" t="str">
        <f>IF(AF31="","",IF(AF31&gt;=4,"ok","X"))</f>
        <v/>
      </c>
      <c r="AH31" s="147"/>
      <c r="AI31" s="122" t="str">
        <f>IF(AH31="","",IF(AH31&gt;=5,"ok","X"))</f>
        <v/>
      </c>
      <c r="AJ31" s="147"/>
      <c r="AK31" s="123" t="str" cm="1">
        <f t="array" ref="AK31">IF(AJ31="","",IF((F31-G31)&gt;=4,IF(AJ31&gt;=3,"ok","X"),IF(AJ31&gt;=1,IF(AJ31&lt;=2,"ok","X"),X)))</f>
        <v/>
      </c>
      <c r="AM31" s="79">
        <v>10</v>
      </c>
      <c r="AN31" s="42">
        <v>0</v>
      </c>
      <c r="AO31" s="43"/>
      <c r="AP31" s="4" t="str">
        <f>IF(AO31="","",AN31+(AO31*$AM$10))</f>
        <v/>
      </c>
      <c r="AQ31" s="32" t="str">
        <f>IF(AO31="","",(AO31*$AM$10)/$AM$14)</f>
        <v/>
      </c>
      <c r="AR31" s="61" t="str">
        <f>IF(AO31="","",AP31*(1-$AM$13))</f>
        <v/>
      </c>
      <c r="AS31" s="65" t="str">
        <f>IF(AO31="","",(AR31/$AM$14))</f>
        <v/>
      </c>
      <c r="AT31" s="43"/>
      <c r="AU31" s="67">
        <v>10</v>
      </c>
      <c r="AV31" s="26" t="str">
        <v/>
      </c>
      <c r="AW31" s="54" t="str">
        <f>IF(AV31="","",SUMIF($H$17:$H$83,AM31,$L$17:$L$143))</f>
        <v/>
      </c>
      <c r="AX31" s="52"/>
      <c r="AY31" s="40"/>
      <c r="AZ31" s="57"/>
    </row>
    <row r="32" spans="1:52" ht="45" customHeight="1">
      <c r="A32" s="1">
        <v>17</v>
      </c>
      <c r="B32" s="113"/>
      <c r="C32" s="114"/>
      <c r="D32" s="115"/>
      <c r="E32" s="115"/>
      <c r="F32" s="115"/>
      <c r="G32" s="115"/>
      <c r="H32" s="116">
        <f>F32-G32</f>
        <v>0</v>
      </c>
      <c r="I32" s="102"/>
      <c r="J32" s="102"/>
      <c r="K32" s="117"/>
      <c r="L32" s="117"/>
      <c r="M32" s="117"/>
      <c r="N32" s="117"/>
      <c r="O32" s="74"/>
      <c r="P32" s="102"/>
      <c r="Q32" s="117"/>
      <c r="R32" s="74"/>
      <c r="S32" s="102"/>
      <c r="T32" s="117"/>
      <c r="U32" s="117"/>
      <c r="V32" s="117"/>
      <c r="W32" s="117"/>
      <c r="X32" s="117"/>
      <c r="Y32" s="75"/>
      <c r="Z32" s="96"/>
      <c r="AA32" s="147"/>
      <c r="AB32" s="147"/>
      <c r="AC32" s="122" t="str">
        <f>IF(AB32="","",IF(AB32&gt;=10,"ok","X"))</f>
        <v/>
      </c>
      <c r="AD32" s="147"/>
      <c r="AE32" s="122" t="str">
        <f>IF(AD32="","",IF(AD32&gt;=3,"ok","X"))</f>
        <v/>
      </c>
      <c r="AF32" s="147"/>
      <c r="AG32" s="122" t="str">
        <f>IF(AF32="","",IF(AF32&gt;=4,"ok","X"))</f>
        <v/>
      </c>
      <c r="AH32" s="147"/>
      <c r="AI32" s="122" t="str">
        <f>IF(AH32="","",IF(AH32&gt;=5,"ok","X"))</f>
        <v/>
      </c>
      <c r="AJ32" s="147"/>
      <c r="AK32" s="123" t="str" cm="1">
        <f t="array" ref="AK32">IF(AJ32="","",IF((F32-G32)&gt;=4,IF(AJ32&gt;=3,"ok","X"),IF(AJ32&gt;=1,IF(AJ32&lt;=2,"ok","X"),X)))</f>
        <v/>
      </c>
      <c r="AM32" s="79">
        <v>11</v>
      </c>
      <c r="AN32" s="42">
        <v>0</v>
      </c>
      <c r="AO32" s="43"/>
      <c r="AP32" s="4" t="str">
        <f>IF(AO32="","",AN32+(AO32*$AM$10))</f>
        <v/>
      </c>
      <c r="AQ32" s="32" t="str">
        <f>IF(AO32="","",(AO32*$AM$10)/$AM$14)</f>
        <v/>
      </c>
      <c r="AR32" s="61" t="str">
        <f>IF(AO32="","",AP32*(1-$AM$13))</f>
        <v/>
      </c>
      <c r="AS32" s="65" t="str">
        <f>IF(AO32="","",(AR32/$AM$14))</f>
        <v/>
      </c>
      <c r="AT32" s="43"/>
      <c r="AU32" s="67">
        <v>10</v>
      </c>
      <c r="AV32" s="26" t="str">
        <v/>
      </c>
      <c r="AW32" s="54" t="str">
        <f>IF(AV32="","",SUMIF($H$17:$H$83,AM32,$L$17:$L$143))</f>
        <v/>
      </c>
      <c r="AX32" s="52" t="str">
        <f>IF(AW32="","",(AP32-($AM$10*AT32)-(($AV$15*$AM$10)/MAX(E26:E403)))/$AS$5)</f>
        <v/>
      </c>
      <c r="AY32" s="40" t="str">
        <f>IF(AV32="","",(AP32-($AM$10*AT32)-(($AV$15*$AM$10)/MAX(E26:E403)))/$AS$4)</f>
        <v/>
      </c>
      <c r="AZ32" s="57" t="str">
        <f>IF(AV32="","",IF(AW32&lt;=AX32,"No",IF(AW32&gt;=AY32,"No","Sí")))</f>
        <v/>
      </c>
    </row>
    <row r="33" spans="1:52" ht="45" customHeight="1" thickBot="1">
      <c r="A33" s="1">
        <v>18</v>
      </c>
      <c r="B33" s="113"/>
      <c r="C33" s="114"/>
      <c r="D33" s="115"/>
      <c r="E33" s="115"/>
      <c r="F33" s="115"/>
      <c r="G33" s="115"/>
      <c r="H33" s="116">
        <f>F33-G33</f>
        <v>0</v>
      </c>
      <c r="I33" s="102"/>
      <c r="J33" s="102"/>
      <c r="K33" s="117"/>
      <c r="L33" s="117"/>
      <c r="M33" s="117"/>
      <c r="N33" s="117"/>
      <c r="O33" s="74"/>
      <c r="P33" s="102"/>
      <c r="Q33" s="117"/>
      <c r="R33" s="74"/>
      <c r="S33" s="102"/>
      <c r="T33" s="117"/>
      <c r="U33" s="117"/>
      <c r="V33" s="117"/>
      <c r="W33" s="117"/>
      <c r="X33" s="117"/>
      <c r="Y33" s="75"/>
      <c r="Z33" s="96"/>
      <c r="AA33" s="147"/>
      <c r="AB33" s="147"/>
      <c r="AC33" s="122" t="str">
        <f>IF(AB33="","",IF(AB33&gt;=10,"ok","X"))</f>
        <v/>
      </c>
      <c r="AD33" s="147"/>
      <c r="AE33" s="122" t="str">
        <f>IF(AD33="","",IF(AD33&gt;=3,"ok","X"))</f>
        <v/>
      </c>
      <c r="AF33" s="147"/>
      <c r="AG33" s="122" t="str">
        <f>IF(AF33="","",IF(AF33&gt;=4,"ok","X"))</f>
        <v/>
      </c>
      <c r="AH33" s="147"/>
      <c r="AI33" s="122" t="str">
        <f>IF(AH33="","",IF(AH33&gt;=5,"ok","X"))</f>
        <v/>
      </c>
      <c r="AJ33" s="147"/>
      <c r="AK33" s="123" t="str" cm="1">
        <f t="array" ref="AK33">IF(AJ33="","",IF((F33-G33)&gt;=4,IF(AJ33&gt;=3,"ok","X"),IF(AJ33&gt;=1,IF(AJ33&lt;=2,"ok","X"),X)))</f>
        <v/>
      </c>
      <c r="AM33" s="80"/>
      <c r="AN33" s="42">
        <v>0</v>
      </c>
      <c r="AO33" s="43"/>
      <c r="AP33" s="22" t="str">
        <f>IF(AO33="","",AN33+(AO33*$AM$10))</f>
        <v/>
      </c>
      <c r="AQ33" s="47" t="str">
        <f>IF(AO33="","",(AO33*$AM$10)/$AM$14)</f>
        <v/>
      </c>
      <c r="AR33" s="63" t="str">
        <f>IF(AO33="","",AP33*(1-$AM$13))</f>
        <v/>
      </c>
      <c r="AS33" s="66" t="str">
        <f>IF(AO33="","",(AR33/$AM$14))</f>
        <v/>
      </c>
      <c r="AT33" s="22"/>
      <c r="AU33" s="20"/>
      <c r="AV33" s="29" t="str">
        <v/>
      </c>
      <c r="AW33" s="55" t="str">
        <f>IF(AV33="","",SUMIF($H$17:$H$83,AM33,$L$17:$L$143))</f>
        <v/>
      </c>
      <c r="AX33" s="53" t="str">
        <f>IF(AW33="","",(AP33-($AM$10*AT33)-(($AV$15*$AM$10)/MAX(E27:E404)))/$AS$5)</f>
        <v/>
      </c>
      <c r="AY33" s="41" t="str">
        <f>IF(AV33="","",(AP33-($AM$10*AT33)-(($AV$15*$AM$10)/MAX(E27:E404)))/$AS$4)</f>
        <v/>
      </c>
      <c r="AZ33" s="58" t="str">
        <f>IF(AV33="","",IF(AW33&lt;=AX33,"No",IF(AW33&gt;=AY33,"No","Sí")))</f>
        <v/>
      </c>
    </row>
    <row r="34" spans="1:52" ht="45" customHeight="1" thickBot="1">
      <c r="A34" s="1">
        <v>19</v>
      </c>
      <c r="B34" s="113"/>
      <c r="C34" s="114"/>
      <c r="D34" s="115"/>
      <c r="E34" s="115"/>
      <c r="F34" s="115"/>
      <c r="G34" s="115"/>
      <c r="H34" s="116">
        <f>F34-G34</f>
        <v>0</v>
      </c>
      <c r="I34" s="102"/>
      <c r="J34" s="102"/>
      <c r="K34" s="117"/>
      <c r="L34" s="117"/>
      <c r="M34" s="117"/>
      <c r="N34" s="117"/>
      <c r="O34" s="74"/>
      <c r="P34" s="102"/>
      <c r="Q34" s="117"/>
      <c r="R34" s="74"/>
      <c r="S34" s="102"/>
      <c r="T34" s="117"/>
      <c r="U34" s="117"/>
      <c r="V34" s="117"/>
      <c r="W34" s="117"/>
      <c r="X34" s="117"/>
      <c r="Y34" s="75"/>
      <c r="Z34" s="96"/>
      <c r="AA34" s="147"/>
      <c r="AB34" s="147"/>
      <c r="AC34" s="122" t="str">
        <f>IF(AB34="","",IF(AB34&gt;=10,"ok","X"))</f>
        <v/>
      </c>
      <c r="AD34" s="147"/>
      <c r="AE34" s="122" t="str">
        <f>IF(AD34="","",IF(AD34&gt;=3,"ok","X"))</f>
        <v/>
      </c>
      <c r="AF34" s="147"/>
      <c r="AG34" s="122" t="str">
        <f>IF(AF34="","",IF(AF34&gt;=4,"ok","X"))</f>
        <v/>
      </c>
      <c r="AH34" s="147"/>
      <c r="AI34" s="122" t="str">
        <f>IF(AH34="","",IF(AH34&gt;=5,"ok","X"))</f>
        <v/>
      </c>
      <c r="AJ34" s="147"/>
      <c r="AK34" s="123" t="str" cm="1">
        <f t="array" ref="AK34">IF(AJ34="","",IF((F34-G34)&gt;=4,IF(AJ34&gt;=3,"ok","X"),IF(AJ34&gt;=1,IF(AJ34&lt;=2,"ok","X"),X)))</f>
        <v/>
      </c>
      <c r="AM34" s="1" t="s">
        <v>73</v>
      </c>
      <c r="AO34" s="1">
        <f>SUM(AO23:AO33)+AN23-AT32</f>
        <v>0</v>
      </c>
      <c r="AP34" s="1">
        <f>SUM(AP23:AP32)</f>
        <v>0</v>
      </c>
      <c r="AR34" s="34">
        <f>SUM(AR23:AR32)</f>
        <v>0</v>
      </c>
      <c r="AU34" s="81">
        <f>SUM(AU23:AU32)</f>
        <v>99</v>
      </c>
      <c r="AV34" s="1">
        <f>SUM(_xlfn.ANCHORARRAY(AV23))</f>
        <v>0</v>
      </c>
      <c r="AW34" s="1">
        <f>SUM(AW23:AW33)</f>
        <v>0</v>
      </c>
      <c r="AX34" s="34" t="e">
        <f>IF(AW34="","",(AP34-($AM$10*AT34)-($AV$15*$AM$10))/$AS$5)</f>
        <v>#DIV/0!</v>
      </c>
      <c r="AY34" s="34" t="e">
        <f>IF(AV34="","",(AP34-($AM$10*AT34)-($AV$15*$AM$10))/$AS$4)</f>
        <v>#DIV/0!</v>
      </c>
      <c r="AZ34" s="1" t="str">
        <f>IF(AV34=0,"",IF(AW34&lt;=AX34,"No",IF(AW34&gt;=AY34,"No","Sí")))</f>
        <v/>
      </c>
    </row>
    <row r="35" spans="1:52" ht="45" customHeight="1">
      <c r="A35" s="1">
        <v>20</v>
      </c>
      <c r="B35" s="113"/>
      <c r="C35" s="114"/>
      <c r="D35" s="115"/>
      <c r="E35" s="115"/>
      <c r="F35" s="115"/>
      <c r="G35" s="115"/>
      <c r="H35" s="116">
        <f>F35-G35</f>
        <v>0</v>
      </c>
      <c r="I35" s="102"/>
      <c r="J35" s="102"/>
      <c r="K35" s="117"/>
      <c r="L35" s="117"/>
      <c r="M35" s="117"/>
      <c r="N35" s="117"/>
      <c r="O35" s="74"/>
      <c r="P35" s="102"/>
      <c r="Q35" s="117"/>
      <c r="R35" s="74"/>
      <c r="S35" s="102"/>
      <c r="T35" s="117"/>
      <c r="U35" s="117"/>
      <c r="V35" s="117"/>
      <c r="W35" s="117"/>
      <c r="X35" s="117"/>
      <c r="Y35" s="75"/>
      <c r="Z35" s="96"/>
      <c r="AA35" s="147"/>
      <c r="AB35" s="147"/>
      <c r="AC35" s="122" t="str">
        <f>IF(AB35="","",IF(AB35&gt;=10,"ok","X"))</f>
        <v/>
      </c>
      <c r="AD35" s="147"/>
      <c r="AE35" s="122" t="str">
        <f>IF(AD35="","",IF(AD35&gt;=3,"ok","X"))</f>
        <v/>
      </c>
      <c r="AF35" s="147"/>
      <c r="AG35" s="122" t="str">
        <f>IF(AF35="","",IF(AF35&gt;=4,"ok","X"))</f>
        <v/>
      </c>
      <c r="AH35" s="147"/>
      <c r="AI35" s="122" t="str">
        <f>IF(AH35="","",IF(AH35&gt;=5,"ok","X"))</f>
        <v/>
      </c>
      <c r="AJ35" s="147"/>
      <c r="AK35" s="123" t="str" cm="1">
        <f t="array" ref="AK35">IF(AJ35="","",IF((F35-G35)&gt;=4,IF(AJ35&gt;=3,"ok","X"),IF(AJ35&gt;=1,IF(AJ35&lt;=2,"ok","X"),X)))</f>
        <v/>
      </c>
      <c r="AV35" s="37" t="s">
        <v>94</v>
      </c>
      <c r="AW35" s="95" t="e">
        <f>AW17</f>
        <v>#DIV/0!</v>
      </c>
    </row>
    <row r="36" spans="1:52" ht="45" customHeight="1" thickBot="1">
      <c r="A36" s="1">
        <v>21</v>
      </c>
      <c r="B36" s="113"/>
      <c r="C36" s="114"/>
      <c r="D36" s="115"/>
      <c r="E36" s="115"/>
      <c r="F36" s="115"/>
      <c r="G36" s="115"/>
      <c r="H36" s="116">
        <f>F36-G36</f>
        <v>0</v>
      </c>
      <c r="I36" s="102"/>
      <c r="J36" s="102"/>
      <c r="K36" s="117"/>
      <c r="L36" s="117"/>
      <c r="M36" s="117"/>
      <c r="N36" s="117"/>
      <c r="O36" s="74"/>
      <c r="P36" s="102"/>
      <c r="Q36" s="117"/>
      <c r="R36" s="74"/>
      <c r="S36" s="102"/>
      <c r="T36" s="117"/>
      <c r="U36" s="117"/>
      <c r="V36" s="117"/>
      <c r="W36" s="117"/>
      <c r="X36" s="117"/>
      <c r="Y36" s="75"/>
      <c r="Z36" s="96"/>
      <c r="AA36" s="147"/>
      <c r="AB36" s="147"/>
      <c r="AC36" s="122" t="str">
        <f>IF(AB36="","",IF(AB36&gt;=10,"ok","X"))</f>
        <v/>
      </c>
      <c r="AD36" s="147"/>
      <c r="AE36" s="122" t="str">
        <f>IF(AD36="","",IF(AD36&gt;=3,"ok","X"))</f>
        <v/>
      </c>
      <c r="AF36" s="147"/>
      <c r="AG36" s="122" t="str">
        <f>IF(AF36="","",IF(AF36&gt;=4,"ok","X"))</f>
        <v/>
      </c>
      <c r="AH36" s="147"/>
      <c r="AI36" s="122" t="str">
        <f>IF(AH36="","",IF(AH36&gt;=5,"ok","X"))</f>
        <v/>
      </c>
      <c r="AJ36" s="147"/>
      <c r="AK36" s="123" t="str" cm="1">
        <f t="array" ref="AK36">IF(AJ36="","",IF((F36-G36)&gt;=4,IF(AJ36&gt;=3,"ok","X"),IF(AJ36&gt;=1,IF(AJ36&lt;=2,"ok","X"),X)))</f>
        <v/>
      </c>
      <c r="AV36" s="49" t="s">
        <v>188</v>
      </c>
      <c r="AW36" s="60">
        <f>AM12</f>
        <v>825</v>
      </c>
    </row>
    <row r="37" spans="1:52" ht="45" customHeight="1">
      <c r="A37" s="1">
        <v>22</v>
      </c>
      <c r="B37" s="113"/>
      <c r="C37" s="114"/>
      <c r="D37" s="115"/>
      <c r="E37" s="115"/>
      <c r="F37" s="115"/>
      <c r="G37" s="115"/>
      <c r="H37" s="116">
        <f>F37-G37</f>
        <v>0</v>
      </c>
      <c r="I37" s="102"/>
      <c r="J37" s="102"/>
      <c r="K37" s="117"/>
      <c r="L37" s="117"/>
      <c r="M37" s="117"/>
      <c r="N37" s="117"/>
      <c r="O37" s="74"/>
      <c r="P37" s="102"/>
      <c r="Q37" s="117"/>
      <c r="R37" s="74"/>
      <c r="S37" s="102"/>
      <c r="T37" s="117"/>
      <c r="U37" s="117"/>
      <c r="V37" s="117"/>
      <c r="W37" s="117"/>
      <c r="X37" s="117"/>
      <c r="Y37" s="75"/>
      <c r="Z37" s="96"/>
      <c r="AA37" s="147"/>
      <c r="AB37" s="147"/>
      <c r="AC37" s="122" t="str">
        <f>IF(AB37="","",IF(AB37&gt;=10,"ok","X"))</f>
        <v/>
      </c>
      <c r="AD37" s="147"/>
      <c r="AE37" s="122" t="str">
        <f>IF(AD37="","",IF(AD37&gt;=3,"ok","X"))</f>
        <v/>
      </c>
      <c r="AF37" s="147"/>
      <c r="AG37" s="122" t="str">
        <f>IF(AF37="","",IF(AF37&gt;=4,"ok","X"))</f>
        <v/>
      </c>
      <c r="AH37" s="147"/>
      <c r="AI37" s="122" t="str">
        <f>IF(AH37="","",IF(AH37&gt;=5,"ok","X"))</f>
        <v/>
      </c>
      <c r="AJ37" s="147"/>
      <c r="AK37" s="123" t="str" cm="1">
        <f t="array" ref="AK37">IF(AJ37="","",IF((F37-G37)&gt;=4,IF(AJ37&gt;=3,"ok","X"),IF(AJ37&gt;=1,IF(AJ37&lt;=2,"ok","X"),X)))</f>
        <v/>
      </c>
    </row>
    <row r="38" spans="1:52" ht="45" customHeight="1">
      <c r="A38" s="1">
        <v>23</v>
      </c>
      <c r="B38" s="113"/>
      <c r="C38" s="114"/>
      <c r="D38" s="115"/>
      <c r="E38" s="115"/>
      <c r="F38" s="115"/>
      <c r="G38" s="115"/>
      <c r="H38" s="116">
        <f>F38-G38</f>
        <v>0</v>
      </c>
      <c r="I38" s="102"/>
      <c r="J38" s="102"/>
      <c r="K38" s="117"/>
      <c r="L38" s="117"/>
      <c r="M38" s="117"/>
      <c r="N38" s="117"/>
      <c r="O38" s="74"/>
      <c r="P38" s="102"/>
      <c r="Q38" s="117"/>
      <c r="R38" s="74"/>
      <c r="S38" s="102"/>
      <c r="T38" s="117"/>
      <c r="U38" s="117"/>
      <c r="V38" s="117"/>
      <c r="W38" s="117"/>
      <c r="X38" s="117"/>
      <c r="Y38" s="75"/>
      <c r="Z38" s="96"/>
      <c r="AA38" s="147"/>
      <c r="AB38" s="147"/>
      <c r="AC38" s="122" t="str">
        <f>IF(AB38="","",IF(AB38&gt;=10,"ok","X"))</f>
        <v/>
      </c>
      <c r="AD38" s="147"/>
      <c r="AE38" s="122" t="str">
        <f>IF(AD38="","",IF(AD38&gt;=3,"ok","X"))</f>
        <v/>
      </c>
      <c r="AF38" s="147"/>
      <c r="AG38" s="122" t="str">
        <f>IF(AF38="","",IF(AF38&gt;=4,"ok","X"))</f>
        <v/>
      </c>
      <c r="AH38" s="147"/>
      <c r="AI38" s="122" t="str">
        <f>IF(AH38="","",IF(AH38&gt;=5,"ok","X"))</f>
        <v/>
      </c>
      <c r="AJ38" s="147"/>
      <c r="AK38" s="123" t="str" cm="1">
        <f t="array" ref="AK38">IF(AJ38="","",IF((F38-G38)&gt;=4,IF(AJ38&gt;=3,"ok","X"),IF(AJ38&gt;=1,IF(AJ38&lt;=2,"ok","X"),X)))</f>
        <v/>
      </c>
    </row>
    <row r="39" spans="1:52" ht="45" customHeight="1">
      <c r="A39" s="1">
        <v>24</v>
      </c>
      <c r="B39" s="113"/>
      <c r="C39" s="114"/>
      <c r="D39" s="115"/>
      <c r="E39" s="115"/>
      <c r="F39" s="115"/>
      <c r="G39" s="115"/>
      <c r="H39" s="116">
        <f>F39-G39</f>
        <v>0</v>
      </c>
      <c r="I39" s="102"/>
      <c r="J39" s="102"/>
      <c r="K39" s="117"/>
      <c r="L39" s="117"/>
      <c r="M39" s="117"/>
      <c r="N39" s="117"/>
      <c r="O39" s="74"/>
      <c r="P39" s="102"/>
      <c r="Q39" s="117"/>
      <c r="R39" s="74"/>
      <c r="S39" s="102"/>
      <c r="T39" s="117"/>
      <c r="U39" s="117"/>
      <c r="V39" s="117"/>
      <c r="W39" s="117"/>
      <c r="X39" s="117"/>
      <c r="Y39" s="75"/>
      <c r="Z39" s="96"/>
      <c r="AA39" s="147"/>
      <c r="AB39" s="147"/>
      <c r="AC39" s="122" t="str">
        <f>IF(AB39="","",IF(AB39&gt;=10,"ok","X"))</f>
        <v/>
      </c>
      <c r="AD39" s="147"/>
      <c r="AE39" s="122" t="str">
        <f>IF(AD39="","",IF(AD39&gt;=3,"ok","X"))</f>
        <v/>
      </c>
      <c r="AF39" s="147"/>
      <c r="AG39" s="122" t="str">
        <f>IF(AF39="","",IF(AF39&gt;=4,"ok","X"))</f>
        <v/>
      </c>
      <c r="AH39" s="147"/>
      <c r="AI39" s="122" t="str">
        <f>IF(AH39="","",IF(AH39&gt;=5,"ok","X"))</f>
        <v/>
      </c>
      <c r="AJ39" s="147"/>
      <c r="AK39" s="123" t="str" cm="1">
        <f t="array" ref="AK39">IF(AJ39="","",IF((F39-G39)&gt;=4,IF(AJ39&gt;=3,"ok","X"),IF(AJ39&gt;=1,IF(AJ39&lt;=2,"ok","X"),X)))</f>
        <v/>
      </c>
    </row>
    <row r="40" spans="1:52" ht="45" customHeight="1">
      <c r="A40" s="1">
        <v>25</v>
      </c>
      <c r="B40" s="113"/>
      <c r="C40" s="114"/>
      <c r="D40" s="115"/>
      <c r="E40" s="115"/>
      <c r="F40" s="115"/>
      <c r="G40" s="115"/>
      <c r="H40" s="116">
        <f>F40-G40</f>
        <v>0</v>
      </c>
      <c r="I40" s="102"/>
      <c r="J40" s="102"/>
      <c r="K40" s="117"/>
      <c r="L40" s="117"/>
      <c r="M40" s="117"/>
      <c r="N40" s="117"/>
      <c r="O40" s="74"/>
      <c r="P40" s="102"/>
      <c r="Q40" s="117"/>
      <c r="R40" s="74"/>
      <c r="S40" s="102"/>
      <c r="T40" s="117"/>
      <c r="U40" s="117"/>
      <c r="V40" s="117"/>
      <c r="W40" s="117"/>
      <c r="X40" s="117"/>
      <c r="Y40" s="75"/>
      <c r="Z40" s="96"/>
      <c r="AA40" s="147"/>
      <c r="AB40" s="147"/>
      <c r="AC40" s="122" t="str">
        <f>IF(AB40="","",IF(AB40&gt;=10,"ok","X"))</f>
        <v/>
      </c>
      <c r="AD40" s="147"/>
      <c r="AE40" s="122" t="str">
        <f>IF(AD40="","",IF(AD40&gt;=3,"ok","X"))</f>
        <v/>
      </c>
      <c r="AF40" s="147"/>
      <c r="AG40" s="122" t="str">
        <f>IF(AF40="","",IF(AF40&gt;=4,"ok","X"))</f>
        <v/>
      </c>
      <c r="AH40" s="147"/>
      <c r="AI40" s="122" t="str">
        <f>IF(AH40="","",IF(AH40&gt;=5,"ok","X"))</f>
        <v/>
      </c>
      <c r="AJ40" s="147"/>
      <c r="AK40" s="123" t="str" cm="1">
        <f t="array" ref="AK40">IF(AJ40="","",IF((F40-G40)&gt;=4,IF(AJ40&gt;=3,"ok","X"),IF(AJ40&gt;=1,IF(AJ40&lt;=2,"ok","X"),X)))</f>
        <v/>
      </c>
    </row>
    <row r="41" spans="1:52" ht="45" customHeight="1">
      <c r="A41" s="1">
        <v>26</v>
      </c>
      <c r="B41" s="113"/>
      <c r="C41" s="114"/>
      <c r="D41" s="115"/>
      <c r="E41" s="115"/>
      <c r="F41" s="115"/>
      <c r="G41" s="115"/>
      <c r="H41" s="116">
        <f>F41-G41</f>
        <v>0</v>
      </c>
      <c r="I41" s="102"/>
      <c r="J41" s="102"/>
      <c r="K41" s="117"/>
      <c r="L41" s="117"/>
      <c r="M41" s="117"/>
      <c r="N41" s="117"/>
      <c r="O41" s="74"/>
      <c r="P41" s="102"/>
      <c r="Q41" s="117"/>
      <c r="R41" s="74"/>
      <c r="S41" s="102"/>
      <c r="T41" s="117"/>
      <c r="U41" s="117"/>
      <c r="V41" s="117"/>
      <c r="W41" s="117"/>
      <c r="X41" s="117"/>
      <c r="Y41" s="75"/>
      <c r="Z41" s="96"/>
      <c r="AA41" s="147"/>
      <c r="AB41" s="147"/>
      <c r="AC41" s="122" t="str">
        <f>IF(AB41="","",IF(AB41&gt;=10,"ok","X"))</f>
        <v/>
      </c>
      <c r="AD41" s="147"/>
      <c r="AE41" s="122" t="str">
        <f>IF(AD41="","",IF(AD41&gt;=3,"ok","X"))</f>
        <v/>
      </c>
      <c r="AF41" s="147"/>
      <c r="AG41" s="122" t="str">
        <f>IF(AF41="","",IF(AF41&gt;=4,"ok","X"))</f>
        <v/>
      </c>
      <c r="AH41" s="147"/>
      <c r="AI41" s="122" t="str">
        <f>IF(AH41="","",IF(AH41&gt;=5,"ok","X"))</f>
        <v/>
      </c>
      <c r="AJ41" s="147"/>
      <c r="AK41" s="123" t="str" cm="1">
        <f t="array" ref="AK41">IF(AJ41="","",IF((F41-G41)&gt;=4,IF(AJ41&gt;=3,"ok","X"),IF(AJ41&gt;=1,IF(AJ41&lt;=2,"ok","X"),X)))</f>
        <v/>
      </c>
    </row>
    <row r="42" spans="1:52" ht="45" customHeight="1">
      <c r="A42" s="1">
        <v>27</v>
      </c>
      <c r="B42" s="113"/>
      <c r="C42" s="114"/>
      <c r="D42" s="115"/>
      <c r="E42" s="115"/>
      <c r="F42" s="115"/>
      <c r="G42" s="115"/>
      <c r="H42" s="116">
        <f>F42-G42</f>
        <v>0</v>
      </c>
      <c r="I42" s="102"/>
      <c r="J42" s="102"/>
      <c r="K42" s="117"/>
      <c r="L42" s="117"/>
      <c r="M42" s="117"/>
      <c r="N42" s="117"/>
      <c r="O42" s="74"/>
      <c r="P42" s="102"/>
      <c r="Q42" s="117"/>
      <c r="R42" s="74"/>
      <c r="S42" s="102"/>
      <c r="T42" s="117"/>
      <c r="U42" s="117"/>
      <c r="V42" s="117"/>
      <c r="W42" s="117"/>
      <c r="X42" s="117"/>
      <c r="Y42" s="75"/>
      <c r="Z42" s="96"/>
      <c r="AA42" s="147"/>
      <c r="AB42" s="147"/>
      <c r="AC42" s="122" t="str">
        <f>IF(AB42="","",IF(AB42&gt;=10,"ok","X"))</f>
        <v/>
      </c>
      <c r="AD42" s="147"/>
      <c r="AE42" s="122" t="str">
        <f>IF(AD42="","",IF(AD42&gt;=3,"ok","X"))</f>
        <v/>
      </c>
      <c r="AF42" s="147"/>
      <c r="AG42" s="122" t="str">
        <f>IF(AF42="","",IF(AF42&gt;=4,"ok","X"))</f>
        <v/>
      </c>
      <c r="AH42" s="147"/>
      <c r="AI42" s="122" t="str">
        <f>IF(AH42="","",IF(AH42&gt;=5,"ok","X"))</f>
        <v/>
      </c>
      <c r="AJ42" s="147"/>
      <c r="AK42" s="123" t="str" cm="1">
        <f t="array" ref="AK42">IF(AJ42="","",IF((F42-G42)&gt;=4,IF(AJ42&gt;=3,"ok","X"),IF(AJ42&gt;=1,IF(AJ42&lt;=2,"ok","X"),X)))</f>
        <v/>
      </c>
    </row>
    <row r="43" spans="1:52" ht="45" customHeight="1">
      <c r="A43" s="1">
        <v>28</v>
      </c>
      <c r="B43" s="113"/>
      <c r="C43" s="114"/>
      <c r="D43" s="115"/>
      <c r="E43" s="115"/>
      <c r="F43" s="115"/>
      <c r="G43" s="115"/>
      <c r="H43" s="116">
        <f>F43-G43</f>
        <v>0</v>
      </c>
      <c r="I43" s="102"/>
      <c r="J43" s="102"/>
      <c r="K43" s="117"/>
      <c r="L43" s="117"/>
      <c r="M43" s="117"/>
      <c r="N43" s="117"/>
      <c r="O43" s="74"/>
      <c r="P43" s="102"/>
      <c r="Q43" s="117"/>
      <c r="R43" s="74"/>
      <c r="S43" s="102"/>
      <c r="T43" s="117"/>
      <c r="U43" s="117"/>
      <c r="V43" s="117"/>
      <c r="W43" s="117"/>
      <c r="X43" s="117"/>
      <c r="Y43" s="75"/>
      <c r="Z43" s="96"/>
      <c r="AA43" s="147"/>
      <c r="AB43" s="147"/>
      <c r="AC43" s="122" t="str">
        <f>IF(AB43="","",IF(AB43&gt;=10,"ok","X"))</f>
        <v/>
      </c>
      <c r="AD43" s="147"/>
      <c r="AE43" s="122" t="str">
        <f>IF(AD43="","",IF(AD43&gt;=3,"ok","X"))</f>
        <v/>
      </c>
      <c r="AF43" s="147"/>
      <c r="AG43" s="122" t="str">
        <f>IF(AF43="","",IF(AF43&gt;=4,"ok","X"))</f>
        <v/>
      </c>
      <c r="AH43" s="147"/>
      <c r="AI43" s="122" t="str">
        <f>IF(AH43="","",IF(AH43&gt;=5,"ok","X"))</f>
        <v/>
      </c>
      <c r="AJ43" s="147"/>
      <c r="AK43" s="123" t="str" cm="1">
        <f t="array" ref="AK43">IF(AJ43="","",IF((F43-G43)&gt;=4,IF(AJ43&gt;=3,"ok","X"),IF(AJ43&gt;=1,IF(AJ43&lt;=2,"ok","X"),X)))</f>
        <v/>
      </c>
    </row>
    <row r="44" spans="1:52" ht="45" customHeight="1">
      <c r="A44" s="1">
        <v>29</v>
      </c>
      <c r="B44" s="113"/>
      <c r="C44" s="114"/>
      <c r="D44" s="115"/>
      <c r="E44" s="115"/>
      <c r="F44" s="115"/>
      <c r="G44" s="115"/>
      <c r="H44" s="116">
        <f>F44-G44</f>
        <v>0</v>
      </c>
      <c r="I44" s="102"/>
      <c r="J44" s="102"/>
      <c r="K44" s="117"/>
      <c r="L44" s="117"/>
      <c r="M44" s="117"/>
      <c r="N44" s="117"/>
      <c r="O44" s="74"/>
      <c r="P44" s="102"/>
      <c r="Q44" s="117"/>
      <c r="R44" s="74"/>
      <c r="S44" s="102"/>
      <c r="T44" s="117"/>
      <c r="U44" s="117"/>
      <c r="V44" s="117"/>
      <c r="W44" s="117"/>
      <c r="X44" s="117"/>
      <c r="Y44" s="75"/>
      <c r="Z44" s="96"/>
      <c r="AA44" s="147"/>
      <c r="AB44" s="147"/>
      <c r="AC44" s="122" t="str">
        <f>IF(AB44="","",IF(AB44&gt;=10,"ok","X"))</f>
        <v/>
      </c>
      <c r="AD44" s="147"/>
      <c r="AE44" s="122" t="str">
        <f>IF(AD44="","",IF(AD44&gt;=3,"ok","X"))</f>
        <v/>
      </c>
      <c r="AF44" s="147"/>
      <c r="AG44" s="122" t="str">
        <f>IF(AF44="","",IF(AF44&gt;=4,"ok","X"))</f>
        <v/>
      </c>
      <c r="AH44" s="147"/>
      <c r="AI44" s="122" t="str">
        <f>IF(AH44="","",IF(AH44&gt;=5,"ok","X"))</f>
        <v/>
      </c>
      <c r="AJ44" s="147"/>
      <c r="AK44" s="123" t="str" cm="1">
        <f t="array" ref="AK44">IF(AJ44="","",IF((F44-G44)&gt;=4,IF(AJ44&gt;=3,"ok","X"),IF(AJ44&gt;=1,IF(AJ44&lt;=2,"ok","X"),X)))</f>
        <v/>
      </c>
    </row>
    <row r="45" spans="1:52" ht="45" customHeight="1">
      <c r="A45" s="1">
        <v>30</v>
      </c>
      <c r="B45" s="113"/>
      <c r="C45" s="114"/>
      <c r="D45" s="115"/>
      <c r="E45" s="115"/>
      <c r="F45" s="115"/>
      <c r="G45" s="115"/>
      <c r="H45" s="116">
        <f>F45-G45</f>
        <v>0</v>
      </c>
      <c r="I45" s="102"/>
      <c r="J45" s="102"/>
      <c r="K45" s="117"/>
      <c r="L45" s="117"/>
      <c r="M45" s="117"/>
      <c r="N45" s="117"/>
      <c r="O45" s="74"/>
      <c r="P45" s="102"/>
      <c r="Q45" s="117"/>
      <c r="R45" s="74"/>
      <c r="S45" s="102"/>
      <c r="T45" s="117"/>
      <c r="U45" s="117"/>
      <c r="V45" s="117"/>
      <c r="W45" s="117"/>
      <c r="X45" s="117"/>
      <c r="Y45" s="75"/>
      <c r="Z45" s="96"/>
      <c r="AA45" s="147"/>
      <c r="AB45" s="147"/>
      <c r="AC45" s="122" t="str">
        <f>IF(AB45="","",IF(AB45&gt;=10,"ok","X"))</f>
        <v/>
      </c>
      <c r="AD45" s="147"/>
      <c r="AE45" s="122" t="str">
        <f>IF(AD45="","",IF(AD45&gt;=3,"ok","X"))</f>
        <v/>
      </c>
      <c r="AF45" s="147"/>
      <c r="AG45" s="122" t="str">
        <f>IF(AF45="","",IF(AF45&gt;=4,"ok","X"))</f>
        <v/>
      </c>
      <c r="AH45" s="147"/>
      <c r="AI45" s="122" t="str">
        <f>IF(AH45="","",IF(AH45&gt;=5,"ok","X"))</f>
        <v/>
      </c>
      <c r="AJ45" s="147"/>
      <c r="AK45" s="123" t="str" cm="1">
        <f t="array" ref="AK45">IF(AJ45="","",IF((F45-G45)&gt;=4,IF(AJ45&gt;=3,"ok","X"),IF(AJ45&gt;=1,IF(AJ45&lt;=2,"ok","X"),X)))</f>
        <v/>
      </c>
    </row>
    <row r="46" spans="1:52" ht="45" customHeight="1">
      <c r="A46" s="1">
        <v>31</v>
      </c>
      <c r="B46" s="113"/>
      <c r="C46" s="114"/>
      <c r="D46" s="115"/>
      <c r="E46" s="115"/>
      <c r="F46" s="115"/>
      <c r="G46" s="115"/>
      <c r="H46" s="116">
        <f>F46-G46</f>
        <v>0</v>
      </c>
      <c r="I46" s="102"/>
      <c r="J46" s="102"/>
      <c r="K46" s="117"/>
      <c r="L46" s="117"/>
      <c r="M46" s="117"/>
      <c r="N46" s="117"/>
      <c r="O46" s="74"/>
      <c r="P46" s="102"/>
      <c r="Q46" s="117"/>
      <c r="R46" s="74"/>
      <c r="S46" s="102"/>
      <c r="T46" s="117"/>
      <c r="U46" s="117"/>
      <c r="V46" s="117"/>
      <c r="W46" s="117"/>
      <c r="X46" s="117"/>
      <c r="Y46" s="75"/>
      <c r="Z46" s="96"/>
      <c r="AA46" s="147"/>
      <c r="AB46" s="147"/>
      <c r="AC46" s="122" t="str">
        <f>IF(AB46="","",IF(AB46&gt;=10,"ok","X"))</f>
        <v/>
      </c>
      <c r="AD46" s="147"/>
      <c r="AE46" s="122" t="str">
        <f>IF(AD46="","",IF(AD46&gt;=3,"ok","X"))</f>
        <v/>
      </c>
      <c r="AF46" s="147"/>
      <c r="AG46" s="122" t="str">
        <f>IF(AF46="","",IF(AF46&gt;=4,"ok","X"))</f>
        <v/>
      </c>
      <c r="AH46" s="147"/>
      <c r="AI46" s="122" t="str">
        <f>IF(AH46="","",IF(AH46&gt;=5,"ok","X"))</f>
        <v/>
      </c>
      <c r="AJ46" s="147"/>
      <c r="AK46" s="123" t="str" cm="1">
        <f t="array" ref="AK46">IF(AJ46="","",IF((F46-G46)&gt;=4,IF(AJ46&gt;=3,"ok","X"),IF(AJ46&gt;=1,IF(AJ46&lt;=2,"ok","X"),X)))</f>
        <v/>
      </c>
    </row>
    <row r="47" spans="1:52" ht="45" customHeight="1">
      <c r="A47" s="1">
        <v>32</v>
      </c>
      <c r="B47" s="113"/>
      <c r="C47" s="114"/>
      <c r="D47" s="115"/>
      <c r="E47" s="115"/>
      <c r="F47" s="115"/>
      <c r="G47" s="115"/>
      <c r="H47" s="116">
        <f>F47-G47</f>
        <v>0</v>
      </c>
      <c r="I47" s="102"/>
      <c r="J47" s="102"/>
      <c r="K47" s="117"/>
      <c r="L47" s="117"/>
      <c r="M47" s="117"/>
      <c r="N47" s="117"/>
      <c r="O47" s="74"/>
      <c r="P47" s="102"/>
      <c r="Q47" s="117"/>
      <c r="R47" s="74"/>
      <c r="S47" s="102"/>
      <c r="T47" s="117"/>
      <c r="U47" s="117"/>
      <c r="V47" s="117"/>
      <c r="W47" s="117"/>
      <c r="X47" s="117"/>
      <c r="Y47" s="75"/>
      <c r="Z47" s="96"/>
      <c r="AA47" s="147"/>
      <c r="AB47" s="147"/>
      <c r="AC47" s="122" t="str">
        <f>IF(AB47="","",IF(AB47&gt;=10,"ok","X"))</f>
        <v/>
      </c>
      <c r="AD47" s="147"/>
      <c r="AE47" s="122" t="str">
        <f>IF(AD47="","",IF(AD47&gt;=3,"ok","X"))</f>
        <v/>
      </c>
      <c r="AF47" s="147"/>
      <c r="AG47" s="122" t="str">
        <f>IF(AF47="","",IF(AF47&gt;=4,"ok","X"))</f>
        <v/>
      </c>
      <c r="AH47" s="147"/>
      <c r="AI47" s="122" t="str">
        <f>IF(AH47="","",IF(AH47&gt;=5,"ok","X"))</f>
        <v/>
      </c>
      <c r="AJ47" s="147"/>
      <c r="AK47" s="123" t="str" cm="1">
        <f t="array" ref="AK47">IF(AJ47="","",IF((F47-G47)&gt;=4,IF(AJ47&gt;=3,"ok","X"),IF(AJ47&gt;=1,IF(AJ47&lt;=2,"ok","X"),X)))</f>
        <v/>
      </c>
    </row>
    <row r="48" spans="1:52" ht="45" customHeight="1">
      <c r="A48" s="1">
        <v>33</v>
      </c>
      <c r="B48" s="113"/>
      <c r="C48" s="114"/>
      <c r="D48" s="115"/>
      <c r="E48" s="115"/>
      <c r="F48" s="115"/>
      <c r="G48" s="115"/>
      <c r="H48" s="116">
        <f>F48-G48</f>
        <v>0</v>
      </c>
      <c r="I48" s="102"/>
      <c r="J48" s="102"/>
      <c r="K48" s="117"/>
      <c r="L48" s="117"/>
      <c r="M48" s="117"/>
      <c r="N48" s="117"/>
      <c r="O48" s="74"/>
      <c r="P48" s="102"/>
      <c r="Q48" s="117"/>
      <c r="R48" s="74"/>
      <c r="S48" s="102"/>
      <c r="T48" s="117"/>
      <c r="U48" s="117"/>
      <c r="V48" s="117"/>
      <c r="W48" s="117"/>
      <c r="X48" s="117"/>
      <c r="Y48" s="75"/>
      <c r="Z48" s="96"/>
      <c r="AA48" s="147"/>
      <c r="AB48" s="147"/>
      <c r="AC48" s="122" t="str">
        <f>IF(AB48="","",IF(AB48&gt;=10,"ok","X"))</f>
        <v/>
      </c>
      <c r="AD48" s="147"/>
      <c r="AE48" s="122" t="str">
        <f>IF(AD48="","",IF(AD48&gt;=3,"ok","X"))</f>
        <v/>
      </c>
      <c r="AF48" s="147"/>
      <c r="AG48" s="122" t="str">
        <f>IF(AF48="","",IF(AF48&gt;=4,"ok","X"))</f>
        <v/>
      </c>
      <c r="AH48" s="147"/>
      <c r="AI48" s="122" t="str">
        <f>IF(AH48="","",IF(AH48&gt;=5,"ok","X"))</f>
        <v/>
      </c>
      <c r="AJ48" s="147"/>
      <c r="AK48" s="123" t="str" cm="1">
        <f t="array" ref="AK48">IF(AJ48="","",IF((F48-G48)&gt;=4,IF(AJ48&gt;=3,"ok","X"),IF(AJ48&gt;=1,IF(AJ48&lt;=2,"ok","X"),X)))</f>
        <v/>
      </c>
    </row>
    <row r="49" spans="1:43" ht="45" customHeight="1">
      <c r="A49" s="1">
        <v>34</v>
      </c>
      <c r="B49" s="113"/>
      <c r="C49" s="114"/>
      <c r="D49" s="115"/>
      <c r="E49" s="115"/>
      <c r="F49" s="115"/>
      <c r="G49" s="115"/>
      <c r="H49" s="116">
        <f>F49-G49</f>
        <v>0</v>
      </c>
      <c r="I49" s="102"/>
      <c r="J49" s="102"/>
      <c r="K49" s="117"/>
      <c r="L49" s="117"/>
      <c r="M49" s="117"/>
      <c r="N49" s="117"/>
      <c r="O49" s="74"/>
      <c r="P49" s="102"/>
      <c r="Q49" s="117"/>
      <c r="R49" s="74"/>
      <c r="S49" s="102"/>
      <c r="T49" s="117"/>
      <c r="U49" s="117"/>
      <c r="V49" s="117"/>
      <c r="W49" s="117"/>
      <c r="X49" s="117"/>
      <c r="Y49" s="75"/>
      <c r="Z49" s="96"/>
      <c r="AA49" s="147"/>
      <c r="AB49" s="147"/>
      <c r="AC49" s="122" t="str">
        <f>IF(AB49="","",IF(AB49&gt;=10,"ok","X"))</f>
        <v/>
      </c>
      <c r="AD49" s="147"/>
      <c r="AE49" s="122" t="str">
        <f>IF(AD49="","",IF(AD49&gt;=3,"ok","X"))</f>
        <v/>
      </c>
      <c r="AF49" s="147"/>
      <c r="AG49" s="122" t="str">
        <f>IF(AF49="","",IF(AF49&gt;=4,"ok","X"))</f>
        <v/>
      </c>
      <c r="AH49" s="147"/>
      <c r="AI49" s="122" t="str">
        <f>IF(AH49="","",IF(AH49&gt;=5,"ok","X"))</f>
        <v/>
      </c>
      <c r="AJ49" s="147"/>
      <c r="AK49" s="123" t="str" cm="1">
        <f t="array" ref="AK49">IF(AJ49="","",IF((F49-G49)&gt;=4,IF(AJ49&gt;=3,"ok","X"),IF(AJ49&gt;=1,IF(AJ49&lt;=2,"ok","X"),X)))</f>
        <v/>
      </c>
    </row>
    <row r="50" spans="1:43" ht="45" customHeight="1">
      <c r="A50" s="1">
        <v>35</v>
      </c>
      <c r="B50" s="113"/>
      <c r="C50" s="114"/>
      <c r="D50" s="115"/>
      <c r="E50" s="115"/>
      <c r="F50" s="115"/>
      <c r="G50" s="115"/>
      <c r="H50" s="116">
        <f>F50-G50</f>
        <v>0</v>
      </c>
      <c r="I50" s="102"/>
      <c r="J50" s="102"/>
      <c r="K50" s="117"/>
      <c r="L50" s="117"/>
      <c r="M50" s="117"/>
      <c r="N50" s="117"/>
      <c r="O50" s="74"/>
      <c r="P50" s="102"/>
      <c r="Q50" s="117"/>
      <c r="R50" s="74"/>
      <c r="S50" s="102"/>
      <c r="T50" s="117"/>
      <c r="U50" s="117"/>
      <c r="V50" s="117"/>
      <c r="W50" s="117"/>
      <c r="X50" s="117"/>
      <c r="Y50" s="75"/>
      <c r="Z50" s="96"/>
      <c r="AA50" s="147"/>
      <c r="AB50" s="147"/>
      <c r="AC50" s="122" t="str">
        <f>IF(AB50="","",IF(AB50&gt;=10,"ok","X"))</f>
        <v/>
      </c>
      <c r="AD50" s="147"/>
      <c r="AE50" s="122" t="str">
        <f>IF(AD50="","",IF(AD50&gt;=3,"ok","X"))</f>
        <v/>
      </c>
      <c r="AF50" s="147"/>
      <c r="AG50" s="122" t="str">
        <f>IF(AF50="","",IF(AF50&gt;=4,"ok","X"))</f>
        <v/>
      </c>
      <c r="AH50" s="147"/>
      <c r="AI50" s="122" t="str">
        <f>IF(AH50="","",IF(AH50&gt;=5,"ok","X"))</f>
        <v/>
      </c>
      <c r="AJ50" s="147"/>
      <c r="AK50" s="123" t="str" cm="1">
        <f t="array" ref="AK50">IF(AJ50="","",IF((F50-G50)&gt;=4,IF(AJ50&gt;=3,"ok","X"),IF(AJ50&gt;=1,IF(AJ50&lt;=2,"ok","X"),X)))</f>
        <v/>
      </c>
    </row>
    <row r="51" spans="1:43" ht="45" customHeight="1">
      <c r="A51" s="1">
        <v>36</v>
      </c>
      <c r="B51" s="113"/>
      <c r="C51" s="114"/>
      <c r="D51" s="115"/>
      <c r="E51" s="115"/>
      <c r="F51" s="115"/>
      <c r="G51" s="115"/>
      <c r="H51" s="116">
        <f>F51-G51</f>
        <v>0</v>
      </c>
      <c r="I51" s="102"/>
      <c r="J51" s="102"/>
      <c r="K51" s="117"/>
      <c r="L51" s="117"/>
      <c r="M51" s="117"/>
      <c r="N51" s="117"/>
      <c r="O51" s="74"/>
      <c r="P51" s="102"/>
      <c r="Q51" s="117"/>
      <c r="R51" s="74"/>
      <c r="S51" s="102"/>
      <c r="T51" s="117"/>
      <c r="U51" s="117"/>
      <c r="V51" s="117"/>
      <c r="W51" s="117"/>
      <c r="X51" s="117"/>
      <c r="Y51" s="75"/>
      <c r="Z51" s="96"/>
      <c r="AA51" s="147"/>
      <c r="AB51" s="147"/>
      <c r="AC51" s="122" t="str">
        <f>IF(AB51="","",IF(AB51&gt;=10,"ok","X"))</f>
        <v/>
      </c>
      <c r="AD51" s="147"/>
      <c r="AE51" s="122" t="str">
        <f>IF(AD51="","",IF(AD51&gt;=3,"ok","X"))</f>
        <v/>
      </c>
      <c r="AF51" s="147"/>
      <c r="AG51" s="122" t="str">
        <f>IF(AF51="","",IF(AF51&gt;=4,"ok","X"))</f>
        <v/>
      </c>
      <c r="AH51" s="147"/>
      <c r="AI51" s="122" t="str">
        <f>IF(AH51="","",IF(AH51&gt;=5,"ok","X"))</f>
        <v/>
      </c>
      <c r="AJ51" s="147"/>
      <c r="AK51" s="123" t="str" cm="1">
        <f t="array" ref="AK51">IF(AJ51="","",IF((F51-G51)&gt;=4,IF(AJ51&gt;=3,"ok","X"),IF(AJ51&gt;=1,IF(AJ51&lt;=2,"ok","X"),X)))</f>
        <v/>
      </c>
    </row>
    <row r="52" spans="1:43" ht="45" customHeight="1">
      <c r="A52" s="1">
        <v>37</v>
      </c>
      <c r="B52" s="113"/>
      <c r="C52" s="114"/>
      <c r="D52" s="115"/>
      <c r="E52" s="115"/>
      <c r="F52" s="115"/>
      <c r="G52" s="115"/>
      <c r="H52" s="116">
        <f>F52-G52</f>
        <v>0</v>
      </c>
      <c r="I52" s="102"/>
      <c r="J52" s="102"/>
      <c r="K52" s="117"/>
      <c r="L52" s="117"/>
      <c r="M52" s="117"/>
      <c r="N52" s="117"/>
      <c r="O52" s="74"/>
      <c r="P52" s="102"/>
      <c r="Q52" s="117"/>
      <c r="R52" s="74"/>
      <c r="S52" s="102"/>
      <c r="T52" s="117"/>
      <c r="U52" s="117"/>
      <c r="V52" s="117"/>
      <c r="W52" s="117"/>
      <c r="X52" s="117"/>
      <c r="Y52" s="75"/>
      <c r="Z52" s="96"/>
      <c r="AA52" s="147"/>
      <c r="AB52" s="147"/>
      <c r="AC52" s="122" t="str">
        <f>IF(AB52="","",IF(AB52&gt;=10,"ok","X"))</f>
        <v/>
      </c>
      <c r="AD52" s="147"/>
      <c r="AE52" s="122" t="str">
        <f>IF(AD52="","",IF(AD52&gt;=3,"ok","X"))</f>
        <v/>
      </c>
      <c r="AF52" s="147"/>
      <c r="AG52" s="122" t="str">
        <f>IF(AF52="","",IF(AF52&gt;=4,"ok","X"))</f>
        <v/>
      </c>
      <c r="AH52" s="147"/>
      <c r="AI52" s="122" t="str">
        <f>IF(AH52="","",IF(AH52&gt;=5,"ok","X"))</f>
        <v/>
      </c>
      <c r="AJ52" s="147"/>
      <c r="AK52" s="123" t="str" cm="1">
        <f t="array" ref="AK52">IF(AJ52="","",IF((F52-G52)&gt;=4,IF(AJ52&gt;=3,"ok","X"),IF(AJ52&gt;=1,IF(AJ52&lt;=2,"ok","X"),X)))</f>
        <v/>
      </c>
    </row>
    <row r="53" spans="1:43" ht="45" customHeight="1">
      <c r="A53" s="1">
        <v>38</v>
      </c>
      <c r="B53" s="113"/>
      <c r="C53" s="114"/>
      <c r="D53" s="115"/>
      <c r="E53" s="115"/>
      <c r="F53" s="115"/>
      <c r="G53" s="115"/>
      <c r="H53" s="116">
        <f>F53-G53</f>
        <v>0</v>
      </c>
      <c r="I53" s="102"/>
      <c r="J53" s="102"/>
      <c r="K53" s="117"/>
      <c r="L53" s="117"/>
      <c r="M53" s="117"/>
      <c r="N53" s="117"/>
      <c r="O53" s="74"/>
      <c r="P53" s="102"/>
      <c r="Q53" s="117"/>
      <c r="R53" s="74"/>
      <c r="S53" s="102"/>
      <c r="T53" s="117"/>
      <c r="U53" s="117"/>
      <c r="V53" s="117"/>
      <c r="W53" s="117"/>
      <c r="X53" s="117"/>
      <c r="Y53" s="75"/>
      <c r="Z53" s="96"/>
      <c r="AA53" s="147"/>
      <c r="AB53" s="147"/>
      <c r="AC53" s="122" t="str">
        <f>IF(AB53="","",IF(AB53&gt;=10,"ok","X"))</f>
        <v/>
      </c>
      <c r="AD53" s="147"/>
      <c r="AE53" s="122" t="str">
        <f>IF(AD53="","",IF(AD53&gt;=3,"ok","X"))</f>
        <v/>
      </c>
      <c r="AF53" s="147"/>
      <c r="AG53" s="122" t="str">
        <f>IF(AF53="","",IF(AF53&gt;=4,"ok","X"))</f>
        <v/>
      </c>
      <c r="AH53" s="147"/>
      <c r="AI53" s="122" t="str">
        <f>IF(AH53="","",IF(AH53&gt;=5,"ok","X"))</f>
        <v/>
      </c>
      <c r="AJ53" s="147"/>
      <c r="AK53" s="123" t="str" cm="1">
        <f t="array" ref="AK53">IF(AJ53="","",IF((F53-G53)&gt;=4,IF(AJ53&gt;=3,"ok","X"),IF(AJ53&gt;=1,IF(AJ53&lt;=2,"ok","X"),X)))</f>
        <v/>
      </c>
    </row>
    <row r="54" spans="1:43" ht="45" customHeight="1">
      <c r="A54" s="1">
        <v>39</v>
      </c>
      <c r="B54" s="113"/>
      <c r="C54" s="114"/>
      <c r="D54" s="115"/>
      <c r="E54" s="115"/>
      <c r="F54" s="115"/>
      <c r="G54" s="115"/>
      <c r="H54" s="116">
        <f>F54-G54</f>
        <v>0</v>
      </c>
      <c r="I54" s="102"/>
      <c r="J54" s="102"/>
      <c r="K54" s="117"/>
      <c r="L54" s="117"/>
      <c r="M54" s="117"/>
      <c r="N54" s="117"/>
      <c r="O54" s="74"/>
      <c r="P54" s="102"/>
      <c r="Q54" s="117"/>
      <c r="R54" s="74"/>
      <c r="S54" s="102"/>
      <c r="T54" s="117"/>
      <c r="U54" s="117"/>
      <c r="V54" s="117"/>
      <c r="W54" s="117"/>
      <c r="X54" s="117"/>
      <c r="Y54" s="75"/>
      <c r="Z54" s="96"/>
      <c r="AA54" s="147"/>
      <c r="AB54" s="147"/>
      <c r="AC54" s="122" t="str">
        <f>IF(AB54="","",IF(AB54&gt;=10,"ok","X"))</f>
        <v/>
      </c>
      <c r="AD54" s="147"/>
      <c r="AE54" s="122" t="str">
        <f>IF(AD54="","",IF(AD54&gt;=3,"ok","X"))</f>
        <v/>
      </c>
      <c r="AF54" s="147"/>
      <c r="AG54" s="122" t="str">
        <f>IF(AF54="","",IF(AF54&gt;=4,"ok","X"))</f>
        <v/>
      </c>
      <c r="AH54" s="147"/>
      <c r="AI54" s="122" t="str">
        <f>IF(AH54="","",IF(AH54&gt;=5,"ok","X"))</f>
        <v/>
      </c>
      <c r="AJ54" s="147"/>
      <c r="AK54" s="123" t="str" cm="1">
        <f t="array" ref="AK54">IF(AJ54="","",IF((F54-G54)&gt;=4,IF(AJ54&gt;=3,"ok","X"),IF(AJ54&gt;=1,IF(AJ54&lt;=2,"ok","X"),X)))</f>
        <v/>
      </c>
    </row>
    <row r="55" spans="1:43" ht="45" customHeight="1">
      <c r="A55" s="1">
        <v>40</v>
      </c>
      <c r="B55" s="113"/>
      <c r="C55" s="114"/>
      <c r="D55" s="115"/>
      <c r="E55" s="115"/>
      <c r="F55" s="115"/>
      <c r="G55" s="115"/>
      <c r="H55" s="116">
        <f>F55-G55</f>
        <v>0</v>
      </c>
      <c r="I55" s="102"/>
      <c r="J55" s="102"/>
      <c r="K55" s="117"/>
      <c r="L55" s="117"/>
      <c r="M55" s="117"/>
      <c r="N55" s="117"/>
      <c r="O55" s="74"/>
      <c r="P55" s="102"/>
      <c r="Q55" s="117"/>
      <c r="R55" s="74"/>
      <c r="S55" s="102"/>
      <c r="T55" s="117"/>
      <c r="U55" s="117"/>
      <c r="V55" s="117"/>
      <c r="W55" s="117"/>
      <c r="X55" s="117"/>
      <c r="Y55" s="75"/>
      <c r="Z55" s="96"/>
      <c r="AA55" s="147"/>
      <c r="AB55" s="147"/>
      <c r="AC55" s="122" t="str">
        <f>IF(AB55="","",IF(AB55&gt;=10,"ok","X"))</f>
        <v/>
      </c>
      <c r="AD55" s="147"/>
      <c r="AE55" s="122" t="str">
        <f>IF(AD55="","",IF(AD55&gt;=3,"ok","X"))</f>
        <v/>
      </c>
      <c r="AF55" s="147"/>
      <c r="AG55" s="122" t="str">
        <f>IF(AF55="","",IF(AF55&gt;=4,"ok","X"))</f>
        <v/>
      </c>
      <c r="AH55" s="147"/>
      <c r="AI55" s="122" t="str">
        <f>IF(AH55="","",IF(AH55&gt;=5,"ok","X"))</f>
        <v/>
      </c>
      <c r="AJ55" s="147"/>
      <c r="AK55" s="123" t="str" cm="1">
        <f t="array" ref="AK55">IF(AJ55="","",IF((F55-G55)&gt;=4,IF(AJ55&gt;=3,"ok","X"),IF(AJ55&gt;=1,IF(AJ55&lt;=2,"ok","X"),X)))</f>
        <v/>
      </c>
    </row>
    <row r="56" spans="1:43" ht="45" customHeight="1">
      <c r="A56" s="1">
        <v>41</v>
      </c>
      <c r="B56" s="113"/>
      <c r="C56" s="114"/>
      <c r="D56" s="115"/>
      <c r="E56" s="115"/>
      <c r="F56" s="115"/>
      <c r="G56" s="115"/>
      <c r="H56" s="116">
        <f>F56-G56</f>
        <v>0</v>
      </c>
      <c r="I56" s="102"/>
      <c r="J56" s="102"/>
      <c r="K56" s="117"/>
      <c r="L56" s="117"/>
      <c r="M56" s="117"/>
      <c r="N56" s="117"/>
      <c r="O56" s="74"/>
      <c r="P56" s="102"/>
      <c r="Q56" s="117"/>
      <c r="R56" s="74"/>
      <c r="S56" s="102"/>
      <c r="T56" s="117"/>
      <c r="U56" s="117"/>
      <c r="V56" s="117"/>
      <c r="W56" s="117"/>
      <c r="X56" s="117"/>
      <c r="Y56" s="75"/>
      <c r="Z56" s="96"/>
      <c r="AA56" s="147"/>
      <c r="AB56" s="147"/>
      <c r="AC56" s="122" t="str">
        <f>IF(AB56="","",IF(AB56&gt;=10,"ok","X"))</f>
        <v/>
      </c>
      <c r="AD56" s="147"/>
      <c r="AE56" s="122" t="str">
        <f>IF(AD56="","",IF(AD56&gt;=3,"ok","X"))</f>
        <v/>
      </c>
      <c r="AF56" s="147"/>
      <c r="AG56" s="122" t="str">
        <f>IF(AF56="","",IF(AF56&gt;=4,"ok","X"))</f>
        <v/>
      </c>
      <c r="AH56" s="147"/>
      <c r="AI56" s="122" t="str">
        <f>IF(AH56="","",IF(AH56&gt;=5,"ok","X"))</f>
        <v/>
      </c>
      <c r="AJ56" s="147"/>
      <c r="AK56" s="123" t="str" cm="1">
        <f t="array" ref="AK56">IF(AJ56="","",IF((F56-G56)&gt;=4,IF(AJ56&gt;=3,"ok","X"),IF(AJ56&gt;=1,IF(AJ56&lt;=2,"ok","X"),X)))</f>
        <v/>
      </c>
    </row>
    <row r="57" spans="1:43" ht="45" customHeight="1">
      <c r="A57" s="1">
        <v>42</v>
      </c>
      <c r="B57" s="113"/>
      <c r="C57" s="114"/>
      <c r="D57" s="115"/>
      <c r="E57" s="115"/>
      <c r="F57" s="115"/>
      <c r="G57" s="115"/>
      <c r="H57" s="116">
        <f>F57-G57</f>
        <v>0</v>
      </c>
      <c r="I57" s="102"/>
      <c r="J57" s="102"/>
      <c r="K57" s="117"/>
      <c r="L57" s="117"/>
      <c r="M57" s="117"/>
      <c r="N57" s="117"/>
      <c r="O57" s="74"/>
      <c r="P57" s="102"/>
      <c r="Q57" s="117"/>
      <c r="R57" s="74"/>
      <c r="S57" s="102"/>
      <c r="T57" s="117"/>
      <c r="U57" s="117"/>
      <c r="V57" s="117"/>
      <c r="W57" s="117"/>
      <c r="X57" s="117"/>
      <c r="Y57" s="75"/>
      <c r="Z57" s="96"/>
      <c r="AA57" s="147"/>
      <c r="AB57" s="147"/>
      <c r="AC57" s="122" t="str">
        <f>IF(AB57="","",IF(AB57&gt;=10,"ok","X"))</f>
        <v/>
      </c>
      <c r="AD57" s="147"/>
      <c r="AE57" s="122" t="str">
        <f>IF(AD57="","",IF(AD57&gt;=3,"ok","X"))</f>
        <v/>
      </c>
      <c r="AF57" s="147"/>
      <c r="AG57" s="122" t="str">
        <f>IF(AF57="","",IF(AF57&gt;=4,"ok","X"))</f>
        <v/>
      </c>
      <c r="AH57" s="147"/>
      <c r="AI57" s="122" t="str">
        <f>IF(AH57="","",IF(AH57&gt;=5,"ok","X"))</f>
        <v/>
      </c>
      <c r="AJ57" s="147"/>
      <c r="AK57" s="123" t="str" cm="1">
        <f t="array" ref="AK57">IF(AJ57="","",IF((F57-G57)&gt;=4,IF(AJ57&gt;=3,"ok","X"),IF(AJ57&gt;=1,IF(AJ57&lt;=2,"ok","X"),X)))</f>
        <v/>
      </c>
    </row>
    <row r="58" spans="1:43" ht="45" customHeight="1">
      <c r="A58" s="1">
        <v>43</v>
      </c>
      <c r="B58" s="113"/>
      <c r="C58" s="114"/>
      <c r="D58" s="115"/>
      <c r="E58" s="115"/>
      <c r="F58" s="115"/>
      <c r="G58" s="115"/>
      <c r="H58" s="116">
        <f>F58-G58</f>
        <v>0</v>
      </c>
      <c r="I58" s="102"/>
      <c r="J58" s="102"/>
      <c r="K58" s="117"/>
      <c r="L58" s="117"/>
      <c r="M58" s="117"/>
      <c r="N58" s="117"/>
      <c r="O58" s="74"/>
      <c r="P58" s="102"/>
      <c r="Q58" s="117"/>
      <c r="R58" s="74"/>
      <c r="S58" s="102"/>
      <c r="T58" s="117"/>
      <c r="U58" s="117"/>
      <c r="V58" s="117"/>
      <c r="W58" s="117"/>
      <c r="X58" s="117"/>
      <c r="Y58" s="75"/>
      <c r="Z58" s="96"/>
      <c r="AA58" s="147"/>
      <c r="AB58" s="147"/>
      <c r="AC58" s="122" t="str">
        <f>IF(AB58="","",IF(AB58&gt;=10,"ok","X"))</f>
        <v/>
      </c>
      <c r="AD58" s="147"/>
      <c r="AE58" s="122" t="str">
        <f>IF(AD58="","",IF(AD58&gt;=3,"ok","X"))</f>
        <v/>
      </c>
      <c r="AF58" s="147"/>
      <c r="AG58" s="122" t="str">
        <f>IF(AF58="","",IF(AF58&gt;=4,"ok","X"))</f>
        <v/>
      </c>
      <c r="AH58" s="147"/>
      <c r="AI58" s="122" t="str">
        <f>IF(AH58="","",IF(AH58&gt;=5,"ok","X"))</f>
        <v/>
      </c>
      <c r="AJ58" s="147"/>
      <c r="AK58" s="123" t="str" cm="1">
        <f t="array" ref="AK58">IF(AJ58="","",IF((F58-G58)&gt;=4,IF(AJ58&gt;=3,"ok","X"),IF(AJ58&gt;=1,IF(AJ58&lt;=2,"ok","X"),X)))</f>
        <v/>
      </c>
    </row>
    <row r="59" spans="1:43" ht="45" customHeight="1">
      <c r="A59" s="1">
        <v>44</v>
      </c>
      <c r="B59" s="113"/>
      <c r="C59" s="114"/>
      <c r="D59" s="115"/>
      <c r="E59" s="115"/>
      <c r="F59" s="115"/>
      <c r="G59" s="115"/>
      <c r="H59" s="116">
        <f>F59-G59</f>
        <v>0</v>
      </c>
      <c r="I59" s="102"/>
      <c r="J59" s="102"/>
      <c r="K59" s="117"/>
      <c r="L59" s="117"/>
      <c r="M59" s="117"/>
      <c r="N59" s="117"/>
      <c r="O59" s="74"/>
      <c r="P59" s="102"/>
      <c r="Q59" s="117"/>
      <c r="R59" s="74"/>
      <c r="S59" s="102"/>
      <c r="T59" s="117"/>
      <c r="U59" s="117"/>
      <c r="V59" s="117"/>
      <c r="W59" s="117"/>
      <c r="X59" s="117"/>
      <c r="Y59" s="75"/>
      <c r="Z59" s="96"/>
      <c r="AA59" s="147"/>
      <c r="AB59" s="147"/>
      <c r="AC59" s="122" t="str">
        <f>IF(AB59="","",IF(AB59&gt;=10,"ok","X"))</f>
        <v/>
      </c>
      <c r="AD59" s="147"/>
      <c r="AE59" s="122" t="str">
        <f>IF(AD59="","",IF(AD59&gt;=3,"ok","X"))</f>
        <v/>
      </c>
      <c r="AF59" s="147"/>
      <c r="AG59" s="122" t="str">
        <f>IF(AF59="","",IF(AF59&gt;=4,"ok","X"))</f>
        <v/>
      </c>
      <c r="AH59" s="147"/>
      <c r="AI59" s="122" t="str">
        <f>IF(AH59="","",IF(AH59&gt;=5,"ok","X"))</f>
        <v/>
      </c>
      <c r="AJ59" s="147"/>
      <c r="AK59" s="123" t="str" cm="1">
        <f t="array" ref="AK59">IF(AJ59="","",IF((F59-G59)&gt;=4,IF(AJ59&gt;=3,"ok","X"),IF(AJ59&gt;=1,IF(AJ59&lt;=2,"ok","X"),X)))</f>
        <v/>
      </c>
      <c r="AN59" s="9"/>
      <c r="AO59" s="10"/>
    </row>
    <row r="60" spans="1:43" ht="45" customHeight="1">
      <c r="A60" s="1">
        <v>45</v>
      </c>
      <c r="B60" s="113"/>
      <c r="C60" s="114"/>
      <c r="D60" s="115"/>
      <c r="E60" s="115"/>
      <c r="F60" s="115"/>
      <c r="G60" s="115"/>
      <c r="H60" s="116">
        <f>F60-G60</f>
        <v>0</v>
      </c>
      <c r="I60" s="102"/>
      <c r="J60" s="102"/>
      <c r="K60" s="117"/>
      <c r="L60" s="117"/>
      <c r="M60" s="117"/>
      <c r="N60" s="117"/>
      <c r="O60" s="74"/>
      <c r="P60" s="102"/>
      <c r="Q60" s="117"/>
      <c r="R60" s="74"/>
      <c r="S60" s="102"/>
      <c r="T60" s="117"/>
      <c r="U60" s="117"/>
      <c r="V60" s="117"/>
      <c r="W60" s="117"/>
      <c r="X60" s="117"/>
      <c r="Y60" s="75"/>
      <c r="Z60" s="96"/>
      <c r="AA60" s="147"/>
      <c r="AB60" s="147"/>
      <c r="AC60" s="122" t="str">
        <f>IF(AB60="","",IF(AB60&gt;=10,"ok","X"))</f>
        <v/>
      </c>
      <c r="AD60" s="147"/>
      <c r="AE60" s="122" t="str">
        <f>IF(AD60="","",IF(AD60&gt;=3,"ok","X"))</f>
        <v/>
      </c>
      <c r="AF60" s="147"/>
      <c r="AG60" s="122" t="str">
        <f>IF(AF60="","",IF(AF60&gt;=4,"ok","X"))</f>
        <v/>
      </c>
      <c r="AH60" s="147"/>
      <c r="AI60" s="122" t="str">
        <f>IF(AH60="","",IF(AH60&gt;=5,"ok","X"))</f>
        <v/>
      </c>
      <c r="AJ60" s="147"/>
      <c r="AK60" s="123" t="str" cm="1">
        <f t="array" ref="AK60">IF(AJ60="","",IF((F60-G60)&gt;=4,IF(AJ60&gt;=3,"ok","X"),IF(AJ60&gt;=1,IF(AJ60&lt;=2,"ok","X"),X)))</f>
        <v/>
      </c>
      <c r="AN60" s="9"/>
      <c r="AO60" s="10"/>
    </row>
    <row r="61" spans="1:43" ht="45" customHeight="1">
      <c r="A61" s="1">
        <v>46</v>
      </c>
      <c r="B61" s="113"/>
      <c r="C61" s="114"/>
      <c r="D61" s="115"/>
      <c r="E61" s="115"/>
      <c r="F61" s="115"/>
      <c r="G61" s="115"/>
      <c r="H61" s="116">
        <f>F61-G61</f>
        <v>0</v>
      </c>
      <c r="I61" s="102"/>
      <c r="J61" s="102"/>
      <c r="K61" s="117"/>
      <c r="L61" s="117"/>
      <c r="M61" s="117"/>
      <c r="N61" s="117"/>
      <c r="O61" s="74"/>
      <c r="P61" s="102"/>
      <c r="Q61" s="117"/>
      <c r="R61" s="74"/>
      <c r="S61" s="102"/>
      <c r="T61" s="117"/>
      <c r="U61" s="117"/>
      <c r="V61" s="117"/>
      <c r="W61" s="117"/>
      <c r="X61" s="117"/>
      <c r="Y61" s="75"/>
      <c r="Z61" s="96"/>
      <c r="AA61" s="147"/>
      <c r="AB61" s="147"/>
      <c r="AC61" s="122" t="str">
        <f>IF(AB61="","",IF(AB61&gt;=10,"ok","X"))</f>
        <v/>
      </c>
      <c r="AD61" s="147"/>
      <c r="AE61" s="122" t="str">
        <f>IF(AD61="","",IF(AD61&gt;=3,"ok","X"))</f>
        <v/>
      </c>
      <c r="AF61" s="147"/>
      <c r="AG61" s="122" t="str">
        <f>IF(AF61="","",IF(AF61&gt;=4,"ok","X"))</f>
        <v/>
      </c>
      <c r="AH61" s="147"/>
      <c r="AI61" s="122" t="str">
        <f>IF(AH61="","",IF(AH61&gt;=5,"ok","X"))</f>
        <v/>
      </c>
      <c r="AJ61" s="147"/>
      <c r="AK61" s="123" t="str" cm="1">
        <f t="array" ref="AK61">IF(AJ61="","",IF((F61-G61)&gt;=4,IF(AJ61&gt;=3,"ok","X"),IF(AJ61&gt;=1,IF(AJ61&lt;=2,"ok","X"),X)))</f>
        <v/>
      </c>
      <c r="AN61" s="9"/>
      <c r="AO61" s="10"/>
      <c r="AP61" s="10"/>
      <c r="AQ61" s="10"/>
    </row>
    <row r="62" spans="1:43" ht="45" customHeight="1">
      <c r="A62" s="1">
        <v>47</v>
      </c>
      <c r="B62" s="113"/>
      <c r="C62" s="114"/>
      <c r="D62" s="115"/>
      <c r="E62" s="115"/>
      <c r="F62" s="115"/>
      <c r="G62" s="115"/>
      <c r="H62" s="116">
        <f>F62-G62</f>
        <v>0</v>
      </c>
      <c r="I62" s="102"/>
      <c r="J62" s="102"/>
      <c r="K62" s="117"/>
      <c r="L62" s="117"/>
      <c r="M62" s="117"/>
      <c r="N62" s="117"/>
      <c r="O62" s="74"/>
      <c r="P62" s="102"/>
      <c r="Q62" s="117"/>
      <c r="R62" s="74"/>
      <c r="S62" s="102"/>
      <c r="T62" s="117"/>
      <c r="U62" s="117"/>
      <c r="V62" s="117"/>
      <c r="W62" s="117"/>
      <c r="X62" s="117"/>
      <c r="Y62" s="75"/>
      <c r="Z62" s="96"/>
      <c r="AA62" s="147"/>
      <c r="AB62" s="147"/>
      <c r="AC62" s="122" t="str">
        <f>IF(AB62="","",IF(AB62&gt;=10,"ok","X"))</f>
        <v/>
      </c>
      <c r="AD62" s="147"/>
      <c r="AE62" s="122" t="str">
        <f>IF(AD62="","",IF(AD62&gt;=3,"ok","X"))</f>
        <v/>
      </c>
      <c r="AF62" s="147"/>
      <c r="AG62" s="122" t="str">
        <f>IF(AF62="","",IF(AF62&gt;=4,"ok","X"))</f>
        <v/>
      </c>
      <c r="AH62" s="147"/>
      <c r="AI62" s="122" t="str">
        <f>IF(AH62="","",IF(AH62&gt;=5,"ok","X"))</f>
        <v/>
      </c>
      <c r="AJ62" s="147"/>
      <c r="AK62" s="123" t="str" cm="1">
        <f t="array" ref="AK62">IF(AJ62="","",IF((F62-G62)&gt;=4,IF(AJ62&gt;=3,"ok","X"),IF(AJ62&gt;=1,IF(AJ62&lt;=2,"ok","X"),X)))</f>
        <v/>
      </c>
      <c r="AN62" s="9"/>
      <c r="AO62" s="10"/>
      <c r="AP62" s="10"/>
      <c r="AQ62" s="10"/>
    </row>
    <row r="63" spans="1:43" ht="45" customHeight="1">
      <c r="A63" s="1">
        <v>48</v>
      </c>
      <c r="B63" s="113"/>
      <c r="C63" s="114"/>
      <c r="D63" s="115"/>
      <c r="E63" s="115"/>
      <c r="F63" s="115"/>
      <c r="G63" s="115"/>
      <c r="H63" s="116">
        <f>F63-G63</f>
        <v>0</v>
      </c>
      <c r="I63" s="102"/>
      <c r="J63" s="102"/>
      <c r="K63" s="117"/>
      <c r="L63" s="117"/>
      <c r="M63" s="117"/>
      <c r="N63" s="117"/>
      <c r="O63" s="74"/>
      <c r="P63" s="102"/>
      <c r="Q63" s="117"/>
      <c r="R63" s="74"/>
      <c r="S63" s="102"/>
      <c r="T63" s="117"/>
      <c r="U63" s="117"/>
      <c r="V63" s="117"/>
      <c r="W63" s="117"/>
      <c r="X63" s="117"/>
      <c r="Y63" s="75"/>
      <c r="Z63" s="96"/>
      <c r="AA63" s="147"/>
      <c r="AB63" s="147"/>
      <c r="AC63" s="122" t="str">
        <f>IF(AB63="","",IF(AB63&gt;=10,"ok","X"))</f>
        <v/>
      </c>
      <c r="AD63" s="147"/>
      <c r="AE63" s="122" t="str">
        <f>IF(AD63="","",IF(AD63&gt;=3,"ok","X"))</f>
        <v/>
      </c>
      <c r="AF63" s="147"/>
      <c r="AG63" s="122" t="str">
        <f>IF(AF63="","",IF(AF63&gt;=4,"ok","X"))</f>
        <v/>
      </c>
      <c r="AH63" s="147"/>
      <c r="AI63" s="122" t="str">
        <f>IF(AH63="","",IF(AH63&gt;=5,"ok","X"))</f>
        <v/>
      </c>
      <c r="AJ63" s="147"/>
      <c r="AK63" s="123" t="str" cm="1">
        <f t="array" ref="AK63">IF(AJ63="","",IF((F63-G63)&gt;=4,IF(AJ63&gt;=3,"ok","X"),IF(AJ63&gt;=1,IF(AJ63&lt;=2,"ok","X"),X)))</f>
        <v/>
      </c>
      <c r="AN63" s="9"/>
      <c r="AO63" s="10"/>
      <c r="AP63" s="10"/>
      <c r="AQ63" s="10"/>
    </row>
    <row r="64" spans="1:43" ht="45" customHeight="1">
      <c r="A64" s="1">
        <v>49</v>
      </c>
      <c r="B64" s="113"/>
      <c r="C64" s="114"/>
      <c r="D64" s="115"/>
      <c r="E64" s="115"/>
      <c r="F64" s="115"/>
      <c r="G64" s="115"/>
      <c r="H64" s="116">
        <f>F64-G64</f>
        <v>0</v>
      </c>
      <c r="I64" s="102"/>
      <c r="J64" s="102"/>
      <c r="K64" s="117"/>
      <c r="L64" s="117"/>
      <c r="M64" s="117"/>
      <c r="N64" s="117"/>
      <c r="O64" s="74"/>
      <c r="P64" s="102"/>
      <c r="Q64" s="117"/>
      <c r="R64" s="74"/>
      <c r="S64" s="102"/>
      <c r="T64" s="117"/>
      <c r="U64" s="117"/>
      <c r="V64" s="117"/>
      <c r="W64" s="117"/>
      <c r="X64" s="117"/>
      <c r="Y64" s="75"/>
      <c r="Z64" s="96"/>
      <c r="AA64" s="147"/>
      <c r="AB64" s="147"/>
      <c r="AC64" s="122" t="str">
        <f>IF(AB64="","",IF(AB64&gt;=10,"ok","X"))</f>
        <v/>
      </c>
      <c r="AD64" s="147"/>
      <c r="AE64" s="122" t="str">
        <f>IF(AD64="","",IF(AD64&gt;=3,"ok","X"))</f>
        <v/>
      </c>
      <c r="AF64" s="147"/>
      <c r="AG64" s="122" t="str">
        <f>IF(AF64="","",IF(AF64&gt;=4,"ok","X"))</f>
        <v/>
      </c>
      <c r="AH64" s="147"/>
      <c r="AI64" s="122" t="str">
        <f>IF(AH64="","",IF(AH64&gt;=5,"ok","X"))</f>
        <v/>
      </c>
      <c r="AJ64" s="147"/>
      <c r="AK64" s="123" t="str" cm="1">
        <f t="array" ref="AK64">IF(AJ64="","",IF((F64-G64)&gt;=4,IF(AJ64&gt;=3,"ok","X"),IF(AJ64&gt;=1,IF(AJ64&lt;=2,"ok","X"),X)))</f>
        <v/>
      </c>
      <c r="AN64" s="9"/>
      <c r="AO64" s="10"/>
      <c r="AP64" s="10"/>
      <c r="AQ64" s="10"/>
    </row>
    <row r="65" spans="1:43" ht="45" customHeight="1">
      <c r="A65" s="1">
        <v>50</v>
      </c>
      <c r="B65" s="113"/>
      <c r="C65" s="114"/>
      <c r="D65" s="115"/>
      <c r="E65" s="115"/>
      <c r="F65" s="115"/>
      <c r="G65" s="115"/>
      <c r="H65" s="116">
        <f>F65-G65</f>
        <v>0</v>
      </c>
      <c r="I65" s="102"/>
      <c r="J65" s="102"/>
      <c r="K65" s="117"/>
      <c r="L65" s="117"/>
      <c r="M65" s="117"/>
      <c r="N65" s="117"/>
      <c r="O65" s="74"/>
      <c r="P65" s="102"/>
      <c r="Q65" s="117"/>
      <c r="R65" s="74"/>
      <c r="S65" s="102"/>
      <c r="T65" s="117"/>
      <c r="U65" s="117"/>
      <c r="V65" s="117"/>
      <c r="W65" s="117"/>
      <c r="X65" s="117"/>
      <c r="Y65" s="75"/>
      <c r="Z65" s="96"/>
      <c r="AA65" s="147"/>
      <c r="AB65" s="147"/>
      <c r="AC65" s="122" t="str">
        <f>IF(AB65="","",IF(AB65&gt;=10,"ok","X"))</f>
        <v/>
      </c>
      <c r="AD65" s="147"/>
      <c r="AE65" s="122" t="str">
        <f>IF(AD65="","",IF(AD65&gt;=3,"ok","X"))</f>
        <v/>
      </c>
      <c r="AF65" s="147"/>
      <c r="AG65" s="122" t="str">
        <f>IF(AF65="","",IF(AF65&gt;=4,"ok","X"))</f>
        <v/>
      </c>
      <c r="AH65" s="147"/>
      <c r="AI65" s="122" t="str">
        <f>IF(AH65="","",IF(AH65&gt;=5,"ok","X"))</f>
        <v/>
      </c>
      <c r="AJ65" s="147"/>
      <c r="AK65" s="123" t="str" cm="1">
        <f t="array" ref="AK65">IF(AJ65="","",IF((F65-G65)&gt;=4,IF(AJ65&gt;=3,"ok","X"),IF(AJ65&gt;=1,IF(AJ65&lt;=2,"ok","X"),X)))</f>
        <v/>
      </c>
      <c r="AN65" s="9"/>
      <c r="AO65" s="10"/>
      <c r="AP65" s="10"/>
      <c r="AQ65" s="10"/>
    </row>
    <row r="66" spans="1:43" ht="45" customHeight="1">
      <c r="A66" s="1">
        <v>51</v>
      </c>
      <c r="B66" s="113"/>
      <c r="C66" s="114"/>
      <c r="D66" s="115"/>
      <c r="E66" s="115"/>
      <c r="F66" s="115"/>
      <c r="G66" s="115"/>
      <c r="H66" s="116">
        <f>F66-G66</f>
        <v>0</v>
      </c>
      <c r="I66" s="102"/>
      <c r="J66" s="102"/>
      <c r="K66" s="117"/>
      <c r="L66" s="117"/>
      <c r="M66" s="117"/>
      <c r="N66" s="117"/>
      <c r="O66" s="74"/>
      <c r="P66" s="102"/>
      <c r="Q66" s="117"/>
      <c r="R66" s="74"/>
      <c r="S66" s="102"/>
      <c r="T66" s="117"/>
      <c r="U66" s="117"/>
      <c r="V66" s="117"/>
      <c r="W66" s="117"/>
      <c r="X66" s="117"/>
      <c r="Y66" s="75"/>
      <c r="Z66" s="96"/>
      <c r="AA66" s="147"/>
      <c r="AB66" s="147"/>
      <c r="AC66" s="122" t="str">
        <f>IF(AB66="","",IF(AB66&gt;=10,"ok","X"))</f>
        <v/>
      </c>
      <c r="AD66" s="147"/>
      <c r="AE66" s="122" t="str">
        <f>IF(AD66="","",IF(AD66&gt;=3,"ok","X"))</f>
        <v/>
      </c>
      <c r="AF66" s="147"/>
      <c r="AG66" s="122" t="str">
        <f>IF(AF66="","",IF(AF66&gt;=4,"ok","X"))</f>
        <v/>
      </c>
      <c r="AH66" s="147"/>
      <c r="AI66" s="122" t="str">
        <f>IF(AH66="","",IF(AH66&gt;=5,"ok","X"))</f>
        <v/>
      </c>
      <c r="AJ66" s="147"/>
      <c r="AK66" s="123" t="str" cm="1">
        <f t="array" ref="AK66">IF(AJ66="","",IF((F66-G66)&gt;=4,IF(AJ66&gt;=3,"ok","X"),IF(AJ66&gt;=1,IF(AJ66&lt;=2,"ok","X"),X)))</f>
        <v/>
      </c>
      <c r="AN66" s="9"/>
      <c r="AO66" s="10"/>
      <c r="AP66" s="10"/>
      <c r="AQ66" s="10"/>
    </row>
    <row r="67" spans="1:43" ht="45" customHeight="1">
      <c r="A67" s="1">
        <v>52</v>
      </c>
      <c r="B67" s="113"/>
      <c r="C67" s="114"/>
      <c r="D67" s="115"/>
      <c r="E67" s="115"/>
      <c r="F67" s="115"/>
      <c r="G67" s="115"/>
      <c r="H67" s="116">
        <f>F67-G67</f>
        <v>0</v>
      </c>
      <c r="I67" s="102"/>
      <c r="J67" s="102"/>
      <c r="K67" s="117"/>
      <c r="L67" s="117"/>
      <c r="M67" s="117"/>
      <c r="N67" s="117"/>
      <c r="O67" s="74"/>
      <c r="P67" s="102"/>
      <c r="Q67" s="117"/>
      <c r="R67" s="74"/>
      <c r="S67" s="102"/>
      <c r="T67" s="117"/>
      <c r="U67" s="117"/>
      <c r="V67" s="117"/>
      <c r="W67" s="117"/>
      <c r="X67" s="117"/>
      <c r="Y67" s="75"/>
      <c r="Z67" s="96"/>
      <c r="AA67" s="147"/>
      <c r="AB67" s="147"/>
      <c r="AC67" s="122" t="str">
        <f>IF(AB67="","",IF(AB67&gt;=10,"ok","X"))</f>
        <v/>
      </c>
      <c r="AD67" s="147"/>
      <c r="AE67" s="122" t="str">
        <f>IF(AD67="","",IF(AD67&gt;=3,"ok","X"))</f>
        <v/>
      </c>
      <c r="AF67" s="147"/>
      <c r="AG67" s="122" t="str">
        <f>IF(AF67="","",IF(AF67&gt;=4,"ok","X"))</f>
        <v/>
      </c>
      <c r="AH67" s="147"/>
      <c r="AI67" s="122" t="str">
        <f>IF(AH67="","",IF(AH67&gt;=5,"ok","X"))</f>
        <v/>
      </c>
      <c r="AJ67" s="147"/>
      <c r="AK67" s="123" t="str" cm="1">
        <f t="array" ref="AK67">IF(AJ67="","",IF((F67-G67)&gt;=4,IF(AJ67&gt;=3,"ok","X"),IF(AJ67&gt;=1,IF(AJ67&lt;=2,"ok","X"),X)))</f>
        <v/>
      </c>
      <c r="AN67" s="9"/>
      <c r="AO67" s="10"/>
      <c r="AP67" s="10"/>
      <c r="AQ67" s="10"/>
    </row>
    <row r="68" spans="1:43" ht="45" customHeight="1">
      <c r="A68" s="1">
        <v>53</v>
      </c>
      <c r="B68" s="113"/>
      <c r="C68" s="114"/>
      <c r="D68" s="115"/>
      <c r="E68" s="115"/>
      <c r="F68" s="115"/>
      <c r="G68" s="115"/>
      <c r="H68" s="116">
        <f>F68-G68</f>
        <v>0</v>
      </c>
      <c r="I68" s="102"/>
      <c r="J68" s="102"/>
      <c r="K68" s="117"/>
      <c r="L68" s="117"/>
      <c r="M68" s="117"/>
      <c r="N68" s="117"/>
      <c r="O68" s="74"/>
      <c r="P68" s="102"/>
      <c r="Q68" s="117"/>
      <c r="R68" s="74"/>
      <c r="S68" s="102"/>
      <c r="T68" s="117"/>
      <c r="U68" s="117"/>
      <c r="V68" s="117"/>
      <c r="W68" s="117"/>
      <c r="X68" s="117"/>
      <c r="Y68" s="75"/>
      <c r="Z68" s="96"/>
      <c r="AA68" s="147"/>
      <c r="AB68" s="147"/>
      <c r="AC68" s="122" t="str">
        <f>IF(AB68="","",IF(AB68&gt;=10,"ok","X"))</f>
        <v/>
      </c>
      <c r="AD68" s="147"/>
      <c r="AE68" s="122" t="str">
        <f>IF(AD68="","",IF(AD68&gt;=3,"ok","X"))</f>
        <v/>
      </c>
      <c r="AF68" s="147"/>
      <c r="AG68" s="122" t="str">
        <f>IF(AF68="","",IF(AF68&gt;=4,"ok","X"))</f>
        <v/>
      </c>
      <c r="AH68" s="147"/>
      <c r="AI68" s="122" t="str">
        <f>IF(AH68="","",IF(AH68&gt;=5,"ok","X"))</f>
        <v/>
      </c>
      <c r="AJ68" s="147"/>
      <c r="AK68" s="123" t="str" cm="1">
        <f t="array" ref="AK68">IF(AJ68="","",IF((F68-G68)&gt;=4,IF(AJ68&gt;=3,"ok","X"),IF(AJ68&gt;=1,IF(AJ68&lt;=2,"ok","X"),X)))</f>
        <v/>
      </c>
      <c r="AN68" s="9"/>
      <c r="AO68" s="10"/>
      <c r="AP68" s="10"/>
      <c r="AQ68" s="10"/>
    </row>
    <row r="69" spans="1:43" ht="45" customHeight="1">
      <c r="A69" s="1">
        <v>54</v>
      </c>
      <c r="B69" s="113"/>
      <c r="C69" s="114"/>
      <c r="D69" s="115"/>
      <c r="E69" s="115"/>
      <c r="F69" s="115"/>
      <c r="G69" s="115"/>
      <c r="H69" s="116">
        <f>F69-G69</f>
        <v>0</v>
      </c>
      <c r="I69" s="102"/>
      <c r="J69" s="102"/>
      <c r="K69" s="117"/>
      <c r="L69" s="117"/>
      <c r="M69" s="117"/>
      <c r="N69" s="117"/>
      <c r="O69" s="74"/>
      <c r="P69" s="102"/>
      <c r="Q69" s="117"/>
      <c r="R69" s="74"/>
      <c r="S69" s="102"/>
      <c r="T69" s="117"/>
      <c r="U69" s="117"/>
      <c r="V69" s="117"/>
      <c r="W69" s="117"/>
      <c r="X69" s="117"/>
      <c r="Y69" s="75"/>
      <c r="Z69" s="96"/>
      <c r="AA69" s="147"/>
      <c r="AB69" s="147"/>
      <c r="AC69" s="122" t="str">
        <f>IF(AB69="","",IF(AB69&gt;=10,"ok","X"))</f>
        <v/>
      </c>
      <c r="AD69" s="147"/>
      <c r="AE69" s="122" t="str">
        <f>IF(AD69="","",IF(AD69&gt;=3,"ok","X"))</f>
        <v/>
      </c>
      <c r="AF69" s="147"/>
      <c r="AG69" s="122" t="str">
        <f>IF(AF69="","",IF(AF69&gt;=4,"ok","X"))</f>
        <v/>
      </c>
      <c r="AH69" s="147"/>
      <c r="AI69" s="122" t="str">
        <f>IF(AH69="","",IF(AH69&gt;=5,"ok","X"))</f>
        <v/>
      </c>
      <c r="AJ69" s="147"/>
      <c r="AK69" s="123" t="str" cm="1">
        <f t="array" ref="AK69">IF(AJ69="","",IF((F69-G69)&gt;=4,IF(AJ69&gt;=3,"ok","X"),IF(AJ69&gt;=1,IF(AJ69&lt;=2,"ok","X"),X)))</f>
        <v/>
      </c>
      <c r="AN69" s="9"/>
      <c r="AO69" s="10"/>
      <c r="AP69" s="10"/>
      <c r="AQ69" s="10"/>
    </row>
    <row r="70" spans="1:43" ht="45" customHeight="1">
      <c r="A70" s="1">
        <v>55</v>
      </c>
      <c r="B70" s="113"/>
      <c r="C70" s="114"/>
      <c r="D70" s="115"/>
      <c r="E70" s="115"/>
      <c r="F70" s="115"/>
      <c r="G70" s="115"/>
      <c r="H70" s="116">
        <f>F70-G70</f>
        <v>0</v>
      </c>
      <c r="I70" s="102"/>
      <c r="J70" s="102"/>
      <c r="K70" s="117"/>
      <c r="L70" s="117"/>
      <c r="M70" s="117"/>
      <c r="N70" s="117"/>
      <c r="O70" s="74"/>
      <c r="P70" s="102"/>
      <c r="Q70" s="117"/>
      <c r="R70" s="74"/>
      <c r="S70" s="102"/>
      <c r="T70" s="117"/>
      <c r="U70" s="117"/>
      <c r="V70" s="117"/>
      <c r="W70" s="117"/>
      <c r="X70" s="117"/>
      <c r="Y70" s="75"/>
      <c r="Z70" s="96"/>
      <c r="AA70" s="147"/>
      <c r="AB70" s="147"/>
      <c r="AC70" s="122" t="str">
        <f>IF(AB70="","",IF(AB70&gt;=10,"ok","X"))</f>
        <v/>
      </c>
      <c r="AD70" s="147"/>
      <c r="AE70" s="122" t="str">
        <f>IF(AD70="","",IF(AD70&gt;=3,"ok","X"))</f>
        <v/>
      </c>
      <c r="AF70" s="147"/>
      <c r="AG70" s="122" t="str">
        <f>IF(AF70="","",IF(AF70&gt;=4,"ok","X"))</f>
        <v/>
      </c>
      <c r="AH70" s="147"/>
      <c r="AI70" s="122" t="str">
        <f>IF(AH70="","",IF(AH70&gt;=5,"ok","X"))</f>
        <v/>
      </c>
      <c r="AJ70" s="147"/>
      <c r="AK70" s="123" t="str" cm="1">
        <f t="array" ref="AK70">IF(AJ70="","",IF((F70-G70)&gt;=4,IF(AJ70&gt;=3,"ok","X"),IF(AJ70&gt;=1,IF(AJ70&lt;=2,"ok","X"),X)))</f>
        <v/>
      </c>
      <c r="AN70" s="9"/>
      <c r="AO70" s="10"/>
      <c r="AP70" s="10"/>
      <c r="AQ70" s="10"/>
    </row>
    <row r="71" spans="1:43" ht="45" customHeight="1">
      <c r="A71" s="1">
        <v>56</v>
      </c>
      <c r="B71" s="113"/>
      <c r="C71" s="114"/>
      <c r="D71" s="115"/>
      <c r="E71" s="115"/>
      <c r="F71" s="115"/>
      <c r="G71" s="115"/>
      <c r="H71" s="116">
        <f>F71-G71</f>
        <v>0</v>
      </c>
      <c r="I71" s="102"/>
      <c r="J71" s="102"/>
      <c r="K71" s="117"/>
      <c r="L71" s="117"/>
      <c r="M71" s="117"/>
      <c r="N71" s="117"/>
      <c r="O71" s="74"/>
      <c r="P71" s="102"/>
      <c r="Q71" s="117"/>
      <c r="R71" s="74"/>
      <c r="S71" s="102"/>
      <c r="T71" s="117"/>
      <c r="U71" s="117"/>
      <c r="V71" s="117"/>
      <c r="W71" s="117"/>
      <c r="X71" s="117"/>
      <c r="Y71" s="75"/>
      <c r="Z71" s="96"/>
      <c r="AA71" s="147"/>
      <c r="AB71" s="147"/>
      <c r="AC71" s="122" t="str">
        <f>IF(AB71="","",IF(AB71&gt;=10,"ok","X"))</f>
        <v/>
      </c>
      <c r="AD71" s="147"/>
      <c r="AE71" s="122" t="str">
        <f>IF(AD71="","",IF(AD71&gt;=3,"ok","X"))</f>
        <v/>
      </c>
      <c r="AF71" s="147"/>
      <c r="AG71" s="122" t="str">
        <f>IF(AF71="","",IF(AF71&gt;=4,"ok","X"))</f>
        <v/>
      </c>
      <c r="AH71" s="147"/>
      <c r="AI71" s="122" t="str">
        <f>IF(AH71="","",IF(AH71&gt;=5,"ok","X"))</f>
        <v/>
      </c>
      <c r="AJ71" s="147"/>
      <c r="AK71" s="123" t="str" cm="1">
        <f t="array" ref="AK71">IF(AJ71="","",IF((F71-G71)&gt;=4,IF(AJ71&gt;=3,"ok","X"),IF(AJ71&gt;=1,IF(AJ71&lt;=2,"ok","X"),X)))</f>
        <v/>
      </c>
      <c r="AN71" s="9"/>
      <c r="AO71" s="10"/>
      <c r="AP71" s="10"/>
      <c r="AQ71" s="10"/>
    </row>
    <row r="72" spans="1:43" ht="45" customHeight="1">
      <c r="A72" s="1">
        <v>57</v>
      </c>
      <c r="B72" s="113"/>
      <c r="C72" s="114"/>
      <c r="D72" s="115"/>
      <c r="E72" s="115"/>
      <c r="F72" s="115"/>
      <c r="G72" s="115"/>
      <c r="H72" s="116">
        <f>F72-G72</f>
        <v>0</v>
      </c>
      <c r="I72" s="102"/>
      <c r="J72" s="102"/>
      <c r="K72" s="117"/>
      <c r="L72" s="117"/>
      <c r="M72" s="117"/>
      <c r="N72" s="117"/>
      <c r="O72" s="74"/>
      <c r="P72" s="102"/>
      <c r="Q72" s="117"/>
      <c r="R72" s="74"/>
      <c r="S72" s="102"/>
      <c r="T72" s="117"/>
      <c r="U72" s="117"/>
      <c r="V72" s="117"/>
      <c r="W72" s="117"/>
      <c r="X72" s="117"/>
      <c r="Y72" s="75"/>
      <c r="Z72" s="96"/>
      <c r="AA72" s="147"/>
      <c r="AB72" s="147"/>
      <c r="AC72" s="122" t="str">
        <f>IF(AB72="","",IF(AB72&gt;=10,"ok","X"))</f>
        <v/>
      </c>
      <c r="AD72" s="147"/>
      <c r="AE72" s="122" t="str">
        <f>IF(AD72="","",IF(AD72&gt;=3,"ok","X"))</f>
        <v/>
      </c>
      <c r="AF72" s="147"/>
      <c r="AG72" s="122" t="str">
        <f>IF(AF72="","",IF(AF72&gt;=4,"ok","X"))</f>
        <v/>
      </c>
      <c r="AH72" s="147"/>
      <c r="AI72" s="122" t="str">
        <f>IF(AH72="","",IF(AH72&gt;=5,"ok","X"))</f>
        <v/>
      </c>
      <c r="AJ72" s="147"/>
      <c r="AK72" s="123" t="str" cm="1">
        <f t="array" ref="AK72">IF(AJ72="","",IF((F72-G72)&gt;=4,IF(AJ72&gt;=3,"ok","X"),IF(AJ72&gt;=1,IF(AJ72&lt;=2,"ok","X"),X)))</f>
        <v/>
      </c>
      <c r="AN72" s="9"/>
      <c r="AO72" s="10"/>
      <c r="AP72" s="10"/>
      <c r="AQ72" s="10"/>
    </row>
    <row r="73" spans="1:43" ht="45" customHeight="1">
      <c r="A73" s="1">
        <v>58</v>
      </c>
      <c r="B73" s="113"/>
      <c r="C73" s="114"/>
      <c r="D73" s="115"/>
      <c r="E73" s="115"/>
      <c r="F73" s="115"/>
      <c r="G73" s="115"/>
      <c r="H73" s="116">
        <f>F73-G73</f>
        <v>0</v>
      </c>
      <c r="I73" s="102"/>
      <c r="J73" s="102"/>
      <c r="K73" s="117"/>
      <c r="L73" s="117"/>
      <c r="M73" s="117"/>
      <c r="N73" s="117"/>
      <c r="O73" s="74"/>
      <c r="P73" s="102"/>
      <c r="Q73" s="117"/>
      <c r="R73" s="74"/>
      <c r="S73" s="102"/>
      <c r="T73" s="117"/>
      <c r="U73" s="117"/>
      <c r="V73" s="117"/>
      <c r="W73" s="117"/>
      <c r="X73" s="117"/>
      <c r="Y73" s="75"/>
      <c r="Z73" s="96"/>
      <c r="AA73" s="147"/>
      <c r="AB73" s="147"/>
      <c r="AC73" s="122" t="str">
        <f>IF(AB73="","",IF(AB73&gt;=10,"ok","X"))</f>
        <v/>
      </c>
      <c r="AD73" s="147"/>
      <c r="AE73" s="122" t="str">
        <f>IF(AD73="","",IF(AD73&gt;=3,"ok","X"))</f>
        <v/>
      </c>
      <c r="AF73" s="147"/>
      <c r="AG73" s="122" t="str">
        <f>IF(AF73="","",IF(AF73&gt;=4,"ok","X"))</f>
        <v/>
      </c>
      <c r="AH73" s="147"/>
      <c r="AI73" s="122" t="str">
        <f>IF(AH73="","",IF(AH73&gt;=5,"ok","X"))</f>
        <v/>
      </c>
      <c r="AJ73" s="147"/>
      <c r="AK73" s="123" t="str" cm="1">
        <f t="array" ref="AK73">IF(AJ73="","",IF((F73-G73)&gt;=4,IF(AJ73&gt;=3,"ok","X"),IF(AJ73&gt;=1,IF(AJ73&lt;=2,"ok","X"),X)))</f>
        <v/>
      </c>
      <c r="AN73" s="9"/>
      <c r="AO73" s="10"/>
      <c r="AP73" s="10"/>
      <c r="AQ73" s="10"/>
    </row>
    <row r="74" spans="1:43" ht="45" customHeight="1">
      <c r="A74" s="1">
        <v>59</v>
      </c>
      <c r="B74" s="113"/>
      <c r="C74" s="114"/>
      <c r="D74" s="115"/>
      <c r="E74" s="115"/>
      <c r="F74" s="115"/>
      <c r="G74" s="115"/>
      <c r="H74" s="116">
        <f>F74-G74</f>
        <v>0</v>
      </c>
      <c r="I74" s="102"/>
      <c r="J74" s="102"/>
      <c r="K74" s="117"/>
      <c r="L74" s="117"/>
      <c r="M74" s="117"/>
      <c r="N74" s="117"/>
      <c r="O74" s="74"/>
      <c r="P74" s="102"/>
      <c r="Q74" s="117"/>
      <c r="R74" s="74"/>
      <c r="S74" s="102"/>
      <c r="T74" s="117"/>
      <c r="U74" s="117"/>
      <c r="V74" s="117"/>
      <c r="W74" s="117"/>
      <c r="X74" s="117"/>
      <c r="Y74" s="75"/>
      <c r="Z74" s="96"/>
      <c r="AA74" s="147"/>
      <c r="AB74" s="147"/>
      <c r="AC74" s="122" t="str">
        <f>IF(AB74="","",IF(AB74&gt;=10,"ok","X"))</f>
        <v/>
      </c>
      <c r="AD74" s="147"/>
      <c r="AE74" s="122" t="str">
        <f>IF(AD74="","",IF(AD74&gt;=3,"ok","X"))</f>
        <v/>
      </c>
      <c r="AF74" s="147"/>
      <c r="AG74" s="122" t="str">
        <f>IF(AF74="","",IF(AF74&gt;=4,"ok","X"))</f>
        <v/>
      </c>
      <c r="AH74" s="147"/>
      <c r="AI74" s="122" t="str">
        <f>IF(AH74="","",IF(AH74&gt;=5,"ok","X"))</f>
        <v/>
      </c>
      <c r="AJ74" s="147"/>
      <c r="AK74" s="123" t="str" cm="1">
        <f t="array" ref="AK74">IF(AJ74="","",IF((F74-G74)&gt;=4,IF(AJ74&gt;=3,"ok","X"),IF(AJ74&gt;=1,IF(AJ74&lt;=2,"ok","X"),X)))</f>
        <v/>
      </c>
      <c r="AN74" s="9"/>
      <c r="AO74" s="10"/>
      <c r="AP74" s="10"/>
      <c r="AQ74" s="10"/>
    </row>
    <row r="75" spans="1:43" ht="45" customHeight="1">
      <c r="A75" s="1">
        <v>60</v>
      </c>
      <c r="B75" s="113"/>
      <c r="C75" s="114"/>
      <c r="D75" s="115"/>
      <c r="E75" s="115"/>
      <c r="F75" s="115"/>
      <c r="G75" s="115"/>
      <c r="H75" s="116">
        <f>F75-G75</f>
        <v>0</v>
      </c>
      <c r="I75" s="102"/>
      <c r="J75" s="102"/>
      <c r="K75" s="117"/>
      <c r="L75" s="117"/>
      <c r="M75" s="117"/>
      <c r="N75" s="117"/>
      <c r="O75" s="74"/>
      <c r="P75" s="102"/>
      <c r="Q75" s="117"/>
      <c r="R75" s="74"/>
      <c r="S75" s="102"/>
      <c r="T75" s="117"/>
      <c r="U75" s="117"/>
      <c r="V75" s="117"/>
      <c r="W75" s="117"/>
      <c r="X75" s="117"/>
      <c r="Y75" s="75"/>
      <c r="Z75" s="96"/>
      <c r="AA75" s="147"/>
      <c r="AB75" s="147"/>
      <c r="AC75" s="122" t="str">
        <f>IF(AB75="","",IF(AB75&gt;=10,"ok","X"))</f>
        <v/>
      </c>
      <c r="AD75" s="147"/>
      <c r="AE75" s="122" t="str">
        <f>IF(AD75="","",IF(AD75&gt;=3,"ok","X"))</f>
        <v/>
      </c>
      <c r="AF75" s="147"/>
      <c r="AG75" s="122" t="str">
        <f>IF(AF75="","",IF(AF75&gt;=4,"ok","X"))</f>
        <v/>
      </c>
      <c r="AH75" s="147"/>
      <c r="AI75" s="122" t="str">
        <f>IF(AH75="","",IF(AH75&gt;=5,"ok","X"))</f>
        <v/>
      </c>
      <c r="AJ75" s="147"/>
      <c r="AK75" s="123" t="str" cm="1">
        <f t="array" ref="AK75">IF(AJ75="","",IF((F75-G75)&gt;=4,IF(AJ75&gt;=3,"ok","X"),IF(AJ75&gt;=1,IF(AJ75&lt;=2,"ok","X"),X)))</f>
        <v/>
      </c>
      <c r="AN75" s="9"/>
      <c r="AO75" s="10"/>
      <c r="AP75" s="10"/>
      <c r="AQ75" s="10"/>
    </row>
    <row r="76" spans="1:43" ht="45" customHeight="1">
      <c r="A76" s="1">
        <v>61</v>
      </c>
      <c r="B76" s="113"/>
      <c r="C76" s="114"/>
      <c r="D76" s="115"/>
      <c r="E76" s="115"/>
      <c r="F76" s="115"/>
      <c r="G76" s="115"/>
      <c r="H76" s="116">
        <f>F76-G76</f>
        <v>0</v>
      </c>
      <c r="I76" s="102"/>
      <c r="J76" s="102"/>
      <c r="K76" s="117"/>
      <c r="L76" s="117"/>
      <c r="M76" s="117"/>
      <c r="N76" s="117"/>
      <c r="O76" s="74"/>
      <c r="P76" s="102"/>
      <c r="Q76" s="117"/>
      <c r="R76" s="74"/>
      <c r="S76" s="102"/>
      <c r="T76" s="117"/>
      <c r="U76" s="117"/>
      <c r="V76" s="117"/>
      <c r="W76" s="117"/>
      <c r="X76" s="117"/>
      <c r="Y76" s="75"/>
      <c r="Z76" s="96"/>
      <c r="AA76" s="147"/>
      <c r="AB76" s="147"/>
      <c r="AC76" s="122" t="str">
        <f>IF(AB76="","",IF(AB76&gt;=10,"ok","X"))</f>
        <v/>
      </c>
      <c r="AD76" s="147"/>
      <c r="AE76" s="122" t="str">
        <f>IF(AD76="","",IF(AD76&gt;=3,"ok","X"))</f>
        <v/>
      </c>
      <c r="AF76" s="147"/>
      <c r="AG76" s="122" t="str">
        <f>IF(AF76="","",IF(AF76&gt;=4,"ok","X"))</f>
        <v/>
      </c>
      <c r="AH76" s="147"/>
      <c r="AI76" s="122" t="str">
        <f>IF(AH76="","",IF(AH76&gt;=5,"ok","X"))</f>
        <v/>
      </c>
      <c r="AJ76" s="147"/>
      <c r="AK76" s="123" t="str" cm="1">
        <f t="array" ref="AK76">IF(AJ76="","",IF((F76-G76)&gt;=4,IF(AJ76&gt;=3,"ok","X"),IF(AJ76&gt;=1,IF(AJ76&lt;=2,"ok","X"),X)))</f>
        <v/>
      </c>
      <c r="AN76" s="9"/>
      <c r="AO76" s="10"/>
      <c r="AP76" s="10"/>
      <c r="AQ76" s="10"/>
    </row>
    <row r="77" spans="1:43" ht="45" customHeight="1">
      <c r="A77" s="1">
        <v>62</v>
      </c>
      <c r="B77" s="113"/>
      <c r="C77" s="114"/>
      <c r="D77" s="115"/>
      <c r="E77" s="115"/>
      <c r="F77" s="115"/>
      <c r="G77" s="115"/>
      <c r="H77" s="116">
        <f>F77-G77</f>
        <v>0</v>
      </c>
      <c r="I77" s="102"/>
      <c r="J77" s="102"/>
      <c r="K77" s="117"/>
      <c r="L77" s="117"/>
      <c r="M77" s="117"/>
      <c r="N77" s="117"/>
      <c r="O77" s="74"/>
      <c r="P77" s="102"/>
      <c r="Q77" s="117"/>
      <c r="R77" s="74"/>
      <c r="S77" s="102"/>
      <c r="T77" s="117"/>
      <c r="U77" s="117"/>
      <c r="V77" s="117"/>
      <c r="W77" s="117"/>
      <c r="X77" s="117"/>
      <c r="Y77" s="75"/>
      <c r="Z77" s="96"/>
      <c r="AA77" s="147"/>
      <c r="AB77" s="147"/>
      <c r="AC77" s="122" t="str">
        <f>IF(AB77="","",IF(AB77&gt;=10,"ok","X"))</f>
        <v/>
      </c>
      <c r="AD77" s="147"/>
      <c r="AE77" s="122" t="str">
        <f>IF(AD77="","",IF(AD77&gt;=3,"ok","X"))</f>
        <v/>
      </c>
      <c r="AF77" s="147"/>
      <c r="AG77" s="122" t="str">
        <f>IF(AF77="","",IF(AF77&gt;=4,"ok","X"))</f>
        <v/>
      </c>
      <c r="AH77" s="147"/>
      <c r="AI77" s="122" t="str">
        <f>IF(AH77="","",IF(AH77&gt;=5,"ok","X"))</f>
        <v/>
      </c>
      <c r="AJ77" s="147"/>
      <c r="AK77" s="123" t="str" cm="1">
        <f t="array" ref="AK77">IF(AJ77="","",IF((F77-G77)&gt;=4,IF(AJ77&gt;=3,"ok","X"),IF(AJ77&gt;=1,IF(AJ77&lt;=2,"ok","X"),X)))</f>
        <v/>
      </c>
      <c r="AN77" s="9"/>
      <c r="AO77" s="10"/>
      <c r="AP77" s="10"/>
      <c r="AQ77" s="10"/>
    </row>
    <row r="78" spans="1:43" ht="45" customHeight="1">
      <c r="A78" s="1">
        <v>63</v>
      </c>
      <c r="B78" s="113"/>
      <c r="C78" s="114"/>
      <c r="D78" s="115"/>
      <c r="E78" s="115"/>
      <c r="F78" s="115"/>
      <c r="G78" s="115"/>
      <c r="H78" s="116">
        <f>F78-G78</f>
        <v>0</v>
      </c>
      <c r="I78" s="102"/>
      <c r="J78" s="102"/>
      <c r="K78" s="117"/>
      <c r="L78" s="117"/>
      <c r="M78" s="117"/>
      <c r="N78" s="117"/>
      <c r="O78" s="74"/>
      <c r="P78" s="102"/>
      <c r="Q78" s="117"/>
      <c r="R78" s="74"/>
      <c r="S78" s="102"/>
      <c r="T78" s="117"/>
      <c r="U78" s="117"/>
      <c r="V78" s="117"/>
      <c r="W78" s="117"/>
      <c r="X78" s="117"/>
      <c r="Y78" s="75"/>
      <c r="Z78" s="96"/>
      <c r="AA78" s="147"/>
      <c r="AB78" s="147"/>
      <c r="AC78" s="122" t="str">
        <f>IF(AB78="","",IF(AB78&gt;=10,"ok","X"))</f>
        <v/>
      </c>
      <c r="AD78" s="147"/>
      <c r="AE78" s="122" t="str">
        <f>IF(AD78="","",IF(AD78&gt;=3,"ok","X"))</f>
        <v/>
      </c>
      <c r="AF78" s="147"/>
      <c r="AG78" s="122" t="str">
        <f>IF(AF78="","",IF(AF78&gt;=4,"ok","X"))</f>
        <v/>
      </c>
      <c r="AH78" s="147"/>
      <c r="AI78" s="122" t="str">
        <f>IF(AH78="","",IF(AH78&gt;=5,"ok","X"))</f>
        <v/>
      </c>
      <c r="AJ78" s="147"/>
      <c r="AK78" s="123" t="str" cm="1">
        <f t="array" ref="AK78">IF(AJ78="","",IF((F78-G78)&gt;=4,IF(AJ78&gt;=3,"ok","X"),IF(AJ78&gt;=1,IF(AJ78&lt;=2,"ok","X"),X)))</f>
        <v/>
      </c>
      <c r="AN78" s="9"/>
      <c r="AO78" s="10"/>
      <c r="AP78" s="10"/>
      <c r="AQ78" s="10"/>
    </row>
    <row r="79" spans="1:43" ht="45" customHeight="1">
      <c r="A79" s="1">
        <v>64</v>
      </c>
      <c r="B79" s="113"/>
      <c r="C79" s="114"/>
      <c r="D79" s="115"/>
      <c r="E79" s="115"/>
      <c r="F79" s="115"/>
      <c r="G79" s="115"/>
      <c r="H79" s="116">
        <f>F79-G79</f>
        <v>0</v>
      </c>
      <c r="I79" s="102"/>
      <c r="J79" s="102"/>
      <c r="K79" s="117"/>
      <c r="L79" s="117"/>
      <c r="M79" s="117"/>
      <c r="N79" s="117"/>
      <c r="O79" s="74"/>
      <c r="P79" s="102"/>
      <c r="Q79" s="117"/>
      <c r="R79" s="74"/>
      <c r="S79" s="102"/>
      <c r="T79" s="117"/>
      <c r="U79" s="117"/>
      <c r="V79" s="117"/>
      <c r="W79" s="117"/>
      <c r="X79" s="117"/>
      <c r="Y79" s="75"/>
      <c r="Z79" s="96"/>
      <c r="AA79" s="147"/>
      <c r="AB79" s="147"/>
      <c r="AC79" s="122" t="str">
        <f>IF(AB79="","",IF(AB79&gt;=10,"ok","X"))</f>
        <v/>
      </c>
      <c r="AD79" s="147"/>
      <c r="AE79" s="122" t="str">
        <f>IF(AD79="","",IF(AD79&gt;=3,"ok","X"))</f>
        <v/>
      </c>
      <c r="AF79" s="147"/>
      <c r="AG79" s="122" t="str">
        <f>IF(AF79="","",IF(AF79&gt;=4,"ok","X"))</f>
        <v/>
      </c>
      <c r="AH79" s="147"/>
      <c r="AI79" s="122" t="str">
        <f>IF(AH79="","",IF(AH79&gt;=5,"ok","X"))</f>
        <v/>
      </c>
      <c r="AJ79" s="147"/>
      <c r="AK79" s="123" t="str" cm="1">
        <f t="array" ref="AK79">IF(AJ79="","",IF((F79-G79)&gt;=4,IF(AJ79&gt;=3,"ok","X"),IF(AJ79&gt;=1,IF(AJ79&lt;=2,"ok","X"),X)))</f>
        <v/>
      </c>
      <c r="AN79" s="9"/>
      <c r="AO79" s="10"/>
      <c r="AP79" s="10"/>
      <c r="AQ79" s="10"/>
    </row>
    <row r="80" spans="1:43" ht="45" customHeight="1">
      <c r="A80" s="1">
        <v>65</v>
      </c>
      <c r="B80" s="113"/>
      <c r="C80" s="114"/>
      <c r="D80" s="115"/>
      <c r="E80" s="115"/>
      <c r="F80" s="115"/>
      <c r="G80" s="115"/>
      <c r="H80" s="116">
        <f>F80-G80</f>
        <v>0</v>
      </c>
      <c r="I80" s="102"/>
      <c r="J80" s="102"/>
      <c r="K80" s="117"/>
      <c r="L80" s="117"/>
      <c r="M80" s="117"/>
      <c r="N80" s="117"/>
      <c r="O80" s="74"/>
      <c r="P80" s="102"/>
      <c r="Q80" s="117"/>
      <c r="R80" s="74"/>
      <c r="S80" s="102"/>
      <c r="T80" s="117"/>
      <c r="U80" s="117"/>
      <c r="V80" s="117"/>
      <c r="W80" s="117"/>
      <c r="X80" s="117"/>
      <c r="Y80" s="75"/>
      <c r="Z80" s="96"/>
      <c r="AA80" s="147"/>
      <c r="AB80" s="147"/>
      <c r="AC80" s="122" t="str">
        <f>IF(AB80="","",IF(AB80&gt;=10,"ok","X"))</f>
        <v/>
      </c>
      <c r="AD80" s="147"/>
      <c r="AE80" s="122" t="str">
        <f>IF(AD80="","",IF(AD80&gt;=3,"ok","X"))</f>
        <v/>
      </c>
      <c r="AF80" s="147"/>
      <c r="AG80" s="122" t="str">
        <f>IF(AF80="","",IF(AF80&gt;=4,"ok","X"))</f>
        <v/>
      </c>
      <c r="AH80" s="147"/>
      <c r="AI80" s="122" t="str">
        <f>IF(AH80="","",IF(AH80&gt;=5,"ok","X"))</f>
        <v/>
      </c>
      <c r="AJ80" s="147"/>
      <c r="AK80" s="123" t="str" cm="1">
        <f t="array" ref="AK80">IF(AJ80="","",IF((F80-G80)&gt;=4,IF(AJ80&gt;=3,"ok","X"),IF(AJ80&gt;=1,IF(AJ80&lt;=2,"ok","X"),X)))</f>
        <v/>
      </c>
      <c r="AN80" s="9"/>
      <c r="AO80" s="10"/>
      <c r="AP80" s="10"/>
      <c r="AQ80" s="10"/>
    </row>
    <row r="81" spans="1:43" ht="45" customHeight="1">
      <c r="A81" s="1">
        <v>66</v>
      </c>
      <c r="B81" s="113"/>
      <c r="C81" s="114"/>
      <c r="D81" s="115"/>
      <c r="E81" s="115"/>
      <c r="F81" s="115"/>
      <c r="G81" s="115"/>
      <c r="H81" s="116">
        <f>F81-G81</f>
        <v>0</v>
      </c>
      <c r="I81" s="102"/>
      <c r="J81" s="102"/>
      <c r="K81" s="117"/>
      <c r="L81" s="117"/>
      <c r="M81" s="117"/>
      <c r="N81" s="117"/>
      <c r="O81" s="74"/>
      <c r="P81" s="102"/>
      <c r="Q81" s="117"/>
      <c r="R81" s="74"/>
      <c r="S81" s="102"/>
      <c r="T81" s="117"/>
      <c r="U81" s="117"/>
      <c r="V81" s="117"/>
      <c r="W81" s="117"/>
      <c r="X81" s="117"/>
      <c r="Y81" s="75"/>
      <c r="Z81" s="96"/>
      <c r="AA81" s="147"/>
      <c r="AB81" s="147"/>
      <c r="AC81" s="122" t="str">
        <f>IF(AB81="","",IF(AB81&gt;=10,"ok","X"))</f>
        <v/>
      </c>
      <c r="AD81" s="147"/>
      <c r="AE81" s="122" t="str">
        <f>IF(AD81="","",IF(AD81&gt;=3,"ok","X"))</f>
        <v/>
      </c>
      <c r="AF81" s="147"/>
      <c r="AG81" s="122" t="str">
        <f>IF(AF81="","",IF(AF81&gt;=4,"ok","X"))</f>
        <v/>
      </c>
      <c r="AH81" s="147"/>
      <c r="AI81" s="122" t="str">
        <f>IF(AH81="","",IF(AH81&gt;=5,"ok","X"))</f>
        <v/>
      </c>
      <c r="AJ81" s="147"/>
      <c r="AK81" s="123" t="str" cm="1">
        <f t="array" ref="AK81">IF(AJ81="","",IF((F81-G81)&gt;=4,IF(AJ81&gt;=3,"ok","X"),IF(AJ81&gt;=1,IF(AJ81&lt;=2,"ok","X"),X)))</f>
        <v/>
      </c>
      <c r="AN81" s="9"/>
      <c r="AO81" s="10"/>
      <c r="AP81" s="10"/>
      <c r="AQ81" s="10"/>
    </row>
    <row r="82" spans="1:43" ht="45" customHeight="1">
      <c r="A82" s="1">
        <v>67</v>
      </c>
      <c r="B82" s="113"/>
      <c r="C82" s="114"/>
      <c r="D82" s="115"/>
      <c r="E82" s="115"/>
      <c r="F82" s="115"/>
      <c r="G82" s="115"/>
      <c r="H82" s="116">
        <f>F82-G82</f>
        <v>0</v>
      </c>
      <c r="I82" s="102"/>
      <c r="J82" s="102"/>
      <c r="K82" s="117"/>
      <c r="L82" s="117"/>
      <c r="M82" s="117"/>
      <c r="N82" s="117"/>
      <c r="O82" s="74"/>
      <c r="P82" s="102"/>
      <c r="Q82" s="117"/>
      <c r="R82" s="74"/>
      <c r="S82" s="102"/>
      <c r="T82" s="117"/>
      <c r="U82" s="117"/>
      <c r="V82" s="117"/>
      <c r="W82" s="117"/>
      <c r="X82" s="117"/>
      <c r="Y82" s="75"/>
      <c r="Z82" s="96"/>
      <c r="AA82" s="147"/>
      <c r="AB82" s="147"/>
      <c r="AC82" s="122" t="str">
        <f>IF(AB82="","",IF(AB82&gt;=10,"ok","X"))</f>
        <v/>
      </c>
      <c r="AD82" s="147"/>
      <c r="AE82" s="122" t="str">
        <f>IF(AD82="","",IF(AD82&gt;=3,"ok","X"))</f>
        <v/>
      </c>
      <c r="AF82" s="147"/>
      <c r="AG82" s="122" t="str">
        <f>IF(AF82="","",IF(AF82&gt;=4,"ok","X"))</f>
        <v/>
      </c>
      <c r="AH82" s="147"/>
      <c r="AI82" s="122" t="str">
        <f>IF(AH82="","",IF(AH82&gt;=5,"ok","X"))</f>
        <v/>
      </c>
      <c r="AJ82" s="147"/>
      <c r="AK82" s="123" t="str" cm="1">
        <f t="array" ref="AK82">IF(AJ82="","",IF((F82-G82)&gt;=4,IF(AJ82&gt;=3,"ok","X"),IF(AJ82&gt;=1,IF(AJ82&lt;=2,"ok","X"),X)))</f>
        <v/>
      </c>
      <c r="AP82" s="10"/>
      <c r="AQ82" s="10"/>
    </row>
    <row r="83" spans="1:43" ht="45" customHeight="1">
      <c r="A83" s="1">
        <v>68</v>
      </c>
      <c r="B83" s="113"/>
      <c r="C83" s="114"/>
      <c r="D83" s="115"/>
      <c r="E83" s="115"/>
      <c r="F83" s="115"/>
      <c r="G83" s="115"/>
      <c r="H83" s="116">
        <f>F83-G83</f>
        <v>0</v>
      </c>
      <c r="I83" s="102"/>
      <c r="J83" s="102"/>
      <c r="K83" s="117"/>
      <c r="L83" s="117"/>
      <c r="M83" s="117"/>
      <c r="N83" s="117"/>
      <c r="O83" s="74"/>
      <c r="P83" s="102"/>
      <c r="Q83" s="117"/>
      <c r="R83" s="74"/>
      <c r="S83" s="102"/>
      <c r="T83" s="117"/>
      <c r="U83" s="117"/>
      <c r="V83" s="117"/>
      <c r="W83" s="117"/>
      <c r="X83" s="117"/>
      <c r="Y83" s="75"/>
      <c r="Z83" s="96"/>
      <c r="AA83" s="147"/>
      <c r="AB83" s="147"/>
      <c r="AC83" s="122" t="str">
        <f>IF(AB83="","",IF(AB83&gt;=10,"ok","X"))</f>
        <v/>
      </c>
      <c r="AD83" s="147"/>
      <c r="AE83" s="122" t="str">
        <f>IF(AD83="","",IF(AD83&gt;=3,"ok","X"))</f>
        <v/>
      </c>
      <c r="AF83" s="147"/>
      <c r="AG83" s="122" t="str">
        <f>IF(AF83="","",IF(AF83&gt;=4,"ok","X"))</f>
        <v/>
      </c>
      <c r="AH83" s="147"/>
      <c r="AI83" s="122" t="str">
        <f>IF(AH83="","",IF(AH83&gt;=5,"ok","X"))</f>
        <v/>
      </c>
      <c r="AJ83" s="147"/>
      <c r="AK83" s="123" t="str" cm="1">
        <f t="array" ref="AK83">IF(AJ83="","",IF((F83-G83)&gt;=4,IF(AJ83&gt;=3,"ok","X"),IF(AJ83&gt;=1,IF(AJ83&lt;=2,"ok","X"),X)))</f>
        <v/>
      </c>
      <c r="AP83" s="10"/>
      <c r="AQ83" s="10"/>
    </row>
    <row r="84" spans="1:43" ht="45" customHeight="1">
      <c r="B84" s="11"/>
      <c r="C84" s="11"/>
      <c r="D84" s="11"/>
      <c r="E84" s="11"/>
      <c r="F84" s="12"/>
      <c r="G84" s="12"/>
      <c r="H84" s="12"/>
      <c r="I84" s="12"/>
      <c r="J84" s="13"/>
      <c r="K84" s="12"/>
      <c r="L84" s="12"/>
      <c r="M84" s="11"/>
      <c r="N84" s="12"/>
      <c r="O84" s="14"/>
      <c r="P84" s="14"/>
      <c r="Q84" s="11"/>
      <c r="R84" s="14"/>
      <c r="S84" s="14"/>
      <c r="T84" s="14"/>
      <c r="U84" s="14"/>
      <c r="V84" s="14"/>
      <c r="W84" s="14"/>
      <c r="X84" s="14"/>
      <c r="Y84" s="11"/>
    </row>
    <row r="85" spans="1:43" ht="45" customHeight="1">
      <c r="B85" s="265" t="s">
        <v>172</v>
      </c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</row>
    <row r="86" spans="1:43" ht="45" customHeight="1"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</row>
    <row r="87" spans="1:43" ht="45" customHeight="1"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</row>
    <row r="88" spans="1:43" ht="45" customHeight="1"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</row>
    <row r="89" spans="1:43" ht="45" customHeight="1"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</row>
    <row r="90" spans="1:43" ht="45" customHeight="1"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</row>
    <row r="91" spans="1:43" ht="45" customHeight="1"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</row>
    <row r="92" spans="1:43" ht="45" customHeight="1"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</row>
    <row r="93" spans="1:43" ht="45" customHeight="1"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</row>
    <row r="94" spans="1:43" ht="45" customHeight="1"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</row>
    <row r="95" spans="1:43" ht="45" customHeight="1"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</row>
    <row r="96" spans="1:43" ht="45" customHeight="1"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</row>
    <row r="97" spans="2:25" ht="45" customHeight="1"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</row>
    <row r="98" spans="2:25" ht="45" customHeight="1"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</row>
    <row r="99" spans="2:25" ht="45" customHeight="1"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</row>
    <row r="100" spans="2:25" ht="45" customHeight="1"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</row>
    <row r="101" spans="2:25" ht="45" customHeight="1"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</row>
    <row r="102" spans="2:25" ht="45" customHeight="1"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</row>
    <row r="103" spans="2:25" ht="45" customHeight="1"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</row>
    <row r="104" spans="2:25" ht="45" customHeight="1"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</row>
    <row r="105" spans="2:25" ht="45" customHeight="1">
      <c r="B105" s="84"/>
      <c r="C105" s="84"/>
      <c r="D105" s="84"/>
      <c r="E105" s="84"/>
      <c r="F105" s="84"/>
      <c r="G105" s="84"/>
      <c r="H105" s="84"/>
      <c r="I105" s="84"/>
      <c r="J105" s="83"/>
      <c r="K105" s="85"/>
      <c r="L105" s="85"/>
      <c r="M105" s="84"/>
      <c r="N105" s="85"/>
      <c r="O105" s="86"/>
      <c r="P105" s="86"/>
      <c r="Q105" s="84"/>
      <c r="R105" s="86"/>
      <c r="S105" s="86"/>
      <c r="T105" s="86"/>
      <c r="U105" s="86"/>
      <c r="V105" s="86"/>
      <c r="W105" s="86"/>
      <c r="X105" s="86"/>
      <c r="Y105" s="11"/>
    </row>
    <row r="106" spans="2:25" ht="45" customHeight="1">
      <c r="B106" s="84"/>
      <c r="C106" s="84"/>
      <c r="D106" s="84"/>
      <c r="E106" s="84"/>
      <c r="F106" s="84"/>
      <c r="G106" s="84"/>
      <c r="H106" s="84"/>
      <c r="I106" s="84"/>
      <c r="J106" s="83"/>
      <c r="K106" s="85"/>
      <c r="L106" s="85"/>
      <c r="M106" s="84"/>
      <c r="N106" s="85"/>
      <c r="O106" s="86"/>
      <c r="P106" s="86"/>
      <c r="Q106" s="84"/>
      <c r="R106" s="86"/>
      <c r="S106" s="86"/>
      <c r="T106" s="86"/>
      <c r="U106" s="86"/>
      <c r="V106" s="86"/>
      <c r="W106" s="86"/>
      <c r="X106" s="86"/>
      <c r="Y106" s="11"/>
    </row>
    <row r="107" spans="2:25" ht="45" customHeight="1">
      <c r="B107" s="84"/>
      <c r="C107" s="84"/>
      <c r="D107" s="84"/>
      <c r="E107" s="84"/>
      <c r="F107" s="84"/>
      <c r="G107" s="84"/>
      <c r="H107" s="84"/>
      <c r="I107" s="84"/>
      <c r="J107" s="83"/>
      <c r="K107" s="85"/>
      <c r="L107" s="85"/>
      <c r="M107" s="84"/>
      <c r="N107" s="85"/>
      <c r="O107" s="86"/>
      <c r="P107" s="86"/>
      <c r="Q107" s="84"/>
      <c r="R107" s="86"/>
      <c r="S107" s="86"/>
      <c r="T107" s="86"/>
      <c r="U107" s="86"/>
      <c r="V107" s="86"/>
      <c r="W107" s="86"/>
      <c r="X107" s="86"/>
      <c r="Y107" s="11"/>
    </row>
    <row r="108" spans="2:25" ht="45" customHeight="1">
      <c r="B108" s="84"/>
      <c r="C108" s="84"/>
      <c r="D108" s="84"/>
      <c r="E108" s="84"/>
      <c r="F108" s="84"/>
      <c r="G108" s="84"/>
      <c r="H108" s="84"/>
      <c r="I108" s="84"/>
      <c r="J108" s="83"/>
      <c r="K108" s="85"/>
      <c r="L108" s="85"/>
      <c r="M108" s="84"/>
      <c r="N108" s="85"/>
      <c r="O108" s="86"/>
      <c r="P108" s="86"/>
      <c r="Q108" s="84"/>
      <c r="R108" s="86"/>
      <c r="S108" s="86"/>
      <c r="T108" s="86"/>
      <c r="U108" s="86"/>
      <c r="V108" s="86"/>
      <c r="W108" s="86"/>
      <c r="X108" s="86"/>
      <c r="Y108" s="11"/>
    </row>
    <row r="109" spans="2:25" ht="45" customHeight="1">
      <c r="B109" s="84"/>
      <c r="C109" s="84"/>
      <c r="D109" s="84"/>
      <c r="E109" s="84"/>
      <c r="F109" s="84"/>
      <c r="G109" s="84"/>
      <c r="H109" s="84"/>
      <c r="I109" s="84"/>
      <c r="J109" s="83"/>
      <c r="K109" s="85"/>
      <c r="L109" s="85"/>
      <c r="M109" s="84"/>
      <c r="N109" s="85"/>
      <c r="O109" s="86"/>
      <c r="P109" s="86"/>
      <c r="Q109" s="84"/>
      <c r="R109" s="86"/>
      <c r="S109" s="86"/>
      <c r="T109" s="86"/>
      <c r="U109" s="86"/>
      <c r="V109" s="86"/>
      <c r="W109" s="86"/>
      <c r="X109" s="86"/>
      <c r="Y109" s="11"/>
    </row>
    <row r="110" spans="2:25" ht="45" customHeight="1">
      <c r="B110" s="84"/>
      <c r="C110" s="84"/>
      <c r="D110" s="84"/>
      <c r="E110" s="84"/>
      <c r="F110" s="84"/>
      <c r="G110" s="84"/>
      <c r="H110" s="84"/>
      <c r="I110" s="84"/>
      <c r="J110" s="83"/>
      <c r="K110" s="85"/>
      <c r="L110" s="85"/>
      <c r="M110" s="84"/>
      <c r="N110" s="85"/>
      <c r="O110" s="86"/>
      <c r="P110" s="86"/>
      <c r="Q110" s="84"/>
      <c r="R110" s="86"/>
      <c r="S110" s="86"/>
      <c r="T110" s="86"/>
      <c r="U110" s="86"/>
      <c r="V110" s="86"/>
      <c r="W110" s="86"/>
      <c r="X110" s="86"/>
      <c r="Y110" s="14"/>
    </row>
    <row r="111" spans="2:25" ht="45" customHeight="1">
      <c r="B111" s="84"/>
      <c r="C111" s="84"/>
      <c r="D111" s="84"/>
      <c r="E111" s="84"/>
      <c r="F111" s="84"/>
      <c r="G111" s="84"/>
      <c r="H111" s="84"/>
      <c r="I111" s="84"/>
      <c r="J111" s="83"/>
      <c r="K111" s="85"/>
      <c r="L111" s="85"/>
      <c r="M111" s="84"/>
      <c r="N111" s="85"/>
      <c r="O111" s="86"/>
      <c r="P111" s="86"/>
      <c r="Q111" s="84"/>
      <c r="R111" s="86"/>
      <c r="S111" s="86"/>
      <c r="T111" s="86"/>
      <c r="U111" s="86"/>
      <c r="V111" s="86"/>
      <c r="W111" s="86"/>
      <c r="X111" s="86"/>
      <c r="Y111" s="11"/>
    </row>
    <row r="112" spans="2:25" ht="45" customHeight="1">
      <c r="B112" s="11"/>
      <c r="C112" s="11"/>
      <c r="D112" s="11"/>
      <c r="E112" s="11"/>
      <c r="F112" s="11"/>
      <c r="G112" s="11"/>
      <c r="H112" s="11"/>
      <c r="I112" s="11"/>
      <c r="J112" s="13"/>
      <c r="K112" s="12"/>
      <c r="L112" s="12"/>
      <c r="M112" s="11"/>
      <c r="N112" s="12"/>
      <c r="O112" s="14"/>
      <c r="P112" s="14"/>
      <c r="Q112" s="11"/>
      <c r="R112" s="14"/>
      <c r="S112" s="14"/>
      <c r="T112" s="14"/>
      <c r="U112" s="14"/>
      <c r="V112" s="14"/>
      <c r="W112" s="14"/>
      <c r="X112" s="14"/>
      <c r="Y112" s="11"/>
    </row>
    <row r="113" spans="2:25" ht="45" customHeight="1">
      <c r="B113" s="11"/>
      <c r="C113" s="11"/>
      <c r="D113" s="11"/>
      <c r="E113" s="11"/>
      <c r="F113" s="11"/>
      <c r="G113" s="11"/>
      <c r="H113" s="11"/>
      <c r="I113" s="11"/>
      <c r="J113" s="13"/>
      <c r="K113" s="12"/>
      <c r="L113" s="12"/>
      <c r="M113" s="11"/>
      <c r="N113" s="12"/>
      <c r="O113" s="14"/>
      <c r="P113" s="14"/>
      <c r="Q113" s="11"/>
      <c r="R113" s="14"/>
      <c r="S113" s="14"/>
      <c r="T113" s="14"/>
      <c r="U113" s="14"/>
      <c r="V113" s="14"/>
      <c r="W113" s="14"/>
      <c r="X113" s="14"/>
      <c r="Y113" s="11"/>
    </row>
    <row r="114" spans="2:25" ht="45" customHeight="1">
      <c r="B114" s="11"/>
      <c r="C114" s="11"/>
      <c r="D114" s="11"/>
      <c r="E114" s="11"/>
      <c r="F114" s="11"/>
      <c r="G114" s="11"/>
      <c r="H114" s="11"/>
      <c r="I114" s="11"/>
      <c r="J114" s="13"/>
      <c r="K114" s="12"/>
      <c r="L114" s="12"/>
      <c r="M114" s="11"/>
      <c r="N114" s="12"/>
      <c r="O114" s="14"/>
      <c r="P114" s="14"/>
      <c r="Q114" s="11"/>
      <c r="R114" s="14"/>
      <c r="S114" s="14"/>
      <c r="T114" s="14"/>
      <c r="U114" s="14"/>
      <c r="V114" s="14"/>
      <c r="W114" s="14"/>
      <c r="X114" s="14"/>
      <c r="Y114" s="11"/>
    </row>
    <row r="115" spans="2:25" ht="45" customHeight="1">
      <c r="B115" s="11"/>
      <c r="C115" s="11"/>
      <c r="D115" s="11"/>
      <c r="E115" s="11"/>
      <c r="F115" s="11"/>
      <c r="G115" s="11"/>
      <c r="H115" s="11"/>
      <c r="I115" s="11"/>
      <c r="J115" s="13"/>
      <c r="K115" s="12"/>
      <c r="L115" s="12"/>
      <c r="M115" s="11"/>
      <c r="N115" s="12"/>
      <c r="O115" s="14"/>
      <c r="P115" s="14"/>
      <c r="Q115" s="11"/>
      <c r="R115" s="14"/>
      <c r="S115" s="14"/>
      <c r="T115" s="14"/>
      <c r="U115" s="14"/>
      <c r="V115" s="14"/>
      <c r="W115" s="14"/>
      <c r="X115" s="14"/>
      <c r="Y115" s="11"/>
    </row>
    <row r="116" spans="2:25" ht="45" customHeight="1">
      <c r="B116" s="11"/>
      <c r="C116" s="11"/>
      <c r="D116" s="11"/>
      <c r="E116" s="11"/>
      <c r="F116" s="11"/>
      <c r="G116" s="11"/>
      <c r="H116" s="11"/>
      <c r="I116" s="11"/>
      <c r="J116" s="13"/>
      <c r="K116" s="12"/>
      <c r="L116" s="12"/>
      <c r="M116" s="11"/>
      <c r="N116" s="12"/>
      <c r="O116" s="14"/>
      <c r="P116" s="14"/>
      <c r="Q116" s="11"/>
      <c r="R116" s="14"/>
      <c r="S116" s="14"/>
      <c r="T116" s="14"/>
      <c r="U116" s="14"/>
      <c r="V116" s="14"/>
      <c r="W116" s="14"/>
      <c r="X116" s="14"/>
      <c r="Y116" s="11"/>
    </row>
    <row r="117" spans="2:25" ht="45" customHeight="1">
      <c r="B117" s="11"/>
      <c r="C117" s="11"/>
      <c r="D117" s="11"/>
      <c r="E117" s="11"/>
      <c r="F117" s="11"/>
      <c r="G117" s="11"/>
      <c r="H117" s="11"/>
      <c r="I117" s="11"/>
      <c r="J117" s="13"/>
      <c r="K117" s="12"/>
      <c r="L117" s="12"/>
      <c r="M117" s="11"/>
      <c r="N117" s="12"/>
      <c r="O117" s="14"/>
      <c r="P117" s="14"/>
      <c r="Q117" s="11"/>
      <c r="R117" s="14"/>
      <c r="S117" s="14"/>
      <c r="T117" s="14"/>
      <c r="U117" s="14"/>
      <c r="V117" s="14"/>
      <c r="W117" s="14"/>
      <c r="X117" s="14"/>
      <c r="Y117" s="11"/>
    </row>
    <row r="118" spans="2:25" ht="45" customHeight="1">
      <c r="B118" s="11"/>
      <c r="C118" s="11"/>
      <c r="D118" s="11"/>
      <c r="E118" s="11"/>
      <c r="F118" s="11"/>
      <c r="G118" s="11"/>
      <c r="H118" s="11"/>
      <c r="I118" s="11"/>
      <c r="J118" s="13"/>
      <c r="K118" s="12"/>
      <c r="L118" s="12"/>
      <c r="M118" s="11"/>
      <c r="N118" s="12"/>
      <c r="O118" s="14"/>
      <c r="P118" s="14"/>
      <c r="Q118" s="11"/>
      <c r="R118" s="14"/>
      <c r="S118" s="14"/>
      <c r="T118" s="14"/>
      <c r="U118" s="14"/>
      <c r="V118" s="14"/>
      <c r="W118" s="14"/>
      <c r="X118" s="14"/>
      <c r="Y118" s="11"/>
    </row>
    <row r="119" spans="2:25" ht="45" customHeight="1">
      <c r="B119" s="11"/>
      <c r="C119" s="11"/>
      <c r="D119" s="11"/>
      <c r="E119" s="11"/>
      <c r="F119" s="11"/>
      <c r="G119" s="11"/>
      <c r="H119" s="11"/>
      <c r="I119" s="11"/>
      <c r="J119" s="13"/>
      <c r="K119" s="12"/>
      <c r="L119" s="12"/>
      <c r="M119" s="11"/>
      <c r="N119" s="12"/>
      <c r="O119" s="14"/>
      <c r="P119" s="14"/>
      <c r="Q119" s="11"/>
      <c r="R119" s="14"/>
      <c r="S119" s="14"/>
      <c r="T119" s="14"/>
      <c r="U119" s="14"/>
      <c r="V119" s="14"/>
      <c r="W119" s="14"/>
      <c r="X119" s="14"/>
      <c r="Y119" s="14"/>
    </row>
    <row r="120" spans="2:25" ht="45" customHeight="1">
      <c r="B120" s="11"/>
      <c r="C120" s="11"/>
      <c r="D120" s="11"/>
      <c r="E120" s="11"/>
      <c r="F120" s="11"/>
      <c r="G120" s="11"/>
      <c r="H120" s="11"/>
      <c r="I120" s="11"/>
      <c r="J120" s="13"/>
      <c r="K120" s="12"/>
      <c r="L120" s="12"/>
      <c r="M120" s="11"/>
      <c r="N120" s="12"/>
      <c r="O120" s="14"/>
      <c r="P120" s="14"/>
      <c r="Q120" s="11"/>
      <c r="R120" s="14"/>
      <c r="S120" s="14"/>
      <c r="T120" s="14"/>
      <c r="U120" s="14"/>
      <c r="V120" s="14"/>
      <c r="W120" s="14"/>
      <c r="X120" s="14"/>
      <c r="Y120" s="11"/>
    </row>
    <row r="121" spans="2:25" ht="45" customHeight="1">
      <c r="B121" s="11"/>
      <c r="C121" s="11"/>
      <c r="D121" s="11"/>
      <c r="E121" s="11"/>
      <c r="F121" s="11"/>
      <c r="G121" s="11"/>
      <c r="H121" s="11"/>
      <c r="I121" s="11"/>
      <c r="J121" s="13"/>
      <c r="K121" s="12"/>
      <c r="L121" s="12"/>
      <c r="M121" s="11"/>
      <c r="N121" s="12"/>
      <c r="O121" s="14"/>
      <c r="P121" s="14"/>
      <c r="Q121" s="11"/>
      <c r="R121" s="14"/>
      <c r="S121" s="14"/>
      <c r="T121" s="14"/>
      <c r="U121" s="14"/>
      <c r="V121" s="14"/>
      <c r="W121" s="14"/>
      <c r="X121" s="14"/>
      <c r="Y121" s="11"/>
    </row>
    <row r="122" spans="2:25" ht="45" customHeight="1">
      <c r="B122" s="11"/>
      <c r="C122" s="11"/>
      <c r="D122" s="11"/>
      <c r="E122" s="11"/>
      <c r="F122" s="11"/>
      <c r="G122" s="11"/>
      <c r="H122" s="11"/>
      <c r="I122" s="11"/>
      <c r="J122" s="13"/>
      <c r="K122" s="12"/>
      <c r="L122" s="12"/>
      <c r="M122" s="11"/>
      <c r="N122" s="12"/>
      <c r="O122" s="14"/>
      <c r="P122" s="14"/>
      <c r="Q122" s="11"/>
      <c r="R122" s="14"/>
      <c r="S122" s="14"/>
      <c r="T122" s="14"/>
      <c r="U122" s="14"/>
      <c r="V122" s="14"/>
      <c r="W122" s="14"/>
      <c r="X122" s="14"/>
      <c r="Y122" s="11"/>
    </row>
    <row r="123" spans="2:25" ht="45" customHeight="1">
      <c r="B123" s="11"/>
      <c r="C123" s="11"/>
      <c r="D123" s="11"/>
      <c r="E123" s="11"/>
      <c r="F123" s="11"/>
      <c r="G123" s="11"/>
      <c r="H123" s="11"/>
      <c r="I123" s="11"/>
      <c r="J123" s="13"/>
      <c r="K123" s="12"/>
      <c r="L123" s="12"/>
      <c r="M123" s="11"/>
      <c r="N123" s="12"/>
      <c r="O123" s="14"/>
      <c r="P123" s="14"/>
      <c r="Q123" s="11"/>
      <c r="R123" s="14"/>
      <c r="S123" s="14"/>
      <c r="T123" s="14"/>
      <c r="U123" s="14"/>
      <c r="V123" s="14"/>
      <c r="W123" s="14"/>
      <c r="X123" s="14"/>
      <c r="Y123" s="11"/>
    </row>
    <row r="124" spans="2:25" ht="45" customHeight="1">
      <c r="B124" s="11"/>
      <c r="C124" s="11"/>
      <c r="D124" s="11"/>
      <c r="E124" s="11"/>
      <c r="F124" s="11"/>
      <c r="G124" s="11"/>
      <c r="H124" s="11"/>
      <c r="I124" s="11"/>
      <c r="J124" s="13"/>
      <c r="K124" s="12"/>
      <c r="L124" s="12"/>
      <c r="M124" s="11"/>
      <c r="N124" s="12"/>
      <c r="O124" s="14"/>
      <c r="P124" s="14"/>
      <c r="Q124" s="11"/>
      <c r="R124" s="14"/>
      <c r="S124" s="14"/>
      <c r="T124" s="14"/>
      <c r="U124" s="14"/>
      <c r="V124" s="14"/>
      <c r="W124" s="14"/>
      <c r="X124" s="14"/>
      <c r="Y124" s="11"/>
    </row>
    <row r="125" spans="2:25" ht="45" customHeight="1">
      <c r="B125" s="11"/>
      <c r="C125" s="11"/>
      <c r="D125" s="11"/>
      <c r="E125" s="11"/>
      <c r="F125" s="11"/>
      <c r="G125" s="11"/>
      <c r="H125" s="11"/>
      <c r="I125" s="11"/>
      <c r="J125" s="13"/>
      <c r="K125" s="12"/>
      <c r="L125" s="12"/>
      <c r="M125" s="11"/>
      <c r="N125" s="12"/>
      <c r="O125" s="14"/>
      <c r="P125" s="14"/>
      <c r="Q125" s="11"/>
      <c r="R125" s="14"/>
      <c r="S125" s="14"/>
      <c r="T125" s="14"/>
      <c r="U125" s="14"/>
      <c r="V125" s="14"/>
      <c r="W125" s="14"/>
      <c r="X125" s="14"/>
      <c r="Y125" s="11"/>
    </row>
    <row r="126" spans="2:25" ht="45" customHeight="1">
      <c r="B126" s="11"/>
      <c r="C126" s="11"/>
      <c r="D126" s="11"/>
      <c r="E126" s="11"/>
      <c r="F126" s="11"/>
      <c r="G126" s="11"/>
      <c r="H126" s="11"/>
      <c r="I126" s="11"/>
      <c r="J126" s="13"/>
      <c r="K126" s="12"/>
      <c r="L126" s="12"/>
      <c r="M126" s="11"/>
      <c r="N126" s="12"/>
      <c r="O126" s="14"/>
      <c r="P126" s="14"/>
      <c r="Q126" s="11"/>
      <c r="R126" s="14"/>
      <c r="S126" s="14"/>
      <c r="T126" s="14"/>
      <c r="U126" s="14"/>
      <c r="V126" s="14"/>
      <c r="W126" s="14"/>
      <c r="X126" s="14"/>
      <c r="Y126" s="11"/>
    </row>
    <row r="127" spans="2:25" ht="45" customHeight="1">
      <c r="B127" s="11"/>
      <c r="C127" s="11"/>
      <c r="D127" s="11"/>
      <c r="E127" s="11"/>
      <c r="F127" s="11"/>
      <c r="G127" s="11"/>
      <c r="H127" s="11"/>
      <c r="I127" s="11"/>
      <c r="J127" s="13"/>
      <c r="K127" s="12"/>
      <c r="L127" s="12"/>
      <c r="M127" s="11"/>
      <c r="N127" s="12"/>
      <c r="O127" s="14"/>
      <c r="P127" s="14"/>
      <c r="Q127" s="11"/>
      <c r="R127" s="14"/>
      <c r="S127" s="14"/>
      <c r="T127" s="14"/>
      <c r="U127" s="14"/>
      <c r="V127" s="14"/>
      <c r="W127" s="14"/>
      <c r="X127" s="14"/>
      <c r="Y127" s="11"/>
    </row>
    <row r="128" spans="2:25" ht="45" customHeight="1">
      <c r="B128" s="11"/>
      <c r="C128" s="11"/>
      <c r="D128" s="11"/>
      <c r="E128" s="11"/>
      <c r="F128" s="11"/>
      <c r="G128" s="11"/>
      <c r="H128" s="11"/>
      <c r="I128" s="11"/>
      <c r="J128" s="13"/>
      <c r="K128" s="12"/>
      <c r="L128" s="12"/>
      <c r="M128" s="11"/>
      <c r="N128" s="12"/>
      <c r="O128" s="14"/>
      <c r="P128" s="14"/>
      <c r="Q128" s="11"/>
      <c r="R128" s="14"/>
      <c r="S128" s="14"/>
      <c r="T128" s="14"/>
      <c r="U128" s="14"/>
      <c r="V128" s="14"/>
      <c r="W128" s="14"/>
      <c r="X128" s="14"/>
      <c r="Y128" s="11"/>
    </row>
    <row r="129" spans="2:25" ht="45" customHeight="1">
      <c r="B129" s="11"/>
      <c r="C129" s="11"/>
      <c r="D129" s="11"/>
      <c r="E129" s="11"/>
      <c r="F129" s="11"/>
      <c r="G129" s="11"/>
      <c r="H129" s="11"/>
      <c r="I129" s="11"/>
      <c r="J129" s="13"/>
      <c r="K129" s="12"/>
      <c r="L129" s="12"/>
      <c r="M129" s="11"/>
      <c r="N129" s="12"/>
      <c r="O129" s="14"/>
      <c r="P129" s="14"/>
      <c r="Q129" s="11"/>
      <c r="R129" s="14"/>
      <c r="S129" s="14"/>
      <c r="T129" s="14"/>
      <c r="U129" s="14"/>
      <c r="V129" s="14"/>
      <c r="W129" s="14"/>
      <c r="X129" s="14"/>
      <c r="Y129" s="11"/>
    </row>
    <row r="130" spans="2:25" ht="45" customHeight="1">
      <c r="B130" s="11"/>
      <c r="C130" s="11"/>
      <c r="D130" s="11"/>
      <c r="E130" s="11"/>
      <c r="F130" s="11"/>
      <c r="G130" s="11"/>
      <c r="H130" s="11"/>
      <c r="I130" s="11"/>
      <c r="J130" s="13"/>
      <c r="K130" s="12"/>
      <c r="L130" s="12"/>
      <c r="M130" s="11"/>
      <c r="N130" s="12"/>
      <c r="O130" s="14"/>
      <c r="P130" s="14"/>
      <c r="Q130" s="11"/>
      <c r="R130" s="14"/>
      <c r="S130" s="14"/>
      <c r="T130" s="14"/>
      <c r="U130" s="14"/>
      <c r="V130" s="14"/>
      <c r="W130" s="14"/>
      <c r="X130" s="14"/>
      <c r="Y130" s="11"/>
    </row>
    <row r="131" spans="2:25" ht="45" customHeight="1">
      <c r="B131" s="11"/>
      <c r="C131" s="11"/>
      <c r="D131" s="11"/>
      <c r="E131" s="11"/>
      <c r="F131" s="11"/>
      <c r="G131" s="11"/>
      <c r="H131" s="11"/>
      <c r="I131" s="11"/>
      <c r="J131" s="13"/>
      <c r="K131" s="12"/>
      <c r="L131" s="12"/>
      <c r="M131" s="11"/>
      <c r="N131" s="12"/>
      <c r="O131" s="14"/>
      <c r="P131" s="14"/>
      <c r="Q131" s="11"/>
      <c r="R131" s="14"/>
      <c r="S131" s="14"/>
      <c r="T131" s="14"/>
      <c r="U131" s="14"/>
      <c r="V131" s="14"/>
      <c r="W131" s="14"/>
      <c r="X131" s="14"/>
      <c r="Y131" s="11"/>
    </row>
    <row r="132" spans="2:25" ht="45" customHeight="1">
      <c r="B132" s="11"/>
      <c r="C132" s="11"/>
      <c r="D132" s="11"/>
      <c r="E132" s="11"/>
      <c r="F132" s="11"/>
      <c r="G132" s="11"/>
      <c r="H132" s="11"/>
      <c r="I132" s="11"/>
      <c r="J132" s="13"/>
      <c r="K132" s="12"/>
      <c r="L132" s="12"/>
      <c r="M132" s="11"/>
      <c r="N132" s="12"/>
      <c r="O132" s="14"/>
      <c r="P132" s="14"/>
      <c r="Q132" s="11"/>
      <c r="R132" s="14"/>
      <c r="S132" s="14"/>
      <c r="T132" s="14"/>
      <c r="U132" s="14"/>
      <c r="V132" s="14"/>
      <c r="W132" s="14"/>
      <c r="X132" s="14"/>
      <c r="Y132" s="11"/>
    </row>
    <row r="133" spans="2:25" ht="45" customHeight="1">
      <c r="B133" s="11"/>
      <c r="C133" s="11"/>
      <c r="D133" s="11"/>
      <c r="E133" s="11"/>
      <c r="F133" s="11"/>
      <c r="G133" s="11"/>
      <c r="H133" s="11"/>
      <c r="I133" s="11"/>
      <c r="J133" s="13"/>
      <c r="K133" s="12"/>
      <c r="L133" s="12"/>
      <c r="M133" s="11"/>
      <c r="N133" s="12"/>
      <c r="O133" s="14"/>
      <c r="P133" s="14"/>
      <c r="Q133" s="11"/>
      <c r="R133" s="14"/>
      <c r="S133" s="14"/>
      <c r="T133" s="14"/>
      <c r="U133" s="14"/>
      <c r="V133" s="14"/>
      <c r="W133" s="14"/>
      <c r="X133" s="14"/>
      <c r="Y133" s="11"/>
    </row>
    <row r="134" spans="2:25" ht="45" customHeight="1">
      <c r="B134" s="11"/>
      <c r="C134" s="11"/>
      <c r="D134" s="11"/>
      <c r="E134" s="11"/>
      <c r="F134" s="11"/>
      <c r="G134" s="11"/>
      <c r="H134" s="11"/>
      <c r="I134" s="11"/>
      <c r="J134" s="13"/>
      <c r="K134" s="12"/>
      <c r="L134" s="12"/>
      <c r="M134" s="11"/>
      <c r="N134" s="12"/>
      <c r="O134" s="14"/>
      <c r="P134" s="14"/>
      <c r="Q134" s="11"/>
      <c r="R134" s="14"/>
      <c r="S134" s="14"/>
      <c r="T134" s="14"/>
      <c r="U134" s="14"/>
      <c r="V134" s="14"/>
      <c r="W134" s="14"/>
      <c r="X134" s="14"/>
      <c r="Y134" s="11"/>
    </row>
    <row r="135" spans="2:25" ht="45" customHeight="1">
      <c r="B135" s="11"/>
      <c r="C135" s="11"/>
      <c r="D135" s="11"/>
      <c r="E135" s="11"/>
      <c r="F135" s="11"/>
      <c r="G135" s="11"/>
      <c r="H135" s="11"/>
      <c r="I135" s="11"/>
      <c r="J135" s="13"/>
      <c r="K135" s="12"/>
      <c r="L135" s="12"/>
      <c r="M135" s="11"/>
      <c r="N135" s="12"/>
      <c r="O135" s="14"/>
      <c r="P135" s="14"/>
      <c r="Q135" s="11"/>
      <c r="R135" s="14"/>
      <c r="S135" s="14"/>
      <c r="T135" s="14"/>
      <c r="U135" s="14"/>
      <c r="V135" s="14"/>
      <c r="W135" s="14"/>
      <c r="X135" s="14"/>
      <c r="Y135" s="11"/>
    </row>
    <row r="136" spans="2:25" ht="45" customHeight="1">
      <c r="B136" s="11"/>
      <c r="C136" s="11"/>
      <c r="D136" s="11"/>
      <c r="E136" s="11"/>
      <c r="F136" s="11"/>
      <c r="G136" s="11"/>
      <c r="H136" s="11"/>
      <c r="I136" s="11"/>
      <c r="J136" s="13"/>
      <c r="K136" s="12"/>
      <c r="L136" s="12"/>
      <c r="M136" s="11"/>
      <c r="N136" s="12"/>
      <c r="O136" s="14"/>
      <c r="P136" s="14"/>
      <c r="Q136" s="11"/>
      <c r="R136" s="14"/>
      <c r="S136" s="14"/>
      <c r="T136" s="14"/>
      <c r="U136" s="14"/>
      <c r="V136" s="14"/>
      <c r="W136" s="14"/>
      <c r="X136" s="14"/>
      <c r="Y136" s="11"/>
    </row>
    <row r="137" spans="2:25" ht="45" customHeight="1">
      <c r="B137" s="11"/>
      <c r="C137" s="11"/>
      <c r="D137" s="11"/>
      <c r="E137" s="11"/>
      <c r="F137" s="11"/>
      <c r="G137" s="11"/>
      <c r="H137" s="11"/>
      <c r="I137" s="11"/>
      <c r="J137" s="13"/>
      <c r="K137" s="12"/>
      <c r="L137" s="12"/>
      <c r="M137" s="11"/>
      <c r="N137" s="12"/>
      <c r="O137" s="14"/>
      <c r="P137" s="14"/>
      <c r="Q137" s="11"/>
      <c r="R137" s="14"/>
      <c r="S137" s="14"/>
      <c r="T137" s="14"/>
      <c r="U137" s="14"/>
      <c r="V137" s="14"/>
      <c r="W137" s="14"/>
      <c r="X137" s="14"/>
      <c r="Y137" s="11"/>
    </row>
    <row r="138" spans="2:25" ht="45" customHeight="1">
      <c r="B138" s="11"/>
      <c r="C138" s="11"/>
      <c r="D138" s="11"/>
      <c r="E138" s="11"/>
      <c r="F138" s="11"/>
      <c r="G138" s="11"/>
      <c r="H138" s="11"/>
      <c r="I138" s="11"/>
      <c r="J138" s="13"/>
      <c r="K138" s="12"/>
      <c r="L138" s="12"/>
      <c r="M138" s="11"/>
      <c r="N138" s="12"/>
      <c r="O138" s="14"/>
      <c r="P138" s="14"/>
      <c r="Q138" s="11"/>
      <c r="R138" s="14"/>
      <c r="S138" s="14"/>
      <c r="T138" s="14"/>
      <c r="U138" s="14"/>
      <c r="V138" s="14"/>
      <c r="W138" s="14"/>
      <c r="X138" s="14"/>
      <c r="Y138" s="11"/>
    </row>
    <row r="139" spans="2:25" ht="45" customHeight="1">
      <c r="B139" s="11"/>
      <c r="C139" s="11"/>
      <c r="D139" s="11"/>
      <c r="E139" s="11"/>
      <c r="F139" s="11"/>
      <c r="G139" s="11"/>
      <c r="H139" s="11"/>
      <c r="I139" s="11"/>
      <c r="J139" s="13"/>
      <c r="K139" s="12"/>
      <c r="L139" s="12"/>
      <c r="M139" s="11"/>
      <c r="N139" s="12"/>
      <c r="O139" s="14"/>
      <c r="P139" s="14"/>
      <c r="Q139" s="11"/>
      <c r="R139" s="14"/>
      <c r="S139" s="14"/>
      <c r="T139" s="14"/>
      <c r="U139" s="14"/>
      <c r="V139" s="14"/>
      <c r="W139" s="14"/>
      <c r="X139" s="14"/>
      <c r="Y139" s="11"/>
    </row>
    <row r="140" spans="2:25" ht="45" customHeight="1">
      <c r="B140" s="11"/>
      <c r="C140" s="11"/>
      <c r="D140" s="11"/>
      <c r="E140" s="11"/>
      <c r="F140" s="11"/>
      <c r="G140" s="11"/>
      <c r="H140" s="11"/>
      <c r="I140" s="11"/>
      <c r="J140" s="13"/>
      <c r="K140" s="12"/>
      <c r="L140" s="12"/>
      <c r="M140" s="11"/>
      <c r="N140" s="12"/>
      <c r="O140" s="14"/>
      <c r="P140" s="14"/>
      <c r="Q140" s="11"/>
      <c r="R140" s="14"/>
      <c r="S140" s="14"/>
      <c r="T140" s="14"/>
      <c r="U140" s="14"/>
      <c r="V140" s="14"/>
      <c r="W140" s="14"/>
      <c r="X140" s="14"/>
      <c r="Y140" s="11"/>
    </row>
    <row r="141" spans="2:25" ht="45" customHeight="1">
      <c r="B141" s="11"/>
      <c r="C141" s="11"/>
      <c r="D141" s="11"/>
      <c r="E141" s="11"/>
      <c r="F141" s="11"/>
      <c r="G141" s="11"/>
      <c r="H141" s="11"/>
      <c r="I141" s="11"/>
      <c r="J141" s="13"/>
      <c r="K141" s="12"/>
      <c r="L141" s="12"/>
      <c r="M141" s="11"/>
      <c r="N141" s="12"/>
      <c r="O141" s="14"/>
      <c r="P141" s="14"/>
      <c r="Q141" s="11"/>
      <c r="R141" s="14"/>
      <c r="S141" s="14"/>
      <c r="T141" s="14"/>
      <c r="U141" s="14"/>
      <c r="V141" s="14"/>
      <c r="W141" s="14"/>
      <c r="X141" s="14"/>
      <c r="Y141" s="11"/>
    </row>
    <row r="142" spans="2:25" ht="45" customHeight="1">
      <c r="B142" s="11"/>
      <c r="C142" s="11"/>
      <c r="D142" s="11"/>
      <c r="E142" s="11"/>
      <c r="F142" s="11"/>
      <c r="G142" s="11"/>
      <c r="H142" s="11"/>
      <c r="I142" s="11"/>
      <c r="J142" s="13"/>
      <c r="K142" s="12"/>
      <c r="L142" s="12"/>
      <c r="M142" s="11"/>
      <c r="N142" s="12"/>
      <c r="O142" s="14"/>
      <c r="P142" s="14"/>
      <c r="Q142" s="11"/>
      <c r="R142" s="14"/>
      <c r="S142" s="14"/>
      <c r="T142" s="14"/>
      <c r="U142" s="14"/>
      <c r="V142" s="14"/>
      <c r="W142" s="14"/>
      <c r="X142" s="14"/>
      <c r="Y142" s="11"/>
    </row>
    <row r="143" spans="2:25" ht="45" customHeight="1">
      <c r="B143" s="11"/>
      <c r="C143" s="11"/>
      <c r="D143" s="11"/>
      <c r="E143" s="11"/>
      <c r="F143" s="11"/>
      <c r="G143" s="11"/>
      <c r="H143" s="11"/>
      <c r="I143" s="11"/>
      <c r="J143" s="13"/>
      <c r="K143" s="12"/>
      <c r="L143" s="12"/>
      <c r="M143" s="11"/>
      <c r="N143" s="12"/>
      <c r="O143" s="14"/>
      <c r="P143" s="14"/>
      <c r="Q143" s="11"/>
      <c r="R143" s="14"/>
      <c r="S143" s="14"/>
      <c r="T143" s="14"/>
      <c r="U143" s="14"/>
      <c r="V143" s="14"/>
      <c r="W143" s="14"/>
      <c r="X143" s="14"/>
      <c r="Y143" s="11"/>
    </row>
  </sheetData>
  <sheetProtection selectLockedCells="1"/>
  <dataConsolidate/>
  <mergeCells count="106">
    <mergeCell ref="B15:C15"/>
    <mergeCell ref="D9:E9"/>
    <mergeCell ref="D10:E10"/>
    <mergeCell ref="D11:E11"/>
    <mergeCell ref="D12:E12"/>
    <mergeCell ref="D13:E13"/>
    <mergeCell ref="B14:C14"/>
    <mergeCell ref="B13:C13"/>
    <mergeCell ref="B85:Y85"/>
    <mergeCell ref="M10:N10"/>
    <mergeCell ref="M12:N12"/>
    <mergeCell ref="I9:J9"/>
    <mergeCell ref="D14:E14"/>
    <mergeCell ref="F13:G13"/>
    <mergeCell ref="F12:G12"/>
    <mergeCell ref="F11:G11"/>
    <mergeCell ref="K9:L9"/>
    <mergeCell ref="K13:L13"/>
    <mergeCell ref="B86:Y86"/>
    <mergeCell ref="B87:Y87"/>
    <mergeCell ref="B88:Y88"/>
    <mergeCell ref="B89:Y89"/>
    <mergeCell ref="AA4:AB4"/>
    <mergeCell ref="AA15:AB15"/>
    <mergeCell ref="AI15:AJ15"/>
    <mergeCell ref="N7:N8"/>
    <mergeCell ref="O7:O8"/>
    <mergeCell ref="P15:X15"/>
    <mergeCell ref="P14:X14"/>
    <mergeCell ref="P13:X13"/>
    <mergeCell ref="P12:X12"/>
    <mergeCell ref="P11:X11"/>
    <mergeCell ref="P10:X10"/>
    <mergeCell ref="P9:X9"/>
    <mergeCell ref="P8:X8"/>
    <mergeCell ref="P7:X7"/>
    <mergeCell ref="P6:X6"/>
    <mergeCell ref="B3:E5"/>
    <mergeCell ref="I10:J10"/>
    <mergeCell ref="B12:C12"/>
    <mergeCell ref="B11:C11"/>
    <mergeCell ref="N9:O9"/>
    <mergeCell ref="B90:Y90"/>
    <mergeCell ref="B91:Y91"/>
    <mergeCell ref="B92:Y92"/>
    <mergeCell ref="B93:Y93"/>
    <mergeCell ref="B94:Y94"/>
    <mergeCell ref="B104:Y104"/>
    <mergeCell ref="B95:Y95"/>
    <mergeCell ref="B96:Y96"/>
    <mergeCell ref="B97:Y97"/>
    <mergeCell ref="B98:Y98"/>
    <mergeCell ref="B99:Y99"/>
    <mergeCell ref="B100:Y100"/>
    <mergeCell ref="B101:Y101"/>
    <mergeCell ref="B102:Y102"/>
    <mergeCell ref="B103:Y103"/>
    <mergeCell ref="AX21:AY21"/>
    <mergeCell ref="AU11:AW11"/>
    <mergeCell ref="AV21:AV22"/>
    <mergeCell ref="AW21:AW22"/>
    <mergeCell ref="AN21:AU21"/>
    <mergeCell ref="D15:E15"/>
    <mergeCell ref="F14:G14"/>
    <mergeCell ref="I15:J15"/>
    <mergeCell ref="I14:J14"/>
    <mergeCell ref="AR11:AT11"/>
    <mergeCell ref="M14:N14"/>
    <mergeCell ref="M13:N13"/>
    <mergeCell ref="M11:N11"/>
    <mergeCell ref="AG15:AH15"/>
    <mergeCell ref="AE15:AF15"/>
    <mergeCell ref="AC15:AD15"/>
    <mergeCell ref="F15:G15"/>
    <mergeCell ref="I13:J13"/>
    <mergeCell ref="I11:J11"/>
    <mergeCell ref="I12:J12"/>
    <mergeCell ref="M15:N15"/>
    <mergeCell ref="Z14:AJ14"/>
    <mergeCell ref="K15:L15"/>
    <mergeCell ref="K14:L14"/>
    <mergeCell ref="O2:P2"/>
    <mergeCell ref="F3:Y3"/>
    <mergeCell ref="F4:Y4"/>
    <mergeCell ref="F5:Y5"/>
    <mergeCell ref="F7:G7"/>
    <mergeCell ref="F6:G6"/>
    <mergeCell ref="I6:J6"/>
    <mergeCell ref="I7:J7"/>
    <mergeCell ref="K7:L7"/>
    <mergeCell ref="K6:L6"/>
    <mergeCell ref="M7:M8"/>
    <mergeCell ref="F8:G8"/>
    <mergeCell ref="N6:O6"/>
    <mergeCell ref="I8:J8"/>
    <mergeCell ref="K8:L8"/>
    <mergeCell ref="B7:C7"/>
    <mergeCell ref="D7:E7"/>
    <mergeCell ref="F10:G10"/>
    <mergeCell ref="F9:G9"/>
    <mergeCell ref="D8:E8"/>
    <mergeCell ref="B10:C10"/>
    <mergeCell ref="B9:C9"/>
    <mergeCell ref="D6:E6"/>
    <mergeCell ref="B6:C6"/>
    <mergeCell ref="B8:C8"/>
  </mergeCells>
  <phoneticPr fontId="3" alignment="center"/>
  <conditionalFormatting sqref="AZ23:AZ34">
    <cfRule type="cellIs" dxfId="1" priority="1" operator="equal">
      <formula>"No"</formula>
    </cfRule>
    <cfRule type="cellIs" dxfId="0" priority="2" operator="equal">
      <formula>"Sí"</formula>
    </cfRule>
  </conditionalFormatting>
  <dataValidations disablePrompts="1" xWindow="868" yWindow="506" count="1">
    <dataValidation allowBlank="1" showErrorMessage="1" prompt="Ingrese los metro de cama de explosivo._x000a_" sqref="W17:X83" xr:uid="{6DCEDC19-F642-4C8C-89FF-C0D975E7F4E6}"/>
  </dataValidations>
  <pageMargins left="0.59055118110236227" right="0.59055118110236227" top="0.59055118110236227" bottom="0.59055118110236227" header="0.62992125984251968" footer="0.59055118110236227"/>
  <pageSetup scale="6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xWindow="868" yWindow="506" count="36">
        <x14:dataValidation type="list" allowBlank="1" showInputMessage="1" showErrorMessage="1" prompt="Ingrese los metro de cama de explosivo._x000a_" xr:uid="{00000000-0002-0000-0000-000008000000}">
          <x14:formula1>
            <xm:f>Hoja1!$H$3:$H$28</xm:f>
          </x14:formula1>
          <xm:sqref>Y119 Y110 T84:X84 T105:X143</xm:sqref>
        </x14:dataValidation>
        <x14:dataValidation type="list" allowBlank="1" showInputMessage="1" showErrorMessage="1" prompt="Ingrese la cantidad de gredas que se utilizaron para confinar el tiro" xr:uid="{00000000-0002-0000-0000-000001000000}">
          <x14:formula1>
            <xm:f>Hoja1!$B$3:$B$52</xm:f>
          </x14:formula1>
          <xm:sqref>N84 N105:N143</xm:sqref>
        </x14:dataValidation>
        <x14:dataValidation type="list" allowBlank="1" showInputMessage="1" showErrorMessage="1" prompt="Seleccione el APD utilizado" xr:uid="{00000000-0002-0000-0000-000003000000}">
          <x14:formula1>
            <xm:f>Hoja1!$D$4:$D$7</xm:f>
          </x14:formula1>
          <xm:sqref>O84 O105:O143</xm:sqref>
        </x14:dataValidation>
        <x14:dataValidation type="list" allowBlank="1" showInputMessage="1" showErrorMessage="1" xr:uid="{00000000-0002-0000-0000-000006000000}">
          <x14:formula1>
            <xm:f>Hoja1!$F$3:$F$5</xm:f>
          </x14:formula1>
          <xm:sqref>R105:R143 R84 K17:K83</xm:sqref>
        </x14:dataValidation>
        <x14:dataValidation type="list" allowBlank="1" showInputMessage="1" showErrorMessage="1" xr:uid="{00000000-0002-0000-0000-000007000000}">
          <x14:formula1>
            <xm:f>Hoja1!$G$3:$G$4</xm:f>
          </x14:formula1>
          <xm:sqref>S105:S143 S84 L17:L83</xm:sqref>
        </x14:dataValidation>
        <x14:dataValidation type="list" allowBlank="1" showInputMessage="1" showErrorMessage="1" xr:uid="{CA2E8BAE-9508-4893-89B3-C40AF47757D8}">
          <x14:formula1>
            <xm:f>Hoja1!$M$3:$M$4</xm:f>
          </x14:formula1>
          <xm:sqref>M105:M143 M84 S17:S83 P17:P83</xm:sqref>
        </x14:dataValidation>
        <x14:dataValidation type="list" allowBlank="1" showInputMessage="1" showErrorMessage="1" xr:uid="{33CEF9F8-A779-4B6B-A42F-4D6C7EA85E12}">
          <x14:formula1>
            <xm:f>Hoja1!$E$3:$E$8</xm:f>
          </x14:formula1>
          <xm:sqref>Q84 Q105:Q143</xm:sqref>
        </x14:dataValidation>
        <x14:dataValidation type="list" allowBlank="1" showInputMessage="1" showErrorMessage="1" xr:uid="{5B3E6D23-361A-482D-83F0-0F6F9F8FC4A5}">
          <x14:formula1>
            <xm:f>Hoja1!$K$3:$K$11</xm:f>
          </x14:formula1>
          <xm:sqref>D8:E8</xm:sqref>
        </x14:dataValidation>
        <x14:dataValidation type="list" allowBlank="1" showInputMessage="1" showErrorMessage="1" xr:uid="{2F8A34B1-635D-4B61-8254-7127B66D9F91}">
          <x14:formula1>
            <xm:f>Hoja1!$L$3:$L$5</xm:f>
          </x14:formula1>
          <xm:sqref>D7:E7</xm:sqref>
        </x14:dataValidation>
        <x14:dataValidation type="list" allowBlank="1" showInputMessage="1" showErrorMessage="1" xr:uid="{3E540A0E-7A63-4369-97D0-48F07AC8692A}">
          <x14:formula1>
            <xm:f>Hoja1!$J$3:$J$8</xm:f>
          </x14:formula1>
          <xm:sqref>D13:E13</xm:sqref>
        </x14:dataValidation>
        <x14:dataValidation type="list" allowBlank="1" showInputMessage="1" showErrorMessage="1" xr:uid="{A1F01D4B-9848-4A54-A181-BED16CB07426}">
          <x14:formula1>
            <xm:f>Hoja1!$I$3:$I$7</xm:f>
          </x14:formula1>
          <xm:sqref>D12:E12</xm:sqref>
        </x14:dataValidation>
        <x14:dataValidation type="list" allowBlank="1" showErrorMessage="1" prompt="Ingrese los metro de cama de explosivo._x000a_" xr:uid="{765A0A29-587C-4097-BDBE-85195F0AD22A}">
          <x14:formula1>
            <xm:f>Hoja1!$H$3:$H$28</xm:f>
          </x14:formula1>
          <xm:sqref>N36:N83</xm:sqref>
        </x14:dataValidation>
        <x14:dataValidation type="list" allowBlank="1" showInputMessage="1" showErrorMessage="1" prompt="Ingrese cantidad de cebos= _x000a_*Un cebo puede estar formado por 1 iniciador más varios APD" xr:uid="{00000000-0002-0000-0000-000000000000}">
          <x14:formula1>
            <xm:f>Hoja1!#REF!</xm:f>
          </x14:formula1>
          <xm:sqref>K84:L84 K105:L143</xm:sqref>
        </x14:dataValidation>
        <x14:dataValidation type="list" allowBlank="1" showInputMessage="1" showErrorMessage="1" xr:uid="{51FA40A6-530F-4D34-BB1A-C89BE1285BA8}">
          <x14:formula1>
            <xm:f>Hoja1!$Q$3:$Q$5</xm:f>
          </x14:formula1>
          <xm:sqref>D9:E9</xm:sqref>
        </x14:dataValidation>
        <x14:dataValidation type="list" allowBlank="1" showInputMessage="1" showErrorMessage="1" xr:uid="{9CEF383D-3A85-44CF-A9E5-8EAFFA63188B}">
          <x14:formula1>
            <xm:f>Hoja1!$R$3:$R$6</xm:f>
          </x14:formula1>
          <xm:sqref>D10:E10</xm:sqref>
        </x14:dataValidation>
        <x14:dataValidation type="list" allowBlank="1" showInputMessage="1" showErrorMessage="1" xr:uid="{DAEE93DA-BF9D-4D0C-B41F-D809C3AAEA86}">
          <x14:formula1>
            <xm:f>Hoja1!$N$3:$N$5</xm:f>
          </x14:formula1>
          <xm:sqref>H14</xm:sqref>
        </x14:dataValidation>
        <x14:dataValidation type="list" allowBlank="1" showInputMessage="1" showErrorMessage="1" prompt="Si se usaron 2 tipos de APD distintos, seleccione la opción &quot;Especial&quot; e indique el detalle en observaciones." xr:uid="{00000000-0002-0000-0000-000004000000}">
          <x14:formula1>
            <xm:f>Hoja1!#REF!</xm:f>
          </x14:formula1>
          <xm:sqref>P84 P105:P143</xm:sqref>
        </x14:dataValidation>
        <x14:dataValidation type="list" allowBlank="1" showInputMessage="1" showErrorMessage="1" xr:uid="{4B425BB6-4D69-484F-B664-8884ECEDE1A9}">
          <x14:formula1>
            <xm:f>Hoja1!$T$3:$T$7</xm:f>
          </x14:formula1>
          <xm:sqref>N9:O9</xm:sqref>
        </x14:dataValidation>
        <x14:dataValidation type="list" allowBlank="1" showInputMessage="1" showErrorMessage="1" xr:uid="{1C40E372-7296-4ED5-940B-EC865DA99690}">
          <x14:formula1>
            <xm:f>Hoja1!$X$3:$X$7</xm:f>
          </x14:formula1>
          <xm:sqref>AD17</xm:sqref>
        </x14:dataValidation>
        <x14:dataValidation type="list" allowBlank="1" showInputMessage="1" showErrorMessage="1" xr:uid="{209EE541-F77F-4A8E-AF27-0D8664016EED}">
          <x14:formula1>
            <xm:f>Hoja1!$Y$3:$Y$7</xm:f>
          </x14:formula1>
          <xm:sqref>AF17</xm:sqref>
        </x14:dataValidation>
        <x14:dataValidation type="list" allowBlank="1" showErrorMessage="1" prompt="Ingrese si el tiro actual se esta cargando con la primera, segunda, tercera...etc. pera_x000a_" xr:uid="{DB0C0C9D-E58E-46B5-B12D-EE3AF2CE9B31}">
          <x14:formula1>
            <xm:f>Hoja1!$A$3:$A$49</xm:f>
          </x14:formula1>
          <xm:sqref>E17 G17</xm:sqref>
        </x14:dataValidation>
        <x14:dataValidation type="list" allowBlank="1" showInputMessage="1" showErrorMessage="1" xr:uid="{65CCF6BF-12BE-45F1-BFA9-71F173F69F4F}">
          <x14:formula1>
            <xm:f>Hoja1!$D$3:$D$7</xm:f>
          </x14:formula1>
          <xm:sqref>R17:R83 O17:O83</xm:sqref>
        </x14:dataValidation>
        <x14:dataValidation type="list" allowBlank="1" showInputMessage="1" showErrorMessage="1" xr:uid="{C708D714-B23A-4897-8CB6-5081B68D1BE8}">
          <x14:formula1>
            <xm:f>Hoja1!$E$3:$E$11</xm:f>
          </x14:formula1>
          <xm:sqref>I17:I83</xm:sqref>
        </x14:dataValidation>
        <x14:dataValidation type="list" allowBlank="1" showErrorMessage="1" prompt="Si se usaron 2 tipos de APD distintos, seleccione la opción &quot;Especial&quot; e indique el detalle en observaciones." xr:uid="{F11B5920-2B2D-447F-8F41-CFEF9413227D}">
          <x14:formula1>
            <xm:f>Hoja1!$O$3:$O$28</xm:f>
          </x14:formula1>
          <xm:sqref>T17:T83 Q17:Q83</xm:sqref>
        </x14:dataValidation>
        <x14:dataValidation type="list" allowBlank="1" showErrorMessage="1" prompt="Ingrese los metro de cama de explosivo._x000a_" xr:uid="{285351C2-5D5D-46BA-9620-755A02F0205F}">
          <x14:formula1>
            <xm:f>Hoja1!$B$3:$B$42</xm:f>
          </x14:formula1>
          <xm:sqref>U17:U83</xm:sqref>
        </x14:dataValidation>
        <x14:dataValidation type="list" allowBlank="1" showErrorMessage="1" prompt="Ingrese los metro de cama de explosivo._x000a_" xr:uid="{9B4D4E96-EF48-4618-8FDE-AB0392ED48AE}">
          <x14:formula1>
            <xm:f>Hoja1!$P$3:$P$5</xm:f>
          </x14:formula1>
          <xm:sqref>V17:V83</xm:sqref>
        </x14:dataValidation>
        <x14:dataValidation type="list" allowBlank="1" showErrorMessage="1" prompt="Ingrese si el tiro actual se esta cargando con la primera, segunda, tercera...etc. pera_x000a_" xr:uid="{59D92F22-9C54-4223-BF9C-320E34793820}">
          <x14:formula1>
            <xm:f>Hoja1!$A$3:$A$32</xm:f>
          </x14:formula1>
          <xm:sqref>E18:E83 G18:G83</xm:sqref>
        </x14:dataValidation>
        <x14:dataValidation type="list" allowBlank="1" showInputMessage="1" showErrorMessage="1" xr:uid="{3EB5A683-A866-4E66-A316-BC2F5265B089}">
          <x14:formula1>
            <xm:f>Hoja1!$C$3:$C$22</xm:f>
          </x14:formula1>
          <xm:sqref>M17:M83</xm:sqref>
        </x14:dataValidation>
        <x14:dataValidation type="list" allowBlank="1" showErrorMessage="1" prompt="Ingrese los metro de cama de explosivo._x000a_" xr:uid="{4327E12D-CBCB-4CB1-94D2-76AB1815D839}">
          <x14:formula1>
            <xm:f>Hoja1!$H$3:$H$43</xm:f>
          </x14:formula1>
          <xm:sqref>N17:N35</xm:sqref>
        </x14:dataValidation>
        <x14:dataValidation type="list" allowBlank="1" showInputMessage="1" showErrorMessage="1" xr:uid="{8E34727D-DFD1-4935-AF19-04259FD8381A}">
          <x14:formula1>
            <xm:f>Hoja1!$V$3:$V$4</xm:f>
          </x14:formula1>
          <xm:sqref>AA17:AA83</xm:sqref>
        </x14:dataValidation>
        <x14:dataValidation type="list" allowBlank="1" showInputMessage="1" showErrorMessage="1" xr:uid="{3E6D4763-D941-4F13-8F9C-770109124696}">
          <x14:formula1>
            <xm:f>Hoja1!$W$3:$W$12</xm:f>
          </x14:formula1>
          <xm:sqref>AB17:AB83</xm:sqref>
        </x14:dataValidation>
        <x14:dataValidation type="list" allowBlank="1" showInputMessage="1" showErrorMessage="1" xr:uid="{B34DC348-E3F8-4633-A821-6653153AAA06}">
          <x14:formula1>
            <xm:f>Hoja1!$X$3:$X$5</xm:f>
          </x14:formula1>
          <xm:sqref>AD18:AD83</xm:sqref>
        </x14:dataValidation>
        <x14:dataValidation type="list" allowBlank="1" showInputMessage="1" showErrorMessage="1" xr:uid="{A3E43EE4-DA7F-48C3-A8B1-B16032729FB8}">
          <x14:formula1>
            <xm:f>Hoja1!$Y$3:$Y$6</xm:f>
          </x14:formula1>
          <xm:sqref>AF18:AF83</xm:sqref>
        </x14:dataValidation>
        <x14:dataValidation type="list" allowBlank="1" showInputMessage="1" showErrorMessage="1" xr:uid="{61AC5D50-CC5D-4D1C-970E-90DC7DAB13CD}">
          <x14:formula1>
            <xm:f>Hoja1!$Z$3:$Z$7</xm:f>
          </x14:formula1>
          <xm:sqref>AH17:AH83</xm:sqref>
        </x14:dataValidation>
        <x14:dataValidation type="list" allowBlank="1" showInputMessage="1" showErrorMessage="1" xr:uid="{78735D6F-FB7D-4E36-8630-440A5E77AEF5}">
          <x14:formula1>
            <xm:f>Hoja1!$AA$3:$AA$23</xm:f>
          </x14:formula1>
          <xm:sqref>AJ17:AJ83</xm:sqref>
        </x14:dataValidation>
        <x14:dataValidation type="list" allowBlank="1" showInputMessage="1" showErrorMessage="1" xr:uid="{C2EE1A99-85BC-4761-B6E1-25A6C2085600}">
          <x14:formula1>
            <xm:f>Hoja1!$AB$3:$AB$12</xm:f>
          </x14:formula1>
          <xm:sqref>J17:J83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JEJ</vt:lpstr>
      <vt:lpstr>JEJ!Área_de_impresión</vt:lpstr>
      <vt:lpstr>JEJ!Títulos_a_imprimir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espinoza</dc:creator>
  <cp:keywords/>
  <dc:description/>
  <cp:lastModifiedBy>Ignacio Salinas</cp:lastModifiedBy>
  <cp:revision/>
  <cp:lastPrinted>2023-08-10T20:18:55Z</cp:lastPrinted>
  <dcterms:created xsi:type="dcterms:W3CDTF">2015-06-05T18:19:34Z</dcterms:created>
  <dcterms:modified xsi:type="dcterms:W3CDTF">2026-10-12T01:09:45Z</dcterms:modified>
  <cp:category/>
  <cp:contentStatus/>
</cp:coreProperties>
</file>