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C:\00.- JEJ\01.- WORKS 2023\"/>
    </mc:Choice>
  </mc:AlternateContent>
  <xr:revisionPtr revIDLastSave="0" documentId="8_{A52C23F2-CD2F-4607-AFA9-048949D5917D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JEJ" sheetId="5" r:id="rId1"/>
  </sheets>
  <definedNames>
    <definedName name="_xlnm._FilterDatabase" localSheetId="0" hidden="1">JEJ!$B$16:$B$143</definedName>
    <definedName name="_xlnm.Print_Area" localSheetId="0">JEJ!$B$2:$T$143</definedName>
    <definedName name="_xlnm.Print_Titles" localSheetId="0">JEJ!$5:$5</definedName>
    <definedName name="Z_1C4D8BDC_C480_45E4_96CA_CEB66E1C55C9_.wvu.PrintArea" localSheetId="0" hidden="1">JEJ!$B$2:$P$143</definedName>
    <definedName name="Z_1C4D8BDC_C480_45E4_96CA_CEB66E1C55C9_.wvu.PrintTitles" localSheetId="0" hidden="1">JEJ!$5:$5</definedName>
    <definedName name="Z_3E8DE444_E750_4CD6_A7EB_BB0CD4A4469F_.wvu.PrintArea" localSheetId="0" hidden="1">JEJ!$B$2:$P$143</definedName>
    <definedName name="Z_3E8DE444_E750_4CD6_A7EB_BB0CD4A4469F_.wvu.PrintTitles" localSheetId="0" hidden="1">JEJ!$5:$5</definedName>
    <definedName name="Z_7C0283FF_2B93_496F_87E4_6E1870BB64E4_.wvu.PrintArea" localSheetId="0" hidden="1">JEJ!$B$2:$P$143</definedName>
    <definedName name="Z_7C0283FF_2B93_496F_87E4_6E1870BB64E4_.wvu.PrintTitles" localSheetId="0" hidden="1">JEJ!$5:$5</definedName>
    <definedName name="Z_A0012712_DB49_4D87_9FE3_C63336A64E80_.wvu.PrintArea" localSheetId="0" hidden="1">JEJ!$B$2:$P$143</definedName>
    <definedName name="Z_A0012712_DB49_4D87_9FE3_C63336A64E80_.wvu.PrintTitles" localSheetId="0" hidden="1">JEJ!$5:$5</definedName>
    <definedName name="Z_B0E908B2_CADA_4CE9_8457_AC2FAA9A5234_.wvu.PrintArea" localSheetId="0" hidden="1">JEJ!$B$2:$P$143</definedName>
    <definedName name="Z_B0E908B2_CADA_4CE9_8457_AC2FAA9A5234_.wvu.PrintTitles" localSheetId="0" hidden="1">JEJ!$5:$5</definedName>
    <definedName name="Z_C249970D_876A_4076_B7E8_3FB99D323B9B_.wvu.PrintArea" localSheetId="0" hidden="1">JEJ!$B$2:$P$143</definedName>
    <definedName name="Z_C249970D_876A_4076_B7E8_3FB99D323B9B_.wvu.PrintTitles" localSheetId="0" hidden="1">JEJ!$5:$5</definedName>
    <definedName name="Z_DD01898E_1B73_4B19_A1DE_D95BF163E838_.wvu.PrintArea" localSheetId="0" hidden="1">JEJ!$B$2:$P$143</definedName>
    <definedName name="Z_DD01898E_1B73_4B19_A1DE_D95BF163E838_.wvu.PrintTitles" localSheetId="0" hidden="1">JEJ!$5:$5</definedName>
    <definedName name="Z_E2015BE2_6027_4992_A0CB_E4BBE16F6656_.wvu.PrintArea" localSheetId="0" hidden="1">JEJ!$B$2:$P$143</definedName>
    <definedName name="Z_E2015BE2_6027_4992_A0CB_E4BBE16F6656_.wvu.PrintTitles" localSheetId="0" hidden="1">JEJ!$5:$5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5" l="1"/>
  <c r="H13" i="5"/>
  <c r="H12" i="5"/>
  <c r="O15" i="5"/>
  <c r="L12" i="5"/>
  <c r="L11" i="5"/>
  <c r="K12" i="5"/>
  <c r="K11" i="5"/>
  <c r="K9" i="5"/>
  <c r="K8" i="5"/>
  <c r="AB11" i="5"/>
  <c r="AB10" i="5"/>
  <c r="AB9" i="5"/>
  <c r="AB8" i="5"/>
  <c r="AB7" i="5"/>
  <c r="AB6" i="5"/>
  <c r="AC17" i="5"/>
  <c r="AC18" i="5"/>
  <c r="AC19" i="5"/>
  <c r="AC20" i="5"/>
  <c r="AC21" i="5"/>
  <c r="AK18" i="5" a="1"/>
  <c r="AK18" i="5"/>
  <c r="AK19" i="5" a="1"/>
  <c r="AK19" i="5"/>
  <c r="AK20" i="5" a="1"/>
  <c r="AK20" i="5"/>
  <c r="AK21" i="5" a="1"/>
  <c r="AK21" i="5"/>
  <c r="AK22" i="5" a="1"/>
  <c r="AK22" i="5"/>
  <c r="AK23" i="5" a="1"/>
  <c r="AK23" i="5"/>
  <c r="AK24" i="5" a="1"/>
  <c r="AK24" i="5"/>
  <c r="AK25" i="5" a="1"/>
  <c r="AK25" i="5"/>
  <c r="AK26" i="5" a="1"/>
  <c r="AK26" i="5"/>
  <c r="AK27" i="5" a="1"/>
  <c r="AK27" i="5"/>
  <c r="AK28" i="5" a="1"/>
  <c r="AK28" i="5"/>
  <c r="AK29" i="5" a="1"/>
  <c r="AK29" i="5"/>
  <c r="AK30" i="5" a="1"/>
  <c r="AK30" i="5"/>
  <c r="AK31" i="5" a="1"/>
  <c r="AK31" i="5"/>
  <c r="AK32" i="5" a="1"/>
  <c r="AK32" i="5"/>
  <c r="AK33" i="5" a="1"/>
  <c r="AK33" i="5"/>
  <c r="AK34" i="5" a="1"/>
  <c r="AK34" i="5"/>
  <c r="AK35" i="5" a="1"/>
  <c r="AK35" i="5"/>
  <c r="AK36" i="5" a="1"/>
  <c r="AK36" i="5"/>
  <c r="AK37" i="5" a="1"/>
  <c r="AK37" i="5"/>
  <c r="AK38" i="5" a="1"/>
  <c r="AK38" i="5"/>
  <c r="AK39" i="5" a="1"/>
  <c r="AK39" i="5"/>
  <c r="AK40" i="5" a="1"/>
  <c r="AK40" i="5"/>
  <c r="AK41" i="5" a="1"/>
  <c r="AK41" i="5"/>
  <c r="AK42" i="5" a="1"/>
  <c r="AK42" i="5"/>
  <c r="AK43" i="5" a="1"/>
  <c r="AK43" i="5"/>
  <c r="AK44" i="5" a="1"/>
  <c r="AK44" i="5"/>
  <c r="AK45" i="5" a="1"/>
  <c r="AK45" i="5"/>
  <c r="AK46" i="5" a="1"/>
  <c r="AK46" i="5"/>
  <c r="AK47" i="5" a="1"/>
  <c r="AK47" i="5"/>
  <c r="AK48" i="5" a="1"/>
  <c r="AK48" i="5"/>
  <c r="AK49" i="5" a="1"/>
  <c r="AK49" i="5"/>
  <c r="AK50" i="5" a="1"/>
  <c r="AK50" i="5"/>
  <c r="AK51" i="5" a="1"/>
  <c r="AK51" i="5"/>
  <c r="AK52" i="5" a="1"/>
  <c r="AK52" i="5"/>
  <c r="AK53" i="5" a="1"/>
  <c r="AK53" i="5"/>
  <c r="AK54" i="5" a="1"/>
  <c r="AK54" i="5"/>
  <c r="AK55" i="5" a="1"/>
  <c r="AK55" i="5"/>
  <c r="AK56" i="5" a="1"/>
  <c r="AK56" i="5"/>
  <c r="AK57" i="5" a="1"/>
  <c r="AK57" i="5"/>
  <c r="AK58" i="5" a="1"/>
  <c r="AK58" i="5"/>
  <c r="AK59" i="5" a="1"/>
  <c r="AK59" i="5"/>
  <c r="AK60" i="5" a="1"/>
  <c r="AK60" i="5"/>
  <c r="AK61" i="5" a="1"/>
  <c r="AK61" i="5"/>
  <c r="AK62" i="5" a="1"/>
  <c r="AK62" i="5"/>
  <c r="AK63" i="5" a="1"/>
  <c r="AK63" i="5"/>
  <c r="AK64" i="5" a="1"/>
  <c r="AK64" i="5"/>
  <c r="AK65" i="5" a="1"/>
  <c r="AK65" i="5"/>
  <c r="AK66" i="5" a="1"/>
  <c r="AK66" i="5"/>
  <c r="AK67" i="5" a="1"/>
  <c r="AK67" i="5"/>
  <c r="AK68" i="5" a="1"/>
  <c r="AK68" i="5"/>
  <c r="AK69" i="5" a="1"/>
  <c r="AK69" i="5"/>
  <c r="AK70" i="5" a="1"/>
  <c r="AK70" i="5"/>
  <c r="AK71" i="5" a="1"/>
  <c r="AK71" i="5"/>
  <c r="AK72" i="5" a="1"/>
  <c r="AK72" i="5"/>
  <c r="AK73" i="5" a="1"/>
  <c r="AK73" i="5"/>
  <c r="AK74" i="5" a="1"/>
  <c r="AK74" i="5"/>
  <c r="AK75" i="5" a="1"/>
  <c r="AK75" i="5"/>
  <c r="AK76" i="5" a="1"/>
  <c r="AK76" i="5"/>
  <c r="AK77" i="5" a="1"/>
  <c r="AK77" i="5"/>
  <c r="AK78" i="5" a="1"/>
  <c r="AK78" i="5"/>
  <c r="AK79" i="5" a="1"/>
  <c r="AK79" i="5"/>
  <c r="AK80" i="5" a="1"/>
  <c r="AK80" i="5"/>
  <c r="AK81" i="5" a="1"/>
  <c r="AK81" i="5"/>
  <c r="AK82" i="5" a="1"/>
  <c r="AK82" i="5"/>
  <c r="AK83" i="5" a="1"/>
  <c r="AK83" i="5"/>
  <c r="AK17" i="5" a="1"/>
  <c r="AK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AG79" i="5"/>
  <c r="AG80" i="5"/>
  <c r="AG81" i="5"/>
  <c r="AG82" i="5"/>
  <c r="AG83" i="5"/>
  <c r="AG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17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P25" i="5"/>
  <c r="AR25" i="5"/>
  <c r="AP24" i="5"/>
  <c r="AR24" i="5"/>
  <c r="AP23" i="5"/>
  <c r="AR23" i="5"/>
  <c r="AQ30" i="5"/>
  <c r="AQ31" i="5"/>
  <c r="AQ32" i="5"/>
  <c r="AQ33" i="5"/>
  <c r="AV23" i="5" a="1"/>
  <c r="AW26" i="5"/>
  <c r="AP26" i="5"/>
  <c r="AO34" i="5"/>
  <c r="AV12" i="5"/>
  <c r="AV15" i="5"/>
  <c r="AU34" i="5"/>
  <c r="AN30" i="5"/>
  <c r="AP30" i="5"/>
  <c r="AR30" i="5"/>
  <c r="AS30" i="5"/>
  <c r="AN31" i="5"/>
  <c r="AP31" i="5"/>
  <c r="AR31" i="5"/>
  <c r="AS31" i="5"/>
  <c r="AN32" i="5"/>
  <c r="AP32" i="5"/>
  <c r="AR32" i="5"/>
  <c r="AS32" i="5"/>
  <c r="AP27" i="5"/>
  <c r="AM11" i="5"/>
  <c r="AM14" i="5"/>
  <c r="AN4" i="5"/>
  <c r="AM4" i="5"/>
  <c r="AN3" i="5"/>
  <c r="AM3" i="5"/>
  <c r="AR26" i="5"/>
  <c r="AR27" i="5"/>
  <c r="AP28" i="5"/>
  <c r="AR28" i="5"/>
  <c r="AP29" i="5"/>
  <c r="AR29" i="5"/>
  <c r="AS29" i="5"/>
  <c r="AR33" i="5"/>
  <c r="AS27" i="5"/>
  <c r="AS28" i="5"/>
  <c r="AS33" i="5"/>
  <c r="AW36" i="5"/>
  <c r="AP33" i="5"/>
  <c r="AS26" i="5"/>
  <c r="AV13" i="5"/>
  <c r="AS4" i="5"/>
  <c r="AS5" i="5"/>
  <c r="AX26" i="5" s="1"/>
  <c r="AM5" i="5"/>
  <c r="AN5" i="5"/>
  <c r="AS10" i="5"/>
  <c r="AS12" i="5"/>
  <c r="AM15" i="5"/>
  <c r="AN16" i="5"/>
  <c r="AY32" i="5"/>
  <c r="AY29" i="5"/>
  <c r="AY27" i="5"/>
  <c r="AW33" i="5"/>
  <c r="AX33" i="5"/>
  <c r="AZ32" i="5"/>
  <c r="AW27" i="5"/>
  <c r="AX27" i="5"/>
  <c r="AZ26" i="5"/>
  <c r="AZ33" i="5"/>
  <c r="AY33" i="5"/>
  <c r="AW30" i="5"/>
  <c r="AX30" i="5"/>
  <c r="AW28" i="5"/>
  <c r="AX28" i="5"/>
  <c r="AY30" i="5"/>
  <c r="AZ28" i="5"/>
  <c r="AW31" i="5"/>
  <c r="AW29" i="5"/>
  <c r="AX29" i="5"/>
  <c r="AV23" i="5"/>
  <c r="AW25" i="5"/>
  <c r="AX25" i="5"/>
  <c r="AY25" i="5"/>
  <c r="AZ25" i="5"/>
  <c r="AY26" i="5"/>
  <c r="AW24" i="5"/>
  <c r="AX24" i="5"/>
  <c r="AY24" i="5"/>
  <c r="AZ24" i="5"/>
  <c r="AZ29" i="5"/>
  <c r="AW32" i="5"/>
  <c r="AX32" i="5"/>
  <c r="AZ27" i="5"/>
  <c r="AZ30" i="5"/>
  <c r="AY28" i="5"/>
  <c r="AP34" i="5"/>
  <c r="AT17" i="5"/>
  <c r="AT18" i="5"/>
  <c r="AS14" i="5"/>
  <c r="AS13" i="5"/>
  <c r="AS15" i="5"/>
  <c r="AV34" i="5"/>
  <c r="AY34" i="5"/>
  <c r="AW23" i="5"/>
  <c r="AR34" i="5"/>
  <c r="AW17" i="5"/>
  <c r="AY13" i="5"/>
  <c r="AV14" i="5"/>
  <c r="AY23" i="5"/>
  <c r="AT16" i="5"/>
  <c r="AX23" i="5"/>
  <c r="AZ23" i="5"/>
  <c r="AW34" i="5"/>
  <c r="K10" i="5" s="1"/>
  <c r="L10" i="5" s="1"/>
  <c r="AW18" i="5"/>
  <c r="AW35" i="5"/>
  <c r="AY14" i="5"/>
  <c r="AW16" i="5"/>
  <c r="AX34" i="5"/>
  <c r="AZ34" i="5"/>
  <c r="AS25" i="5" l="1"/>
  <c r="AS24" i="5"/>
  <c r="AS23" i="5"/>
  <c r="AQ24" i="5"/>
  <c r="AQ25" i="5"/>
  <c r="AQ26" i="5"/>
  <c r="AQ27" i="5"/>
  <c r="AQ28" i="5"/>
  <c r="AQ29" i="5"/>
  <c r="AQ2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<sst xmlns="http://schemas.openxmlformats.org/spreadsheetml/2006/main" count="170" uniqueCount="153">
  <si>
    <t>Longitudes</t>
  </si>
  <si>
    <t>Diseño</t>
  </si>
  <si>
    <t>Medido en el Turno</t>
  </si>
  <si>
    <t>HOJA DE TERRENO SEGUIMIENTO AL CARGUIO</t>
  </si>
  <si>
    <t>Metros Perforados</t>
  </si>
  <si>
    <t>J. E. J. INGENIERÍA S. A. CONTRATO N° 4600026097</t>
  </si>
  <si>
    <t>Adherencia</t>
  </si>
  <si>
    <t>Metros de Taco</t>
  </si>
  <si>
    <t>Densidad (6 bar) [kg/m3]</t>
  </si>
  <si>
    <t>Densidad Lineal Min AnFo Granel [kg/m]</t>
  </si>
  <si>
    <t>SERVICIO QA/QC OPERACIONES DE PERFORACIÓN Y TRONADURA</t>
  </si>
  <si>
    <t>Cumplimiento</t>
  </si>
  <si>
    <t>Porcentaje</t>
  </si>
  <si>
    <t>Metros con Carga</t>
  </si>
  <si>
    <t>Densidad (8 bar) [kg/m3]</t>
  </si>
  <si>
    <t>Densidad Lineal Máx AnFo a densidad [kg/m]</t>
  </si>
  <si>
    <t>Fecha</t>
  </si>
  <si>
    <t>H Llegada JeJ a Postura</t>
  </si>
  <si>
    <t>Presión en Compresor [bar]</t>
  </si>
  <si>
    <t>Núm. Zanja</t>
  </si>
  <si>
    <t>Pérdida Operacional Durante el Carguío</t>
  </si>
  <si>
    <t>TIEMPO</t>
  </si>
  <si>
    <t>Lianza</t>
  </si>
  <si>
    <t>Tuno</t>
  </si>
  <si>
    <t>H Salida JeJ de Postura</t>
  </si>
  <si>
    <t>Presión en Pera [bar]</t>
  </si>
  <si>
    <t xml:space="preserve">Calles Zanja </t>
  </si>
  <si>
    <t>Arañas Inferiores</t>
  </si>
  <si>
    <t>Mina</t>
  </si>
  <si>
    <t>H Llegada PyT a Postura</t>
  </si>
  <si>
    <t>Sacos Totales Usados</t>
  </si>
  <si>
    <t>Sacos</t>
  </si>
  <si>
    <t>Nivel</t>
  </si>
  <si>
    <t>H Inicio Carguío</t>
  </si>
  <si>
    <t>Kilos Totales Usados</t>
  </si>
  <si>
    <t>Fase</t>
  </si>
  <si>
    <t>Gredas</t>
  </si>
  <si>
    <t>Bloque</t>
  </si>
  <si>
    <t>H Fin Carguío</t>
  </si>
  <si>
    <t>Densidad Lineal en Carguío [kg/m]</t>
  </si>
  <si>
    <t>Calle UCL</t>
  </si>
  <si>
    <t>Arañas Superiores</t>
  </si>
  <si>
    <t>Explosivo x Saco</t>
  </si>
  <si>
    <t>kg</t>
  </si>
  <si>
    <t>Metros Cargados en Turno</t>
  </si>
  <si>
    <t>m</t>
  </si>
  <si>
    <t>ID Tronadura</t>
  </si>
  <si>
    <t>H Salida PyT de Postura</t>
  </si>
  <si>
    <t>Rango de Densidad Lineal Proyectada [kg/m]</t>
  </si>
  <si>
    <t>Parada Inicial</t>
  </si>
  <si>
    <t>Pérdida Operacional Durante el Amarre</t>
  </si>
  <si>
    <t>Cama</t>
  </si>
  <si>
    <t>Diámetro</t>
  </si>
  <si>
    <t>pul</t>
  </si>
  <si>
    <t>Consumo de Explosivo Proyectado</t>
  </si>
  <si>
    <t>Consumo Real</t>
  </si>
  <si>
    <t>Supervisor JeJ</t>
  </si>
  <si>
    <t>Tiempo en Postura</t>
  </si>
  <si>
    <t>Kilos Totales Proyectados</t>
  </si>
  <si>
    <t>Parada Final (neg)</t>
  </si>
  <si>
    <t>Densidad</t>
  </si>
  <si>
    <t>Kg/m3</t>
  </si>
  <si>
    <t>Explosivo Proyectado</t>
  </si>
  <si>
    <t>Kg</t>
  </si>
  <si>
    <t>Explosivo Usado</t>
  </si>
  <si>
    <t>Encargado Seguimiento JeJ</t>
  </si>
  <si>
    <t>Tiempo en Carguío</t>
  </si>
  <si>
    <t>Ubicación de Geófono</t>
  </si>
  <si>
    <t>Hora Inicio Amarre</t>
  </si>
  <si>
    <t>Rechazo Estimado</t>
  </si>
  <si>
    <t>%</t>
  </si>
  <si>
    <t>Explosivo Proyectado + Rechazo</t>
  </si>
  <si>
    <t>Explosivo Usado - Rechazo</t>
  </si>
  <si>
    <t>Diferencia en Kg Proyectado - Real (sin Rechazo)</t>
  </si>
  <si>
    <t>Supervisor DET</t>
  </si>
  <si>
    <t>Diámetro Tiros [pulg]</t>
  </si>
  <si>
    <t>Altura Geófono [m]</t>
  </si>
  <si>
    <t>Hora Fin Amarre</t>
  </si>
  <si>
    <t>PROTOCOLO PARA TIROS ROTOS</t>
  </si>
  <si>
    <t>Densidad Lineal</t>
  </si>
  <si>
    <t>kg/m</t>
  </si>
  <si>
    <t>Núm. Sacos Proyectados Cargados en Tiros</t>
  </si>
  <si>
    <t>Núm. Sacos Cargados en Tiros</t>
  </si>
  <si>
    <t>Diferencia  en Sacos Cargados</t>
  </si>
  <si>
    <t>Responsable Carguio DET</t>
  </si>
  <si>
    <t>Tiro con VoD</t>
  </si>
  <si>
    <t>Distancia al Geófono [m]</t>
  </si>
  <si>
    <t>Total Tiempo Amarre</t>
  </si>
  <si>
    <t>INSTALA LIANZA</t>
  </si>
  <si>
    <t>INSTALA ARAÑAS INFERIORES</t>
  </si>
  <si>
    <t>INSTALA SACOS</t>
  </si>
  <si>
    <t>INSTALA GREDAS</t>
  </si>
  <si>
    <t>INSTALA ARAÑAS SUPERIOR</t>
  </si>
  <si>
    <t>CAMA DE EXPLOSIVO</t>
  </si>
  <si>
    <t>Capacidad de Carga Lineal x Pera (16 sacos)</t>
  </si>
  <si>
    <t>Núm. Sacos Proyectado en Rechazo</t>
  </si>
  <si>
    <t>Núm. Sacos  en Rechazo</t>
  </si>
  <si>
    <t>PARADA</t>
  </si>
  <si>
    <t>TIRO</t>
  </si>
  <si>
    <t>LONG. DISEÑO [M]</t>
  </si>
  <si>
    <t>taco</t>
  </si>
  <si>
    <t>LARGO MOMENTO CARGAR [M]</t>
  </si>
  <si>
    <t>TACO REAL [M]</t>
  </si>
  <si>
    <t>LONGITUD CARGADA [M]</t>
  </si>
  <si>
    <t>ESTADO TIRO</t>
  </si>
  <si>
    <t>INTENTOS DESTAPE (SOLO TAPADOS)</t>
  </si>
  <si>
    <t>TIRO CON AGUA</t>
  </si>
  <si>
    <t>TIRO NEGATIVO / POSITIVO</t>
  </si>
  <si>
    <t>NÚM. PERA</t>
  </si>
  <si>
    <t>CAMA EXPLOSIVO [M]</t>
  </si>
  <si>
    <t>CEBO SUPERIOR</t>
  </si>
  <si>
    <t>ARAÑA EN CEBO SUPERIOR</t>
  </si>
  <si>
    <t>CANT. CARTUCHOS</t>
  </si>
  <si>
    <t>CEBO INFERIOR</t>
  </si>
  <si>
    <t>ARAÑA EN CEBO INFERIOR</t>
  </si>
  <si>
    <t>NÚM. RETENEDORES</t>
  </si>
  <si>
    <t>TIPO RETENEDOR</t>
  </si>
  <si>
    <t>RETARDO por DISEÑO [ms]</t>
  </si>
  <si>
    <t>RETARDO REAL [ms]</t>
  </si>
  <si>
    <t>ORDEN SECUENCIA</t>
  </si>
  <si>
    <t>TIEMPO CARGUÍO DEL TIRO</t>
  </si>
  <si>
    <t>CUMPLE</t>
  </si>
  <si>
    <t>NÚMERO</t>
  </si>
  <si>
    <t>METROS</t>
  </si>
  <si>
    <t>Capacidad de Carga Lineal x Pera (17 sacos)</t>
  </si>
  <si>
    <t>Total Sacos Proyectados</t>
  </si>
  <si>
    <t>Total Sacos Cargados</t>
  </si>
  <si>
    <t xml:space="preserve">Densidad Proyectada Promedio </t>
  </si>
  <si>
    <t>[kg/m3]</t>
  </si>
  <si>
    <t>Densidad Promedio (Carguío)</t>
  </si>
  <si>
    <t xml:space="preserve">Densidad Lineal Promedio </t>
  </si>
  <si>
    <t>[kg/m]</t>
  </si>
  <si>
    <t>Densidad Lineal Promedio</t>
  </si>
  <si>
    <t>Peras en Carguío (para densidad = 825 [kg/m3])</t>
  </si>
  <si>
    <t>Tiros Cargados</t>
  </si>
  <si>
    <t>Metros Cargados</t>
  </si>
  <si>
    <t>Rango Aceptación x Pera</t>
  </si>
  <si>
    <t>Pera</t>
  </si>
  <si>
    <t>N° Sacos Iniciales en Pera</t>
  </si>
  <si>
    <t>N° Sacos Cargados</t>
  </si>
  <si>
    <t>Capacidad Pera [kg]</t>
  </si>
  <si>
    <t>Capacidad Nominal de Carga de la Pera [m]</t>
  </si>
  <si>
    <t>Explosivo en Pera sin Rechazo [kg]</t>
  </si>
  <si>
    <t>Capacidad de Carga Lineal por Pera sin Rechazo [m]</t>
  </si>
  <si>
    <t>N° Sacos en Pera Final</t>
  </si>
  <si>
    <t>Tiempo de Recarga [min]</t>
  </si>
  <si>
    <t>Metros Mínimos [m] (d = 950 [kg/m3])</t>
  </si>
  <si>
    <t>Metros Máximos [m] (d = 716 [kg/m3])</t>
  </si>
  <si>
    <t>Cumple Rango</t>
  </si>
  <si>
    <t>Totales en Turno</t>
  </si>
  <si>
    <t>Densidad en los tiros Promedio [kg/m3]</t>
  </si>
  <si>
    <t>Densidad Objetivo [kg/m3]</t>
  </si>
  <si>
    <t>OTRAS OBSERVACIONES EN TERRENO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</si>
</sst>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F400]h:mm:ss\ AM/PM"/>
    <numFmt numFmtId="166" formatCode="[$€-2]\ #,##0;[Red]\-[$€-2]\ #,##0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6"/>
      <name val="Yu Gothic"/>
      <family val="2"/>
      <charset val="128"/>
    </font>
    <font>
      <sz val="14"/>
      <name val="Arial"/>
      <family val="2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name val="Arial"/>
      <family val="2"/>
    </font>
    <font>
      <b/>
      <sz val="22"/>
      <color theme="1"/>
      <name val="Calibri"/>
      <family val="2"/>
      <scheme val="minor"/>
    </font>
    <font>
      <sz val="16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b/>
      <sz val="18"/>
      <name val="Arial"/>
      <family val="2"/>
    </font>
    <font>
      <b/>
      <sz val="12"/>
      <color theme="1"/>
      <name val="Calibri"/>
      <family val="2"/>
      <scheme val="minor"/>
    </font>
    <font>
      <b/>
      <sz val="18"/>
      <color theme="0"/>
      <name val="Arial"/>
      <family val="2"/>
    </font>
    <font>
      <b/>
      <sz val="12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505050"/>
      </right>
      <top style="medium">
        <color indexed="64"/>
      </top>
      <bottom style="thin">
        <color rgb="FF505050"/>
      </bottom>
      <diagonal/>
    </border>
    <border>
      <left style="thin">
        <color rgb="FF505050"/>
      </left>
      <right/>
      <top style="medium">
        <color indexed="64"/>
      </top>
      <bottom style="thin">
        <color rgb="FF505050"/>
      </bottom>
      <diagonal/>
    </border>
    <border>
      <left style="thin">
        <color rgb="FF505050"/>
      </left>
      <right style="medium">
        <color indexed="64"/>
      </right>
      <top style="medium">
        <color indexed="64"/>
      </top>
      <bottom style="thin">
        <color rgb="FF505050"/>
      </bottom>
      <diagonal/>
    </border>
    <border>
      <left style="medium">
        <color indexed="64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 style="thin">
        <color rgb="FF505050"/>
      </right>
      <top style="thin">
        <color rgb="FF505050"/>
      </top>
      <bottom style="medium">
        <color indexed="64"/>
      </bottom>
      <diagonal/>
    </border>
    <border>
      <left style="thin">
        <color rgb="FF505050"/>
      </left>
      <right/>
      <top style="thin">
        <color rgb="FF505050"/>
      </top>
      <bottom style="medium">
        <color indexed="64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medium">
        <color indexed="64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505050"/>
      </bottom>
      <diagonal/>
    </border>
    <border>
      <left style="medium">
        <color indexed="64"/>
      </left>
      <right style="medium">
        <color indexed="64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 style="medium">
        <color indexed="64"/>
      </right>
      <top style="thin">
        <color rgb="FF50505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2" borderId="0" applyNumberFormat="0" applyBorder="0" applyAlignment="0" applyProtection="0"/>
    <xf numFmtId="9" fontId="2" fillId="0" borderId="0" applyFont="0" applyFill="0" applyBorder="0" applyAlignment="0" applyProtection="0"/>
  </cellStyleXfs>
  <cellXfs count="279">
    <xf numFmtId="0" fontId="0" fillId="0" borderId="0" xfId="0"/>
    <xf numFmtId="0" fontId="4" fillId="0" borderId="0" xfId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4" fillId="0" borderId="2" xfId="1" applyFont="1" applyBorder="1" applyAlignment="1" applyProtection="1">
      <alignment horizontal="center" vertical="center"/>
      <protection locked="0"/>
    </xf>
    <xf numFmtId="1" fontId="4" fillId="0" borderId="3" xfId="1" applyNumberFormat="1" applyFont="1" applyBorder="1" applyAlignment="1" applyProtection="1">
      <alignment horizontal="center" vertical="center"/>
      <protection locked="0"/>
    </xf>
    <xf numFmtId="2" fontId="4" fillId="0" borderId="3" xfId="1" applyNumberFormat="1" applyFont="1" applyBorder="1" applyAlignment="1" applyProtection="1">
      <alignment horizontal="center" vertical="center"/>
      <protection locked="0"/>
    </xf>
    <xf numFmtId="0" fontId="5" fillId="0" borderId="0" xfId="1" applyFont="1" applyAlignment="1" applyProtection="1">
      <alignment horizontal="center" vertical="center"/>
      <protection locked="0"/>
    </xf>
    <xf numFmtId="0" fontId="4" fillId="0" borderId="6" xfId="1" applyFont="1" applyBorder="1" applyAlignment="1" applyProtection="1">
      <alignment horizontal="center" vertical="center"/>
      <protection locked="0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6" fillId="0" borderId="0" xfId="2" applyFont="1" applyFill="1" applyBorder="1" applyAlignment="1">
      <alignment horizontal="center" vertical="center"/>
    </xf>
    <xf numFmtId="164" fontId="6" fillId="0" borderId="0" xfId="2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6" fillId="0" borderId="0" xfId="2" applyFont="1" applyFill="1" applyBorder="1" applyAlignment="1" applyProtection="1">
      <alignment horizontal="center" vertical="center"/>
      <protection locked="0"/>
    </xf>
    <xf numFmtId="0" fontId="4" fillId="0" borderId="20" xfId="1" applyFont="1" applyBorder="1" applyAlignment="1" applyProtection="1">
      <alignment horizontal="center" vertical="center"/>
      <protection locked="0"/>
    </xf>
    <xf numFmtId="0" fontId="4" fillId="0" borderId="22" xfId="1" applyFont="1" applyBorder="1" applyAlignment="1" applyProtection="1">
      <alignment horizontal="center" vertical="center"/>
      <protection locked="0"/>
    </xf>
    <xf numFmtId="0" fontId="4" fillId="0" borderId="23" xfId="1" applyFont="1" applyBorder="1" applyAlignment="1" applyProtection="1">
      <alignment horizontal="center" vertical="center"/>
      <protection locked="0"/>
    </xf>
    <xf numFmtId="0" fontId="4" fillId="0" borderId="24" xfId="1" applyFont="1" applyBorder="1" applyAlignment="1" applyProtection="1">
      <alignment horizontal="center" vertical="center"/>
      <protection locked="0"/>
    </xf>
    <xf numFmtId="0" fontId="4" fillId="0" borderId="25" xfId="1" applyFont="1" applyBorder="1" applyAlignment="1" applyProtection="1">
      <alignment horizontal="center" vertical="center" wrapText="1"/>
      <protection locked="0"/>
    </xf>
    <xf numFmtId="0" fontId="4" fillId="0" borderId="27" xfId="1" applyFont="1" applyBorder="1" applyAlignment="1" applyProtection="1">
      <alignment horizontal="center" vertical="center"/>
      <protection locked="0"/>
    </xf>
    <xf numFmtId="0" fontId="4" fillId="0" borderId="25" xfId="1" applyFont="1" applyBorder="1" applyAlignment="1" applyProtection="1">
      <alignment horizontal="center" vertical="center"/>
      <protection locked="0"/>
    </xf>
    <xf numFmtId="0" fontId="4" fillId="0" borderId="29" xfId="1" applyFont="1" applyBorder="1" applyAlignment="1" applyProtection="1">
      <alignment horizontal="center" vertical="center"/>
      <protection locked="0"/>
    </xf>
    <xf numFmtId="164" fontId="4" fillId="0" borderId="1" xfId="1" applyNumberFormat="1" applyFont="1" applyBorder="1" applyAlignment="1" applyProtection="1">
      <alignment horizontal="center" vertical="center"/>
      <protection locked="0"/>
    </xf>
    <xf numFmtId="164" fontId="4" fillId="0" borderId="13" xfId="1" applyNumberFormat="1" applyFont="1" applyBorder="1" applyAlignment="1" applyProtection="1">
      <alignment horizontal="center" vertical="center"/>
      <protection locked="0"/>
    </xf>
    <xf numFmtId="0" fontId="4" fillId="0" borderId="33" xfId="1" applyFont="1" applyBorder="1" applyAlignment="1" applyProtection="1">
      <alignment horizontal="center" vertical="center"/>
      <protection locked="0"/>
    </xf>
    <xf numFmtId="0" fontId="4" fillId="0" borderId="12" xfId="1" applyFont="1" applyBorder="1" applyAlignment="1" applyProtection="1">
      <alignment horizontal="center" vertical="center"/>
      <protection locked="0"/>
    </xf>
    <xf numFmtId="0" fontId="4" fillId="0" borderId="11" xfId="1" applyFont="1" applyBorder="1" applyAlignment="1" applyProtection="1">
      <alignment horizontal="center" vertical="center"/>
      <protection locked="0"/>
    </xf>
    <xf numFmtId="0" fontId="4" fillId="0" borderId="12" xfId="1" applyFont="1" applyBorder="1" applyAlignment="1" applyProtection="1">
      <alignment horizontal="center" vertical="center" wrapText="1"/>
      <protection locked="0"/>
    </xf>
    <xf numFmtId="0" fontId="4" fillId="0" borderId="34" xfId="1" applyFont="1" applyBorder="1" applyAlignment="1" applyProtection="1">
      <alignment horizontal="center" vertical="center"/>
      <protection locked="0"/>
    </xf>
    <xf numFmtId="0" fontId="4" fillId="0" borderId="19" xfId="1" applyFont="1" applyBorder="1" applyAlignment="1" applyProtection="1">
      <alignment horizontal="center" vertical="center"/>
      <protection locked="0"/>
    </xf>
    <xf numFmtId="164" fontId="4" fillId="0" borderId="16" xfId="1" applyNumberFormat="1" applyFont="1" applyBorder="1" applyAlignment="1" applyProtection="1">
      <alignment horizontal="center" vertical="center"/>
      <protection locked="0"/>
    </xf>
    <xf numFmtId="164" fontId="4" fillId="0" borderId="2" xfId="1" applyNumberFormat="1" applyFont="1" applyBorder="1" applyAlignment="1" applyProtection="1">
      <alignment horizontal="center" vertical="center"/>
      <protection locked="0"/>
    </xf>
    <xf numFmtId="164" fontId="4" fillId="0" borderId="26" xfId="1" applyNumberFormat="1" applyFont="1" applyBorder="1" applyAlignment="1" applyProtection="1">
      <alignment horizontal="center" vertical="center"/>
      <protection locked="0"/>
    </xf>
    <xf numFmtId="164" fontId="4" fillId="0" borderId="0" xfId="1" applyNumberFormat="1" applyFont="1" applyAlignment="1" applyProtection="1">
      <alignment horizontal="center" vertical="center"/>
      <protection locked="0"/>
    </xf>
    <xf numFmtId="0" fontId="4" fillId="0" borderId="20" xfId="1" applyFont="1" applyBorder="1" applyAlignment="1" applyProtection="1">
      <alignment horizontal="center" vertical="center" wrapText="1"/>
      <protection locked="0"/>
    </xf>
    <xf numFmtId="0" fontId="4" fillId="0" borderId="28" xfId="1" applyFont="1" applyBorder="1" applyAlignment="1" applyProtection="1">
      <alignment horizontal="center" vertical="center" wrapText="1"/>
      <protection locked="0"/>
    </xf>
    <xf numFmtId="0" fontId="4" fillId="0" borderId="32" xfId="1" applyFont="1" applyBorder="1" applyAlignment="1" applyProtection="1">
      <alignment horizontal="center" vertical="center" wrapText="1"/>
      <protection locked="0"/>
    </xf>
    <xf numFmtId="0" fontId="4" fillId="0" borderId="13" xfId="1" applyFont="1" applyBorder="1" applyAlignment="1" applyProtection="1">
      <alignment horizontal="center" vertical="center" wrapText="1"/>
      <protection locked="0"/>
    </xf>
    <xf numFmtId="0" fontId="4" fillId="0" borderId="33" xfId="1" applyFont="1" applyBorder="1" applyAlignment="1" applyProtection="1">
      <alignment horizontal="center" vertical="center" wrapText="1"/>
      <protection locked="0"/>
    </xf>
    <xf numFmtId="164" fontId="4" fillId="0" borderId="11" xfId="1" applyNumberFormat="1" applyFont="1" applyBorder="1" applyAlignment="1" applyProtection="1">
      <alignment horizontal="center" vertical="center"/>
      <protection locked="0"/>
    </xf>
    <xf numFmtId="164" fontId="4" fillId="0" borderId="19" xfId="1" applyNumberFormat="1" applyFont="1" applyBorder="1" applyAlignment="1" applyProtection="1">
      <alignment horizontal="center" vertical="center"/>
      <protection locked="0"/>
    </xf>
    <xf numFmtId="0" fontId="4" fillId="4" borderId="23" xfId="1" applyFont="1" applyFill="1" applyBorder="1" applyAlignment="1" applyProtection="1">
      <alignment horizontal="center" vertical="center"/>
      <protection locked="0"/>
    </xf>
    <xf numFmtId="0" fontId="4" fillId="4" borderId="2" xfId="1" applyFont="1" applyFill="1" applyBorder="1" applyAlignment="1" applyProtection="1">
      <alignment horizontal="center" vertical="center"/>
      <protection locked="0"/>
    </xf>
    <xf numFmtId="1" fontId="4" fillId="0" borderId="5" xfId="1" applyNumberFormat="1" applyFont="1" applyBorder="1" applyAlignment="1" applyProtection="1">
      <alignment horizontal="center" vertical="center"/>
      <protection locked="0"/>
    </xf>
    <xf numFmtId="2" fontId="4" fillId="0" borderId="36" xfId="1" applyNumberFormat="1" applyFont="1" applyBorder="1" applyAlignment="1" applyProtection="1">
      <alignment horizontal="center" vertical="center"/>
      <protection locked="0"/>
    </xf>
    <xf numFmtId="0" fontId="4" fillId="0" borderId="37" xfId="1" applyFont="1" applyBorder="1" applyAlignment="1" applyProtection="1">
      <alignment horizontal="center" vertical="center"/>
      <protection locked="0"/>
    </xf>
    <xf numFmtId="164" fontId="4" fillId="0" borderId="29" xfId="1" applyNumberFormat="1" applyFont="1" applyBorder="1" applyAlignment="1" applyProtection="1">
      <alignment horizontal="center" vertical="center"/>
      <protection locked="0"/>
    </xf>
    <xf numFmtId="0" fontId="4" fillId="0" borderId="15" xfId="1" applyFont="1" applyBorder="1" applyAlignment="1" applyProtection="1">
      <alignment horizontal="center" vertical="center" wrapText="1"/>
      <protection locked="0"/>
    </xf>
    <xf numFmtId="0" fontId="4" fillId="0" borderId="34" xfId="1" applyFont="1" applyBorder="1" applyAlignment="1" applyProtection="1">
      <alignment horizontal="center" vertical="center" wrapText="1"/>
      <protection locked="0"/>
    </xf>
    <xf numFmtId="0" fontId="4" fillId="0" borderId="4" xfId="1" applyFont="1" applyBorder="1" applyAlignment="1" applyProtection="1">
      <alignment horizontal="center" vertical="center" wrapText="1"/>
      <protection locked="0"/>
    </xf>
    <xf numFmtId="0" fontId="4" fillId="0" borderId="35" xfId="1" applyFont="1" applyBorder="1" applyAlignment="1" applyProtection="1">
      <alignment horizontal="center" vertical="center" wrapText="1"/>
      <protection locked="0"/>
    </xf>
    <xf numFmtId="164" fontId="4" fillId="0" borderId="10" xfId="1" applyNumberFormat="1" applyFont="1" applyBorder="1" applyAlignment="1" applyProtection="1">
      <alignment horizontal="center" vertical="center"/>
      <protection locked="0"/>
    </xf>
    <xf numFmtId="164" fontId="4" fillId="0" borderId="18" xfId="1" applyNumberFormat="1" applyFont="1" applyBorder="1" applyAlignment="1" applyProtection="1">
      <alignment horizontal="center" vertical="center"/>
      <protection locked="0"/>
    </xf>
    <xf numFmtId="0" fontId="5" fillId="0" borderId="11" xfId="1" applyFont="1" applyBorder="1" applyAlignment="1" applyProtection="1">
      <alignment horizontal="center" vertical="center"/>
      <protection locked="0"/>
    </xf>
    <xf numFmtId="0" fontId="5" fillId="0" borderId="19" xfId="1" applyFont="1" applyBorder="1" applyAlignment="1" applyProtection="1">
      <alignment horizontal="center" vertical="center"/>
      <protection locked="0"/>
    </xf>
    <xf numFmtId="0" fontId="4" fillId="0" borderId="38" xfId="1" applyFont="1" applyBorder="1" applyAlignment="1" applyProtection="1">
      <alignment horizontal="center" vertical="center" wrapText="1"/>
      <protection locked="0"/>
    </xf>
    <xf numFmtId="0" fontId="4" fillId="0" borderId="39" xfId="1" applyFont="1" applyBorder="1" applyAlignment="1" applyProtection="1">
      <alignment horizontal="center" vertical="center"/>
      <protection locked="0"/>
    </xf>
    <xf numFmtId="0" fontId="4" fillId="0" borderId="40" xfId="1" applyFont="1" applyBorder="1" applyAlignment="1" applyProtection="1">
      <alignment horizontal="center" vertical="center"/>
      <protection locked="0"/>
    </xf>
    <xf numFmtId="0" fontId="4" fillId="0" borderId="16" xfId="1" applyFont="1" applyBorder="1" applyAlignment="1" applyProtection="1">
      <alignment horizontal="center" vertical="center" wrapText="1"/>
      <protection locked="0"/>
    </xf>
    <xf numFmtId="1" fontId="4" fillId="0" borderId="19" xfId="1" applyNumberFormat="1" applyFont="1" applyBorder="1" applyAlignment="1" applyProtection="1">
      <alignment horizontal="center" vertical="center"/>
      <protection locked="0"/>
    </xf>
    <xf numFmtId="1" fontId="4" fillId="0" borderId="2" xfId="1" applyNumberFormat="1" applyFont="1" applyBorder="1" applyAlignment="1" applyProtection="1">
      <alignment horizontal="center" vertical="center"/>
      <protection locked="0"/>
    </xf>
    <xf numFmtId="0" fontId="4" fillId="0" borderId="22" xfId="1" applyFont="1" applyBorder="1" applyAlignment="1" applyProtection="1">
      <alignment horizontal="center" vertical="center" wrapText="1"/>
      <protection locked="0"/>
    </xf>
    <xf numFmtId="1" fontId="4" fillId="0" borderId="29" xfId="1" applyNumberFormat="1" applyFont="1" applyBorder="1" applyAlignment="1" applyProtection="1">
      <alignment horizontal="center" vertical="center"/>
      <protection locked="0"/>
    </xf>
    <xf numFmtId="0" fontId="5" fillId="0" borderId="28" xfId="1" applyFont="1" applyBorder="1" applyAlignment="1" applyProtection="1">
      <alignment horizontal="center" vertical="center" wrapText="1"/>
      <protection locked="0"/>
    </xf>
    <xf numFmtId="164" fontId="5" fillId="0" borderId="2" xfId="1" applyNumberFormat="1" applyFont="1" applyBorder="1" applyAlignment="1" applyProtection="1">
      <alignment horizontal="center" vertical="center"/>
      <protection locked="0"/>
    </xf>
    <xf numFmtId="164" fontId="5" fillId="0" borderId="29" xfId="1" applyNumberFormat="1" applyFont="1" applyBorder="1" applyAlignment="1" applyProtection="1">
      <alignment horizontal="center" vertical="center"/>
      <protection locked="0"/>
    </xf>
    <xf numFmtId="20" fontId="4" fillId="4" borderId="24" xfId="1" applyNumberFormat="1" applyFont="1" applyFill="1" applyBorder="1" applyAlignment="1" applyProtection="1">
      <alignment horizontal="center" vertical="center"/>
      <protection locked="0"/>
    </xf>
    <xf numFmtId="165" fontId="4" fillId="0" borderId="0" xfId="1" applyNumberFormat="1" applyFont="1" applyAlignment="1" applyProtection="1">
      <alignment horizontal="center" vertical="center"/>
      <protection locked="0"/>
    </xf>
    <xf numFmtId="21" fontId="4" fillId="0" borderId="0" xfId="1" applyNumberFormat="1" applyFont="1" applyAlignment="1" applyProtection="1">
      <alignment horizontal="center" vertical="center"/>
      <protection locked="0"/>
    </xf>
    <xf numFmtId="164" fontId="4" fillId="0" borderId="24" xfId="1" applyNumberFormat="1" applyFont="1" applyBorder="1" applyAlignment="1" applyProtection="1">
      <alignment horizontal="center" vertical="center"/>
      <protection locked="0"/>
    </xf>
    <xf numFmtId="164" fontId="4" fillId="0" borderId="27" xfId="1" applyNumberFormat="1" applyFont="1" applyBorder="1" applyAlignment="1" applyProtection="1">
      <alignment horizontal="center" vertical="center"/>
      <protection locked="0"/>
    </xf>
    <xf numFmtId="164" fontId="10" fillId="5" borderId="1" xfId="1" applyNumberFormat="1" applyFont="1" applyFill="1" applyBorder="1" applyAlignment="1">
      <alignment horizontal="center" vertical="center"/>
    </xf>
    <xf numFmtId="0" fontId="10" fillId="0" borderId="1" xfId="1" applyFont="1" applyBorder="1" applyAlignment="1" applyProtection="1">
      <alignment horizontal="center" vertical="center"/>
      <protection locked="0"/>
    </xf>
    <xf numFmtId="2" fontId="4" fillId="0" borderId="33" xfId="1" applyNumberFormat="1" applyFont="1" applyBorder="1" applyAlignment="1" applyProtection="1">
      <alignment horizontal="center" vertical="center"/>
      <protection locked="0"/>
    </xf>
    <xf numFmtId="2" fontId="4" fillId="0" borderId="19" xfId="1" applyNumberFormat="1" applyFont="1" applyBorder="1" applyAlignment="1" applyProtection="1">
      <alignment horizontal="center" vertical="center"/>
      <protection locked="0"/>
    </xf>
    <xf numFmtId="0" fontId="4" fillId="0" borderId="55" xfId="1" applyFont="1" applyBorder="1" applyAlignment="1" applyProtection="1">
      <alignment horizontal="center" vertical="center" wrapText="1"/>
      <protection locked="0"/>
    </xf>
    <xf numFmtId="0" fontId="4" fillId="0" borderId="56" xfId="1" applyFont="1" applyBorder="1" applyAlignment="1" applyProtection="1">
      <alignment horizontal="center" vertical="center"/>
      <protection locked="0"/>
    </xf>
    <xf numFmtId="0" fontId="4" fillId="0" borderId="57" xfId="1" applyFont="1" applyBorder="1" applyAlignment="1" applyProtection="1">
      <alignment horizontal="center" vertical="center"/>
      <protection locked="0"/>
    </xf>
    <xf numFmtId="20" fontId="4" fillId="0" borderId="0" xfId="1" applyNumberFormat="1" applyFont="1" applyAlignment="1" applyProtection="1">
      <alignment horizontal="center" vertical="center"/>
      <protection locked="0"/>
    </xf>
    <xf numFmtId="164" fontId="4" fillId="5" borderId="3" xfId="1" applyNumberFormat="1" applyFont="1" applyFill="1" applyBorder="1" applyAlignment="1" applyProtection="1">
      <alignment horizontal="center" vertical="center"/>
      <protection locked="0"/>
    </xf>
    <xf numFmtId="164" fontId="10" fillId="5" borderId="0" xfId="1" applyNumberFormat="1" applyFont="1" applyFill="1" applyAlignment="1">
      <alignment horizontal="center" vertical="center"/>
    </xf>
    <xf numFmtId="0" fontId="13" fillId="5" borderId="0" xfId="2" applyFont="1" applyFill="1" applyBorder="1" applyAlignment="1">
      <alignment horizontal="center" vertical="center"/>
    </xf>
    <xf numFmtId="164" fontId="13" fillId="5" borderId="0" xfId="2" applyNumberFormat="1" applyFont="1" applyFill="1" applyBorder="1" applyAlignment="1">
      <alignment horizontal="center" vertical="center"/>
    </xf>
    <xf numFmtId="0" fontId="13" fillId="5" borderId="0" xfId="2" applyFont="1" applyFill="1" applyBorder="1" applyAlignment="1" applyProtection="1">
      <alignment horizontal="center" vertical="center"/>
      <protection locked="0"/>
    </xf>
    <xf numFmtId="0" fontId="11" fillId="7" borderId="52" xfId="0" applyFont="1" applyFill="1" applyBorder="1" applyAlignment="1">
      <alignment horizontal="center" vertical="center" wrapText="1"/>
    </xf>
    <xf numFmtId="165" fontId="11" fillId="8" borderId="14" xfId="0" applyNumberFormat="1" applyFont="1" applyFill="1" applyBorder="1" applyAlignment="1">
      <alignment horizontal="center" vertical="center" wrapText="1"/>
    </xf>
    <xf numFmtId="165" fontId="11" fillId="8" borderId="17" xfId="0" applyNumberFormat="1" applyFont="1" applyFill="1" applyBorder="1" applyAlignment="1">
      <alignment horizontal="center" vertical="center" wrapText="1"/>
    </xf>
    <xf numFmtId="9" fontId="4" fillId="4" borderId="3" xfId="3" applyFont="1" applyFill="1" applyBorder="1" applyAlignment="1" applyProtection="1">
      <alignment horizontal="center" vertical="center"/>
      <protection locked="0"/>
    </xf>
    <xf numFmtId="164" fontId="4" fillId="8" borderId="1" xfId="1" applyNumberFormat="1" applyFont="1" applyFill="1" applyBorder="1" applyAlignment="1" applyProtection="1">
      <alignment horizontal="center" vertical="center"/>
      <protection locked="0"/>
    </xf>
    <xf numFmtId="0" fontId="4" fillId="4" borderId="13" xfId="1" applyFont="1" applyFill="1" applyBorder="1" applyAlignment="1" applyProtection="1">
      <alignment horizontal="center" vertical="center"/>
      <protection locked="0"/>
    </xf>
    <xf numFmtId="0" fontId="4" fillId="4" borderId="16" xfId="1" applyFont="1" applyFill="1" applyBorder="1" applyAlignment="1" applyProtection="1">
      <alignment horizontal="center" vertical="center"/>
      <protection locked="0"/>
    </xf>
    <xf numFmtId="1" fontId="4" fillId="8" borderId="33" xfId="1" applyNumberFormat="1" applyFont="1" applyFill="1" applyBorder="1" applyAlignment="1" applyProtection="1">
      <alignment horizontal="center" vertical="center"/>
      <protection locked="0"/>
    </xf>
    <xf numFmtId="165" fontId="10" fillId="0" borderId="9" xfId="1" applyNumberFormat="1" applyFont="1" applyBorder="1" applyAlignment="1" applyProtection="1">
      <alignment horizontal="center" vertical="center"/>
      <protection locked="0"/>
    </xf>
    <xf numFmtId="0" fontId="5" fillId="0" borderId="1" xfId="1" applyFont="1" applyBorder="1" applyAlignment="1" applyProtection="1">
      <alignment horizontal="center" vertical="center"/>
      <protection locked="0"/>
    </xf>
    <xf numFmtId="0" fontId="5" fillId="7" borderId="1" xfId="1" applyFont="1" applyFill="1" applyBorder="1" applyAlignment="1" applyProtection="1">
      <alignment horizontal="center" vertical="center"/>
      <protection locked="0"/>
    </xf>
    <xf numFmtId="9" fontId="5" fillId="0" borderId="1" xfId="3" applyFont="1" applyBorder="1" applyAlignment="1" applyProtection="1">
      <alignment horizontal="center" vertical="center"/>
      <protection locked="0"/>
    </xf>
    <xf numFmtId="2" fontId="4" fillId="0" borderId="21" xfId="1" applyNumberFormat="1" applyFont="1" applyBorder="1" applyAlignment="1" applyProtection="1">
      <alignment horizontal="center" vertical="center"/>
      <protection locked="0"/>
    </xf>
    <xf numFmtId="0" fontId="12" fillId="7" borderId="1" xfId="1" applyFont="1" applyFill="1" applyBorder="1" applyAlignment="1" applyProtection="1">
      <alignment horizontal="center" vertical="center"/>
      <protection locked="0"/>
    </xf>
    <xf numFmtId="0" fontId="13" fillId="5" borderId="1" xfId="2" applyFont="1" applyFill="1" applyBorder="1" applyAlignment="1">
      <alignment horizontal="center" vertical="center"/>
    </xf>
    <xf numFmtId="0" fontId="7" fillId="9" borderId="64" xfId="0" applyFont="1" applyFill="1" applyBorder="1" applyAlignment="1">
      <alignment vertical="center" wrapText="1"/>
    </xf>
    <xf numFmtId="165" fontId="10" fillId="0" borderId="65" xfId="1" applyNumberFormat="1" applyFont="1" applyBorder="1" applyAlignment="1" applyProtection="1">
      <alignment horizontal="center" vertical="center"/>
      <protection locked="0"/>
    </xf>
    <xf numFmtId="165" fontId="10" fillId="0" borderId="66" xfId="1" applyNumberFormat="1" applyFont="1" applyBorder="1" applyAlignment="1" applyProtection="1">
      <alignment horizontal="center" vertical="center"/>
      <protection locked="0"/>
    </xf>
    <xf numFmtId="165" fontId="10" fillId="0" borderId="62" xfId="1" applyNumberFormat="1" applyFont="1" applyBorder="1" applyAlignment="1" applyProtection="1">
      <alignment horizontal="center" vertical="center"/>
      <protection locked="0"/>
    </xf>
    <xf numFmtId="0" fontId="12" fillId="10" borderId="18" xfId="1" applyFont="1" applyFill="1" applyBorder="1" applyAlignment="1" applyProtection="1">
      <alignment horizontal="left" vertical="center"/>
      <protection locked="0"/>
    </xf>
    <xf numFmtId="2" fontId="11" fillId="8" borderId="1" xfId="0" applyNumberFormat="1" applyFont="1" applyFill="1" applyBorder="1" applyAlignment="1">
      <alignment horizontal="center" vertical="center" wrapText="1"/>
    </xf>
    <xf numFmtId="2" fontId="11" fillId="8" borderId="11" xfId="0" applyNumberFormat="1" applyFont="1" applyFill="1" applyBorder="1" applyAlignment="1">
      <alignment horizontal="center" vertical="center" wrapText="1"/>
    </xf>
    <xf numFmtId="164" fontId="12" fillId="8" borderId="42" xfId="1" applyNumberFormat="1" applyFont="1" applyFill="1" applyBorder="1" applyAlignment="1" applyProtection="1">
      <alignment horizontal="center" vertical="center" wrapText="1"/>
      <protection locked="0"/>
    </xf>
    <xf numFmtId="2" fontId="12" fillId="8" borderId="1" xfId="1" applyNumberFormat="1" applyFont="1" applyFill="1" applyBorder="1" applyAlignment="1" applyProtection="1">
      <alignment horizontal="center" vertical="center" wrapText="1"/>
      <protection locked="0"/>
    </xf>
    <xf numFmtId="2" fontId="12" fillId="8" borderId="11" xfId="1" applyNumberFormat="1" applyFont="1" applyFill="1" applyBorder="1" applyAlignment="1" applyProtection="1">
      <alignment horizontal="center" vertical="center" wrapText="1"/>
      <protection locked="0"/>
    </xf>
    <xf numFmtId="1" fontId="13" fillId="5" borderId="12" xfId="2" applyNumberFormat="1" applyFont="1" applyFill="1" applyBorder="1" applyAlignment="1">
      <alignment horizontal="center" vertical="center"/>
    </xf>
    <xf numFmtId="1" fontId="13" fillId="5" borderId="1" xfId="2" applyNumberFormat="1" applyFont="1" applyFill="1" applyBorder="1" applyAlignment="1">
      <alignment horizontal="center" vertical="center"/>
    </xf>
    <xf numFmtId="164" fontId="13" fillId="5" borderId="1" xfId="2" applyNumberFormat="1" applyFont="1" applyFill="1" applyBorder="1" applyAlignment="1">
      <alignment horizontal="center" vertical="center"/>
    </xf>
    <xf numFmtId="164" fontId="13" fillId="8" borderId="1" xfId="2" applyNumberFormat="1" applyFont="1" applyFill="1" applyBorder="1" applyAlignment="1">
      <alignment horizontal="center" vertical="center"/>
    </xf>
    <xf numFmtId="0" fontId="13" fillId="5" borderId="1" xfId="2" applyFont="1" applyFill="1" applyBorder="1" applyAlignment="1" applyProtection="1">
      <alignment horizontal="center" vertical="center"/>
      <protection locked="0"/>
    </xf>
    <xf numFmtId="0" fontId="10" fillId="0" borderId="65" xfId="1" applyFont="1" applyBorder="1" applyAlignment="1" applyProtection="1">
      <alignment horizontal="center" vertical="center"/>
      <protection locked="0"/>
    </xf>
    <xf numFmtId="0" fontId="15" fillId="7" borderId="48" xfId="0" applyFont="1" applyFill="1" applyBorder="1" applyAlignment="1">
      <alignment horizontal="center" vertical="center" wrapText="1"/>
    </xf>
    <xf numFmtId="0" fontId="15" fillId="8" borderId="48" xfId="0" applyFont="1" applyFill="1" applyBorder="1" applyAlignment="1">
      <alignment horizontal="center" vertical="center" wrapText="1"/>
    </xf>
    <xf numFmtId="0" fontId="15" fillId="3" borderId="48" xfId="0" applyFont="1" applyFill="1" applyBorder="1" applyAlignment="1">
      <alignment horizontal="center" vertical="center" wrapText="1"/>
    </xf>
    <xf numFmtId="0" fontId="10" fillId="6" borderId="1" xfId="1" applyFont="1" applyFill="1" applyBorder="1" applyAlignment="1" applyProtection="1">
      <alignment horizontal="center" vertical="center"/>
      <protection locked="0"/>
    </xf>
    <xf numFmtId="0" fontId="10" fillId="6" borderId="11" xfId="1" applyFont="1" applyFill="1" applyBorder="1" applyAlignment="1" applyProtection="1">
      <alignment horizontal="center" vertical="center"/>
      <protection locked="0"/>
    </xf>
    <xf numFmtId="0" fontId="15" fillId="11" borderId="53" xfId="0" applyFont="1" applyFill="1" applyBorder="1" applyAlignment="1">
      <alignment horizontal="center" vertical="center" wrapText="1"/>
    </xf>
    <xf numFmtId="0" fontId="15" fillId="11" borderId="53" xfId="0" applyFont="1" applyFill="1" applyBorder="1" applyAlignment="1">
      <alignment vertical="center" wrapText="1"/>
    </xf>
    <xf numFmtId="0" fontId="15" fillId="11" borderId="48" xfId="0" applyFont="1" applyFill="1" applyBorder="1" applyAlignment="1">
      <alignment horizontal="center" vertical="center" wrapText="1"/>
    </xf>
    <xf numFmtId="0" fontId="15" fillId="11" borderId="47" xfId="0" applyFont="1" applyFill="1" applyBorder="1" applyAlignment="1">
      <alignment horizontal="center" vertical="center" wrapText="1"/>
    </xf>
    <xf numFmtId="0" fontId="11" fillId="11" borderId="52" xfId="0" applyFont="1" applyFill="1" applyBorder="1" applyAlignment="1">
      <alignment horizontal="center" vertical="center" wrapText="1"/>
    </xf>
    <xf numFmtId="0" fontId="12" fillId="11" borderId="15" xfId="1" applyFont="1" applyFill="1" applyBorder="1" applyAlignment="1" applyProtection="1">
      <alignment horizontal="left" vertical="center"/>
      <protection locked="0"/>
    </xf>
    <xf numFmtId="0" fontId="12" fillId="11" borderId="14" xfId="1" applyFont="1" applyFill="1" applyBorder="1" applyAlignment="1" applyProtection="1">
      <alignment horizontal="center" vertical="center"/>
      <protection locked="0"/>
    </xf>
    <xf numFmtId="0" fontId="12" fillId="11" borderId="9" xfId="1" applyFont="1" applyFill="1" applyBorder="1" applyAlignment="1" applyProtection="1">
      <alignment horizontal="center" vertical="center"/>
      <protection locked="0"/>
    </xf>
    <xf numFmtId="0" fontId="12" fillId="11" borderId="43" xfId="1" applyFont="1" applyFill="1" applyBorder="1" applyAlignment="1" applyProtection="1">
      <alignment horizontal="center" vertical="center"/>
      <protection locked="0"/>
    </xf>
    <xf numFmtId="20" fontId="12" fillId="11" borderId="14" xfId="1" applyNumberFormat="1" applyFont="1" applyFill="1" applyBorder="1" applyAlignment="1" applyProtection="1">
      <alignment horizontal="center" vertical="center"/>
      <protection locked="0"/>
    </xf>
    <xf numFmtId="20" fontId="12" fillId="11" borderId="9" xfId="1" applyNumberFormat="1" applyFont="1" applyFill="1" applyBorder="1" applyAlignment="1" applyProtection="1">
      <alignment horizontal="center" vertical="center"/>
      <protection locked="0"/>
    </xf>
    <xf numFmtId="20" fontId="11" fillId="11" borderId="14" xfId="0" applyNumberFormat="1" applyFont="1" applyFill="1" applyBorder="1" applyAlignment="1">
      <alignment horizontal="center" vertical="center" wrapText="1"/>
    </xf>
    <xf numFmtId="20" fontId="11" fillId="11" borderId="17" xfId="0" applyNumberFormat="1" applyFont="1" applyFill="1" applyBorder="1" applyAlignment="1">
      <alignment horizontal="center" vertical="center" wrapText="1"/>
    </xf>
    <xf numFmtId="165" fontId="11" fillId="11" borderId="53" xfId="0" applyNumberFormat="1" applyFont="1" applyFill="1" applyBorder="1" applyAlignment="1">
      <alignment horizontal="center" vertical="center" wrapText="1"/>
    </xf>
    <xf numFmtId="165" fontId="11" fillId="11" borderId="9" xfId="0" applyNumberFormat="1" applyFont="1" applyFill="1" applyBorder="1" applyAlignment="1">
      <alignment horizontal="center" vertical="center" wrapText="1"/>
    </xf>
    <xf numFmtId="165" fontId="11" fillId="11" borderId="17" xfId="0" applyNumberFormat="1" applyFont="1" applyFill="1" applyBorder="1" applyAlignment="1">
      <alignment horizontal="center" vertical="center" wrapText="1"/>
    </xf>
    <xf numFmtId="0" fontId="15" fillId="13" borderId="48" xfId="0" applyFont="1" applyFill="1" applyBorder="1" applyAlignment="1">
      <alignment horizontal="center" vertical="center" wrapText="1"/>
    </xf>
    <xf numFmtId="0" fontId="15" fillId="14" borderId="48" xfId="0" applyFont="1" applyFill="1" applyBorder="1" applyAlignment="1">
      <alignment horizontal="center" vertical="center" wrapText="1"/>
    </xf>
    <xf numFmtId="0" fontId="15" fillId="14" borderId="53" xfId="0" applyFont="1" applyFill="1" applyBorder="1" applyAlignment="1">
      <alignment horizontal="center" vertical="center" wrapText="1"/>
    </xf>
    <xf numFmtId="0" fontId="5" fillId="15" borderId="13" xfId="1" applyFont="1" applyFill="1" applyBorder="1" applyAlignment="1" applyProtection="1">
      <alignment horizontal="center" vertical="center" wrapText="1"/>
      <protection locked="0"/>
    </xf>
    <xf numFmtId="0" fontId="17" fillId="15" borderId="1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11" xfId="1" applyFont="1" applyFill="1" applyBorder="1" applyAlignment="1" applyProtection="1">
      <alignment horizontal="center" vertical="center"/>
      <protection locked="0"/>
    </xf>
    <xf numFmtId="0" fontId="10" fillId="10" borderId="1" xfId="1" applyFont="1" applyFill="1" applyBorder="1" applyAlignment="1" applyProtection="1">
      <alignment horizontal="center" vertical="center"/>
      <protection locked="0"/>
    </xf>
    <xf numFmtId="0" fontId="17" fillId="10" borderId="1" xfId="1" applyFont="1" applyFill="1" applyBorder="1" applyAlignment="1" applyProtection="1">
      <alignment horizontal="center" vertical="center"/>
      <protection locked="0"/>
    </xf>
    <xf numFmtId="1" fontId="13" fillId="16" borderId="1" xfId="2" applyNumberFormat="1" applyFont="1" applyFill="1" applyBorder="1" applyAlignment="1">
      <alignment horizontal="center" vertical="center"/>
    </xf>
    <xf numFmtId="1" fontId="13" fillId="16" borderId="12" xfId="2" applyNumberFormat="1" applyFont="1" applyFill="1" applyBorder="1" applyAlignment="1">
      <alignment horizontal="center" vertical="center"/>
    </xf>
    <xf numFmtId="1" fontId="13" fillId="17" borderId="12" xfId="2" applyNumberFormat="1" applyFont="1" applyFill="1" applyBorder="1" applyAlignment="1">
      <alignment horizontal="center" vertical="center"/>
    </xf>
    <xf numFmtId="166" fontId="4" fillId="4" borderId="2" xfId="1" applyNumberFormat="1" applyFont="1" applyFill="1" applyBorder="1" applyAlignment="1" applyProtection="1">
      <alignment horizontal="center" vertical="center"/>
      <protection locked="0"/>
    </xf>
    <xf numFmtId="0" fontId="11" fillId="7" borderId="12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1" fillId="7" borderId="9" xfId="0" applyFont="1" applyFill="1" applyBorder="1" applyAlignment="1">
      <alignment horizontal="left" vertical="center" wrapText="1"/>
    </xf>
    <xf numFmtId="0" fontId="11" fillId="11" borderId="59" xfId="0" applyFont="1" applyFill="1" applyBorder="1" applyAlignment="1">
      <alignment horizontal="left" vertical="center" wrapText="1"/>
    </xf>
    <xf numFmtId="0" fontId="11" fillId="11" borderId="10" xfId="0" applyFont="1" applyFill="1" applyBorder="1" applyAlignment="1">
      <alignment horizontal="left" vertical="center" wrapText="1"/>
    </xf>
    <xf numFmtId="14" fontId="11" fillId="11" borderId="13" xfId="0" applyNumberFormat="1" applyFont="1" applyFill="1" applyBorder="1" applyAlignment="1">
      <alignment horizontal="left" vertical="center" wrapText="1"/>
    </xf>
    <xf numFmtId="0" fontId="11" fillId="11" borderId="14" xfId="0" applyFont="1" applyFill="1" applyBorder="1" applyAlignment="1">
      <alignment horizontal="left" vertical="center" wrapText="1"/>
    </xf>
    <xf numFmtId="0" fontId="11" fillId="11" borderId="32" xfId="0" applyFont="1" applyFill="1" applyBorder="1" applyAlignment="1">
      <alignment horizontal="left" vertical="center" wrapText="1"/>
    </xf>
    <xf numFmtId="0" fontId="11" fillId="11" borderId="13" xfId="0" applyFont="1" applyFill="1" applyBorder="1" applyAlignment="1">
      <alignment horizontal="left" vertical="center" wrapText="1"/>
    </xf>
    <xf numFmtId="0" fontId="4" fillId="0" borderId="0" xfId="1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1" fillId="11" borderId="34" xfId="0" applyFont="1" applyFill="1" applyBorder="1" applyAlignment="1">
      <alignment horizontal="left" vertical="center" wrapText="1"/>
    </xf>
    <xf numFmtId="0" fontId="11" fillId="11" borderId="16" xfId="0" applyFont="1" applyFill="1" applyBorder="1" applyAlignment="1">
      <alignment horizontal="left" vertical="center" wrapText="1"/>
    </xf>
    <xf numFmtId="0" fontId="11" fillId="11" borderId="44" xfId="0" applyFont="1" applyFill="1" applyBorder="1" applyAlignment="1">
      <alignment horizontal="left" vertical="center" wrapText="1"/>
    </xf>
    <xf numFmtId="0" fontId="11" fillId="11" borderId="42" xfId="0" applyFont="1" applyFill="1" applyBorder="1" applyAlignment="1">
      <alignment horizontal="left" vertical="center" wrapText="1"/>
    </xf>
    <xf numFmtId="0" fontId="11" fillId="11" borderId="42" xfId="0" applyFont="1" applyFill="1" applyBorder="1" applyAlignment="1">
      <alignment horizontal="center" vertical="center" wrapText="1"/>
    </xf>
    <xf numFmtId="0" fontId="11" fillId="11" borderId="63" xfId="0" applyFont="1" applyFill="1" applyBorder="1" applyAlignment="1">
      <alignment horizontal="center" vertical="center" wrapText="1"/>
    </xf>
    <xf numFmtId="1" fontId="11" fillId="11" borderId="13" xfId="0" applyNumberFormat="1" applyFont="1" applyFill="1" applyBorder="1" applyAlignment="1">
      <alignment horizontal="center" vertical="center" wrapText="1"/>
    </xf>
    <xf numFmtId="1" fontId="11" fillId="11" borderId="33" xfId="0" applyNumberFormat="1" applyFont="1" applyFill="1" applyBorder="1" applyAlignment="1">
      <alignment horizontal="center" vertical="center" wrapText="1"/>
    </xf>
    <xf numFmtId="0" fontId="12" fillId="11" borderId="10" xfId="1" applyFont="1" applyFill="1" applyBorder="1" applyAlignment="1" applyProtection="1">
      <alignment horizontal="left" vertical="center"/>
      <protection locked="0"/>
    </xf>
    <xf numFmtId="0" fontId="11" fillId="11" borderId="60" xfId="0" applyFont="1" applyFill="1" applyBorder="1" applyAlignment="1">
      <alignment horizontal="left" vertical="center" wrapText="1"/>
    </xf>
    <xf numFmtId="0" fontId="11" fillId="11" borderId="54" xfId="0" applyFont="1" applyFill="1" applyBorder="1" applyAlignment="1">
      <alignment horizontal="left" vertical="center" wrapText="1"/>
    </xf>
    <xf numFmtId="0" fontId="10" fillId="11" borderId="14" xfId="1" applyFont="1" applyFill="1" applyBorder="1" applyAlignment="1" applyProtection="1">
      <alignment horizontal="center" vertical="center"/>
      <protection locked="0"/>
    </xf>
    <xf numFmtId="0" fontId="10" fillId="11" borderId="61" xfId="1" applyFont="1" applyFill="1" applyBorder="1" applyAlignment="1" applyProtection="1">
      <alignment horizontal="center" vertical="center"/>
      <protection locked="0"/>
    </xf>
    <xf numFmtId="0" fontId="11" fillId="8" borderId="32" xfId="0" applyFont="1" applyFill="1" applyBorder="1" applyAlignment="1">
      <alignment horizontal="left" vertical="center" wrapText="1"/>
    </xf>
    <xf numFmtId="0" fontId="11" fillId="8" borderId="13" xfId="0" applyFont="1" applyFill="1" applyBorder="1" applyAlignment="1">
      <alignment horizontal="left" vertical="center" wrapText="1"/>
    </xf>
    <xf numFmtId="164" fontId="11" fillId="8" borderId="13" xfId="0" applyNumberFormat="1" applyFont="1" applyFill="1" applyBorder="1" applyAlignment="1">
      <alignment horizontal="center" vertical="center" wrapText="1"/>
    </xf>
    <xf numFmtId="164" fontId="11" fillId="8" borderId="33" xfId="0" applyNumberFormat="1" applyFont="1" applyFill="1" applyBorder="1" applyAlignment="1">
      <alignment horizontal="center" vertical="center" wrapText="1"/>
    </xf>
    <xf numFmtId="0" fontId="4" fillId="0" borderId="5" xfId="1" applyFont="1" applyBorder="1" applyAlignment="1" applyProtection="1">
      <alignment horizontal="center" vertical="center"/>
      <protection locked="0"/>
    </xf>
    <xf numFmtId="0" fontId="4" fillId="0" borderId="6" xfId="1" applyFont="1" applyBorder="1" applyAlignment="1" applyProtection="1">
      <alignment horizontal="center" vertical="center"/>
      <protection locked="0"/>
    </xf>
    <xf numFmtId="0" fontId="8" fillId="0" borderId="4" xfId="1" applyFont="1" applyBorder="1" applyAlignment="1" applyProtection="1">
      <alignment horizontal="center" vertical="center"/>
      <protection locked="0"/>
    </xf>
    <xf numFmtId="0" fontId="8" fillId="0" borderId="5" xfId="1" applyFont="1" applyBorder="1" applyAlignment="1" applyProtection="1">
      <alignment horizontal="center" vertical="center"/>
      <protection locked="0"/>
    </xf>
    <xf numFmtId="0" fontId="8" fillId="0" borderId="6" xfId="1" applyFont="1" applyBorder="1" applyAlignment="1" applyProtection="1">
      <alignment horizontal="center" vertical="center"/>
      <protection locked="0"/>
    </xf>
    <xf numFmtId="0" fontId="4" fillId="0" borderId="32" xfId="1" applyFont="1" applyBorder="1" applyAlignment="1" applyProtection="1">
      <alignment horizontal="center" vertical="center" wrapText="1"/>
      <protection locked="0"/>
    </xf>
    <xf numFmtId="0" fontId="4" fillId="0" borderId="12" xfId="1" applyFont="1" applyBorder="1" applyAlignment="1" applyProtection="1">
      <alignment horizontal="center" vertical="center" wrapText="1"/>
      <protection locked="0"/>
    </xf>
    <xf numFmtId="0" fontId="4" fillId="0" borderId="33" xfId="1" applyFont="1" applyBorder="1" applyAlignment="1" applyProtection="1">
      <alignment horizontal="center" vertical="center" wrapText="1"/>
      <protection locked="0"/>
    </xf>
    <xf numFmtId="0" fontId="4" fillId="0" borderId="11" xfId="1" applyFont="1" applyBorder="1" applyAlignment="1" applyProtection="1">
      <alignment horizontal="center" vertical="center" wrapText="1"/>
      <protection locked="0"/>
    </xf>
    <xf numFmtId="0" fontId="8" fillId="0" borderId="30" xfId="1" applyFont="1" applyBorder="1" applyAlignment="1" applyProtection="1">
      <alignment horizontal="center" vertical="center"/>
      <protection locked="0"/>
    </xf>
    <xf numFmtId="0" fontId="8" fillId="0" borderId="31" xfId="1" applyFont="1" applyBorder="1" applyAlignment="1" applyProtection="1">
      <alignment horizontal="center" vertical="center"/>
      <protection locked="0"/>
    </xf>
    <xf numFmtId="0" fontId="8" fillId="0" borderId="41" xfId="1" applyFont="1" applyBorder="1" applyAlignment="1" applyProtection="1">
      <alignment horizontal="center" vertical="center"/>
      <protection locked="0"/>
    </xf>
    <xf numFmtId="0" fontId="11" fillId="11" borderId="16" xfId="0" applyFont="1" applyFill="1" applyBorder="1" applyAlignment="1">
      <alignment horizontal="center" vertical="center" wrapText="1"/>
    </xf>
    <xf numFmtId="0" fontId="11" fillId="11" borderId="19" xfId="0" applyFont="1" applyFill="1" applyBorder="1" applyAlignment="1">
      <alignment horizontal="center" vertical="center" wrapText="1"/>
    </xf>
    <xf numFmtId="0" fontId="11" fillId="7" borderId="50" xfId="0" applyFont="1" applyFill="1" applyBorder="1" applyAlignment="1">
      <alignment horizontal="left" vertical="center" wrapText="1"/>
    </xf>
    <xf numFmtId="0" fontId="11" fillId="7" borderId="46" xfId="0" applyFont="1" applyFill="1" applyBorder="1" applyAlignment="1">
      <alignment horizontal="left" vertical="center" wrapText="1"/>
    </xf>
    <xf numFmtId="0" fontId="11" fillId="11" borderId="34" xfId="0" applyFont="1" applyFill="1" applyBorder="1" applyAlignment="1">
      <alignment vertical="center" wrapText="1"/>
    </xf>
    <xf numFmtId="0" fontId="11" fillId="11" borderId="16" xfId="0" applyFont="1" applyFill="1" applyBorder="1" applyAlignment="1">
      <alignment vertical="center" wrapText="1"/>
    </xf>
    <xf numFmtId="0" fontId="11" fillId="11" borderId="12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12" fillId="11" borderId="15" xfId="1" applyFont="1" applyFill="1" applyBorder="1" applyAlignment="1" applyProtection="1">
      <alignment horizontal="left" vertical="center"/>
      <protection locked="0"/>
    </xf>
    <xf numFmtId="0" fontId="12" fillId="11" borderId="13" xfId="1" applyFont="1" applyFill="1" applyBorder="1" applyAlignment="1" applyProtection="1">
      <alignment horizontal="left" vertical="center"/>
      <protection locked="0"/>
    </xf>
    <xf numFmtId="0" fontId="12" fillId="11" borderId="1" xfId="1" applyFont="1" applyFill="1" applyBorder="1" applyAlignment="1" applyProtection="1">
      <alignment horizontal="left" vertical="center"/>
      <protection locked="0"/>
    </xf>
    <xf numFmtId="0" fontId="5" fillId="15" borderId="13" xfId="1" applyFont="1" applyFill="1" applyBorder="1" applyAlignment="1" applyProtection="1">
      <alignment horizontal="center" vertical="center" wrapText="1"/>
      <protection locked="0"/>
    </xf>
    <xf numFmtId="0" fontId="5" fillId="6" borderId="13" xfId="1" applyFont="1" applyFill="1" applyBorder="1" applyAlignment="1" applyProtection="1">
      <alignment horizontal="center" vertical="center" wrapText="1"/>
      <protection locked="0"/>
    </xf>
    <xf numFmtId="0" fontId="11" fillId="11" borderId="45" xfId="0" applyFont="1" applyFill="1" applyBorder="1" applyAlignment="1">
      <alignment vertical="center" wrapText="1"/>
    </xf>
    <xf numFmtId="0" fontId="11" fillId="11" borderId="46" xfId="0" applyFont="1" applyFill="1" applyBorder="1" applyAlignment="1">
      <alignment vertical="center" wrapText="1"/>
    </xf>
    <xf numFmtId="0" fontId="11" fillId="11" borderId="32" xfId="0" applyFont="1" applyFill="1" applyBorder="1" applyAlignment="1">
      <alignment vertical="center" wrapText="1"/>
    </xf>
    <xf numFmtId="0" fontId="11" fillId="11" borderId="13" xfId="0" applyFont="1" applyFill="1" applyBorder="1" applyAlignment="1">
      <alignment vertical="center" wrapText="1"/>
    </xf>
    <xf numFmtId="0" fontId="12" fillId="8" borderId="12" xfId="1" applyFont="1" applyFill="1" applyBorder="1" applyAlignment="1" applyProtection="1">
      <alignment horizontal="left" vertical="center" wrapText="1"/>
      <protection locked="0"/>
    </xf>
    <xf numFmtId="0" fontId="12" fillId="8" borderId="1" xfId="1" applyFont="1" applyFill="1" applyBorder="1" applyAlignment="1" applyProtection="1">
      <alignment horizontal="left" vertical="center" wrapText="1"/>
      <protection locked="0"/>
    </xf>
    <xf numFmtId="0" fontId="12" fillId="8" borderId="44" xfId="1" applyFont="1" applyFill="1" applyBorder="1" applyAlignment="1" applyProtection="1">
      <alignment horizontal="left" vertical="center" wrapText="1"/>
      <protection locked="0"/>
    </xf>
    <xf numFmtId="0" fontId="12" fillId="8" borderId="42" xfId="1" applyFont="1" applyFill="1" applyBorder="1" applyAlignment="1" applyProtection="1">
      <alignment horizontal="left" vertical="center" wrapText="1"/>
      <protection locked="0"/>
    </xf>
    <xf numFmtId="0" fontId="11" fillId="8" borderId="18" xfId="0" applyFont="1" applyFill="1" applyBorder="1" applyAlignment="1">
      <alignment horizontal="left" vertical="center" wrapText="1"/>
    </xf>
    <xf numFmtId="0" fontId="11" fillId="8" borderId="16" xfId="0" applyFont="1" applyFill="1" applyBorder="1" applyAlignment="1">
      <alignment horizontal="left" vertical="center" wrapText="1"/>
    </xf>
    <xf numFmtId="0" fontId="16" fillId="12" borderId="30" xfId="1" applyFont="1" applyFill="1" applyBorder="1" applyAlignment="1" applyProtection="1">
      <alignment horizontal="center" vertical="center"/>
      <protection locked="0"/>
    </xf>
    <xf numFmtId="0" fontId="16" fillId="12" borderId="31" xfId="1" applyFont="1" applyFill="1" applyBorder="1" applyAlignment="1" applyProtection="1">
      <alignment horizontal="center" vertical="center"/>
      <protection locked="0"/>
    </xf>
    <xf numFmtId="0" fontId="16" fillId="12" borderId="41" xfId="1" applyFont="1" applyFill="1" applyBorder="1" applyAlignment="1" applyProtection="1">
      <alignment horizontal="center" vertical="center"/>
      <protection locked="0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1" xfId="0" applyFont="1" applyFill="1" applyBorder="1" applyAlignment="1">
      <alignment horizontal="center" vertical="center" wrapText="1"/>
    </xf>
    <xf numFmtId="0" fontId="13" fillId="5" borderId="1" xfId="2" applyFont="1" applyFill="1" applyBorder="1" applyAlignment="1">
      <alignment horizontal="center" vertical="center"/>
    </xf>
    <xf numFmtId="0" fontId="14" fillId="7" borderId="9" xfId="1" applyFont="1" applyFill="1" applyBorder="1" applyAlignment="1" applyProtection="1">
      <alignment horizontal="center" vertical="center"/>
      <protection locked="0"/>
    </xf>
    <xf numFmtId="0" fontId="14" fillId="7" borderId="10" xfId="1" applyFont="1" applyFill="1" applyBorder="1" applyAlignment="1" applyProtection="1">
      <alignment horizontal="center" vertical="center"/>
      <protection locked="0"/>
    </xf>
    <xf numFmtId="0" fontId="5" fillId="6" borderId="33" xfId="1" applyFont="1" applyFill="1" applyBorder="1" applyAlignment="1" applyProtection="1">
      <alignment horizontal="center" vertical="center" wrapText="1"/>
      <protection locked="0"/>
    </xf>
    <xf numFmtId="0" fontId="12" fillId="11" borderId="42" xfId="1" applyFont="1" applyFill="1" applyBorder="1" applyAlignment="1" applyProtection="1">
      <alignment horizontal="center" vertical="center"/>
      <protection locked="0"/>
    </xf>
    <xf numFmtId="0" fontId="12" fillId="11" borderId="48" xfId="1" applyFont="1" applyFill="1" applyBorder="1" applyAlignment="1" applyProtection="1">
      <alignment horizontal="center" vertical="center"/>
      <protection locked="0"/>
    </xf>
    <xf numFmtId="0" fontId="12" fillId="11" borderId="43" xfId="1" applyFont="1" applyFill="1" applyBorder="1" applyAlignment="1" applyProtection="1">
      <alignment horizontal="center" vertical="center"/>
      <protection locked="0"/>
    </xf>
    <xf numFmtId="0" fontId="12" fillId="11" borderId="53" xfId="1" applyFont="1" applyFill="1" applyBorder="1" applyAlignment="1" applyProtection="1">
      <alignment horizontal="center" vertical="center"/>
      <protection locked="0"/>
    </xf>
    <xf numFmtId="0" fontId="12" fillId="5" borderId="34" xfId="1" applyFont="1" applyFill="1" applyBorder="1" applyAlignment="1" applyProtection="1">
      <alignment horizontal="left" vertical="center"/>
      <protection locked="0"/>
    </xf>
    <xf numFmtId="0" fontId="12" fillId="5" borderId="16" xfId="1" applyFont="1" applyFill="1" applyBorder="1" applyAlignment="1" applyProtection="1">
      <alignment horizontal="left" vertical="center"/>
      <protection locked="0"/>
    </xf>
    <xf numFmtId="0" fontId="12" fillId="5" borderId="19" xfId="1" applyFont="1" applyFill="1" applyBorder="1" applyAlignment="1" applyProtection="1">
      <alignment horizontal="left" vertical="center"/>
      <protection locked="0"/>
    </xf>
    <xf numFmtId="0" fontId="12" fillId="5" borderId="12" xfId="1" applyFont="1" applyFill="1" applyBorder="1" applyAlignment="1" applyProtection="1">
      <alignment horizontal="left" vertical="center"/>
      <protection locked="0"/>
    </xf>
    <xf numFmtId="0" fontId="12" fillId="5" borderId="1" xfId="1" applyFont="1" applyFill="1" applyBorder="1" applyAlignment="1" applyProtection="1">
      <alignment horizontal="left" vertical="center"/>
      <protection locked="0"/>
    </xf>
    <xf numFmtId="0" fontId="12" fillId="5" borderId="11" xfId="1" applyFont="1" applyFill="1" applyBorder="1" applyAlignment="1" applyProtection="1">
      <alignment horizontal="left" vertical="center"/>
      <protection locked="0"/>
    </xf>
    <xf numFmtId="0" fontId="12" fillId="5" borderId="32" xfId="1" applyFont="1" applyFill="1" applyBorder="1" applyAlignment="1" applyProtection="1">
      <alignment horizontal="left" vertical="center"/>
      <protection locked="0"/>
    </xf>
    <xf numFmtId="0" fontId="12" fillId="5" borderId="13" xfId="1" applyFont="1" applyFill="1" applyBorder="1" applyAlignment="1" applyProtection="1">
      <alignment horizontal="left" vertical="center"/>
      <protection locked="0"/>
    </xf>
    <xf numFmtId="0" fontId="12" fillId="5" borderId="33" xfId="1" applyFont="1" applyFill="1" applyBorder="1" applyAlignment="1" applyProtection="1">
      <alignment horizontal="left" vertical="center"/>
      <protection locked="0"/>
    </xf>
    <xf numFmtId="0" fontId="12" fillId="9" borderId="7" xfId="1" applyFont="1" applyFill="1" applyBorder="1" applyAlignment="1" applyProtection="1">
      <alignment horizontal="left" vertical="center"/>
      <protection locked="0"/>
    </xf>
    <xf numFmtId="0" fontId="12" fillId="9" borderId="0" xfId="1" applyFont="1" applyFill="1" applyAlignment="1" applyProtection="1">
      <alignment horizontal="left" vertical="center"/>
      <protection locked="0"/>
    </xf>
    <xf numFmtId="0" fontId="12" fillId="9" borderId="8" xfId="1" applyFont="1" applyFill="1" applyBorder="1" applyAlignment="1" applyProtection="1">
      <alignment horizontal="left" vertical="center"/>
      <protection locked="0"/>
    </xf>
    <xf numFmtId="0" fontId="12" fillId="9" borderId="4" xfId="1" applyFont="1" applyFill="1" applyBorder="1" applyAlignment="1" applyProtection="1">
      <alignment horizontal="left" vertical="center"/>
      <protection locked="0"/>
    </xf>
    <xf numFmtId="0" fontId="12" fillId="9" borderId="5" xfId="1" applyFont="1" applyFill="1" applyBorder="1" applyAlignment="1" applyProtection="1">
      <alignment horizontal="left" vertical="center"/>
      <protection locked="0"/>
    </xf>
    <xf numFmtId="0" fontId="12" fillId="9" borderId="6" xfId="1" applyFont="1" applyFill="1" applyBorder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8" borderId="12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1" fillId="7" borderId="47" xfId="0" applyFont="1" applyFill="1" applyBorder="1" applyAlignment="1">
      <alignment horizontal="left" vertical="center" wrapText="1"/>
    </xf>
    <xf numFmtId="0" fontId="11" fillId="7" borderId="48" xfId="0" applyFont="1" applyFill="1" applyBorder="1" applyAlignment="1">
      <alignment horizontal="left" vertical="center" wrapText="1"/>
    </xf>
    <xf numFmtId="0" fontId="11" fillId="8" borderId="34" xfId="0" applyFont="1" applyFill="1" applyBorder="1" applyAlignment="1">
      <alignment horizontal="left" vertical="center" wrapText="1"/>
    </xf>
    <xf numFmtId="0" fontId="12" fillId="10" borderId="17" xfId="1" applyFont="1" applyFill="1" applyBorder="1" applyAlignment="1" applyProtection="1">
      <alignment horizontal="center" vertical="center"/>
      <protection locked="0"/>
    </xf>
    <xf numFmtId="0" fontId="12" fillId="10" borderId="62" xfId="1" applyFont="1" applyFill="1" applyBorder="1" applyAlignment="1" applyProtection="1">
      <alignment horizontal="center" vertical="center"/>
      <protection locked="0"/>
    </xf>
    <xf numFmtId="0" fontId="11" fillId="7" borderId="11" xfId="0" applyFont="1" applyFill="1" applyBorder="1" applyAlignment="1">
      <alignment horizontal="left" vertical="center" wrapText="1"/>
    </xf>
    <xf numFmtId="0" fontId="11" fillId="8" borderId="19" xfId="0" applyFont="1" applyFill="1" applyBorder="1" applyAlignment="1">
      <alignment horizontal="left" vertical="center" wrapText="1"/>
    </xf>
    <xf numFmtId="0" fontId="11" fillId="7" borderId="48" xfId="0" applyFont="1" applyFill="1" applyBorder="1" applyAlignment="1">
      <alignment horizontal="center" vertical="center" wrapText="1"/>
    </xf>
    <xf numFmtId="0" fontId="11" fillId="7" borderId="49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0" fontId="11" fillId="7" borderId="19" xfId="0" applyFont="1" applyFill="1" applyBorder="1" applyAlignment="1">
      <alignment horizontal="center" vertical="center" wrapText="1"/>
    </xf>
    <xf numFmtId="0" fontId="11" fillId="7" borderId="34" xfId="0" applyFont="1" applyFill="1" applyBorder="1" applyAlignment="1">
      <alignment horizontal="left" vertical="center" wrapText="1"/>
    </xf>
    <xf numFmtId="0" fontId="11" fillId="7" borderId="16" xfId="0" applyFont="1" applyFill="1" applyBorder="1" applyAlignment="1">
      <alignment horizontal="left" vertical="center" wrapText="1"/>
    </xf>
    <xf numFmtId="0" fontId="11" fillId="6" borderId="1" xfId="2" applyFont="1" applyFill="1" applyBorder="1" applyAlignment="1">
      <alignment horizontal="center" vertical="center"/>
    </xf>
    <xf numFmtId="0" fontId="12" fillId="11" borderId="61" xfId="1" applyFont="1" applyFill="1" applyBorder="1" applyAlignment="1" applyProtection="1">
      <alignment horizontal="left" vertical="center"/>
      <protection locked="0"/>
    </xf>
    <xf numFmtId="0" fontId="12" fillId="11" borderId="67" xfId="1" applyFont="1" applyFill="1" applyBorder="1" applyAlignment="1" applyProtection="1">
      <alignment horizontal="left" vertical="center"/>
      <protection locked="0"/>
    </xf>
    <xf numFmtId="0" fontId="12" fillId="11" borderId="42" xfId="1" applyFont="1" applyFill="1" applyBorder="1" applyAlignment="1" applyProtection="1">
      <alignment horizontal="left" vertical="center"/>
      <protection locked="0"/>
    </xf>
    <xf numFmtId="0" fontId="11" fillId="11" borderId="13" xfId="0" applyFont="1" applyFill="1" applyBorder="1" applyAlignment="1">
      <alignment horizontal="center" vertical="center" wrapText="1"/>
    </xf>
    <xf numFmtId="0" fontId="11" fillId="11" borderId="33" xfId="0" applyFont="1" applyFill="1" applyBorder="1" applyAlignment="1">
      <alignment horizontal="center" vertical="center" wrapText="1"/>
    </xf>
    <xf numFmtId="0" fontId="11" fillId="8" borderId="58" xfId="0" applyFont="1" applyFill="1" applyBorder="1" applyAlignment="1">
      <alignment horizontal="left" vertical="center" wrapText="1"/>
    </xf>
    <xf numFmtId="0" fontId="11" fillId="8" borderId="51" xfId="0" applyFont="1" applyFill="1" applyBorder="1" applyAlignment="1">
      <alignment horizontal="left" vertical="center" wrapText="1"/>
    </xf>
    <xf numFmtId="0" fontId="11" fillId="8" borderId="15" xfId="0" applyFont="1" applyFill="1" applyBorder="1" applyAlignment="1">
      <alignment horizontal="left" vertical="center" wrapText="1"/>
    </xf>
    <xf numFmtId="0" fontId="11" fillId="11" borderId="58" xfId="0" applyFont="1" applyFill="1" applyBorder="1" applyAlignment="1">
      <alignment horizontal="left" vertical="center" wrapText="1"/>
    </xf>
    <xf numFmtId="0" fontId="11" fillId="11" borderId="18" xfId="0" applyFont="1" applyFill="1" applyBorder="1" applyAlignment="1">
      <alignment horizontal="left" vertical="center" wrapText="1"/>
    </xf>
    <xf numFmtId="164" fontId="11" fillId="8" borderId="1" xfId="0" applyNumberFormat="1" applyFont="1" applyFill="1" applyBorder="1" applyAlignment="1">
      <alignment horizontal="center" vertical="center" wrapText="1"/>
    </xf>
    <xf numFmtId="164" fontId="11" fillId="8" borderId="11" xfId="0" applyNumberFormat="1" applyFont="1" applyFill="1" applyBorder="1" applyAlignment="1">
      <alignment horizontal="center" vertical="center" wrapText="1"/>
    </xf>
  </cellXfs>
  <cellStyles count="4">
    <cellStyle name="60% - Énfasis4" xfId="2" builtinId="44"/>
    <cellStyle name="Normal" xfId="0" builtinId="0"/>
    <cellStyle name="Normal 68" xfId="1" xr:uid="{00000000-0005-0000-0000-000003000000}"/>
    <cellStyle name="Porcentaje" xfId="3" builtinId="5"/>
  </cellStyles>
  <dxfs count="2">
    <dxf>
      <font>
        <b/>
        <i val="0"/>
      </font>
      <fill>
        <patternFill>
          <bgColor rgb="FF99FFCC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99FFCC"/>
      <color rgb="FF00FF00"/>
      <color rgb="FFFFCCFF"/>
      <color rgb="FF66FF66"/>
      <color rgb="FFFF99FF"/>
      <color rgb="FFCC66FF"/>
      <color rgb="FF9AE4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591541</xdr:colOff>
      <xdr:row>2</xdr:row>
      <xdr:rowOff>321513</xdr:rowOff>
    </xdr:from>
    <xdr:to>
      <xdr:col>3</xdr:col>
      <xdr:colOff>1177921</xdr:colOff>
      <xdr:row>4</xdr:row>
      <xdr:rowOff>283585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1A0922-5570-4D54-9CDE-420E9C0725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845" b="11332"/>
        <a:stretch/>
      </xdr:blipFill>
      <xdr:spPr>
        <a:xfrm>
          <a:off x="972541" y="1464513"/>
          <a:ext cx="2515193" cy="1105072"/>
        </a:xfrm>
        <a:prstGeom prst="rect">
          <a:avLst/>
        </a:prstGeom>
      </xdr:spPr>
    </xdr:pic>
    <xdr:clientData/>
  </xdr:twoCellAnchor>
  <xdr:twoCellAnchor editAs="oneCell">
    <xdr:from>
      <xdr:col>38</xdr:col>
      <xdr:colOff>168852</xdr:colOff>
      <xdr:row>35</xdr:row>
      <xdr:rowOff>176068</xdr:rowOff>
    </xdr:from>
    <xdr:to>
      <xdr:col>45</xdr:col>
      <xdr:colOff>1199931</xdr:colOff>
      <xdr:row>44</xdr:row>
      <xdr:rowOff>255441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D644826-DDA4-FC61-041D-02FC58038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88125" y="14307704"/>
          <a:ext cx="12305216" cy="5175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AZ143"/>
  <sheetViews>
    <sheetView showGridLines="0" tabSelected="1" topLeftCell="A10" zoomScale="55" zoomScaleNormal="55" zoomScaleSheetLayoutView="85" workbookViewId="0">
      <selection activeCell="H18" sqref="H18"/>
    </sheetView>
  </sheetViews>
  <sheetFormatPr defaultColWidth="11.42578125" defaultRowHeight="45" customHeight="1"/>
  <cols>
    <col min="1" max="1" width="5.5703125" style="1" customWidth="1"/>
    <col min="2" max="2" width="16" style="1" customWidth="1"/>
    <col min="3" max="3" width="12.85546875" style="1" bestFit="1" customWidth="1"/>
    <col min="4" max="4" width="20.7109375" style="1" customWidth="1"/>
    <col min="5" max="5" width="14.140625" style="1" customWidth="1"/>
    <col min="6" max="6" width="24" style="1" bestFit="1" customWidth="1"/>
    <col min="7" max="7" width="16.42578125" style="1" bestFit="1" customWidth="1"/>
    <col min="8" max="8" width="20.85546875" style="1" customWidth="1"/>
    <col min="9" max="9" width="20.42578125" style="1" bestFit="1" customWidth="1"/>
    <col min="10" max="10" width="20.28515625" style="1" customWidth="1"/>
    <col min="11" max="11" width="22.7109375" style="1" customWidth="1"/>
    <col min="12" max="12" width="19.5703125" style="1" customWidth="1"/>
    <col min="13" max="13" width="27.28515625" style="1" bestFit="1" customWidth="1"/>
    <col min="14" max="14" width="19.5703125" style="1" bestFit="1" customWidth="1"/>
    <col min="15" max="15" width="24.28515625" style="1" customWidth="1"/>
    <col min="16" max="16" width="23.7109375" style="1" customWidth="1"/>
    <col min="17" max="17" width="22.140625" style="1" customWidth="1"/>
    <col min="18" max="18" width="25.5703125" style="1" customWidth="1"/>
    <col min="19" max="22" width="24.28515625" style="1" customWidth="1"/>
    <col min="23" max="23" width="19.5703125" style="1" customWidth="1"/>
    <col min="24" max="24" width="14.140625" style="1" bestFit="1" customWidth="1"/>
    <col min="25" max="25" width="14.7109375" style="1" customWidth="1"/>
    <col min="26" max="26" width="19.42578125" style="1" customWidth="1"/>
    <col min="27" max="27" width="29" style="1" bestFit="1" customWidth="1"/>
    <col min="28" max="37" width="19.42578125" style="1" customWidth="1"/>
    <col min="38" max="38" width="28.5703125" style="1" bestFit="1" customWidth="1"/>
    <col min="39" max="39" width="23.5703125" style="1" customWidth="1"/>
    <col min="40" max="40" width="17.5703125" style="1" customWidth="1"/>
    <col min="41" max="41" width="17" style="1" customWidth="1"/>
    <col min="42" max="42" width="29.42578125" style="1" customWidth="1"/>
    <col min="43" max="43" width="23.85546875" style="1" customWidth="1"/>
    <col min="44" max="44" width="36.5703125" style="1" customWidth="1"/>
    <col min="45" max="45" width="21" style="1" customWidth="1"/>
    <col min="46" max="46" width="21.140625" style="1" customWidth="1"/>
    <col min="47" max="47" width="26.28515625" style="1" customWidth="1"/>
    <col min="48" max="48" width="15.7109375" style="1" customWidth="1"/>
    <col min="49" max="50" width="25" style="1" customWidth="1"/>
    <col min="51" max="51" width="19.5703125" style="1" bestFit="1" customWidth="1"/>
    <col min="52" max="64" width="12.7109375" style="1" customWidth="1"/>
    <col min="65" max="16384" width="11.42578125" style="1"/>
  </cols>
  <sheetData>
    <row r="1" spans="2:51" ht="45" customHeight="1" thickBot="1"/>
    <row r="2" spans="2:51" ht="45" customHeight="1" thickBot="1"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159"/>
      <c r="P2" s="159"/>
      <c r="Q2" s="2"/>
      <c r="R2" s="2"/>
      <c r="S2" s="2"/>
      <c r="AL2" s="35" t="s">
        <v>0</v>
      </c>
      <c r="AM2" s="36" t="s">
        <v>1</v>
      </c>
      <c r="AN2" s="62" t="s">
        <v>2</v>
      </c>
    </row>
    <row r="3" spans="2:51" ht="45" customHeight="1" thickBot="1">
      <c r="B3" s="245"/>
      <c r="C3" s="246"/>
      <c r="D3" s="246"/>
      <c r="E3" s="247"/>
      <c r="F3" s="160" t="s">
        <v>3</v>
      </c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1"/>
      <c r="AL3" s="17" t="s">
        <v>4</v>
      </c>
      <c r="AM3" s="32">
        <f>SUM(D17:D83)</f>
        <v>0</v>
      </c>
      <c r="AN3" s="70">
        <f>SUM(F17:F143)</f>
        <v>0</v>
      </c>
    </row>
    <row r="4" spans="2:51" ht="45" customHeight="1">
      <c r="B4" s="248"/>
      <c r="C4" s="249"/>
      <c r="D4" s="249"/>
      <c r="E4" s="250"/>
      <c r="F4" s="162" t="s">
        <v>5</v>
      </c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3"/>
      <c r="AA4" s="223" t="s">
        <v>6</v>
      </c>
      <c r="AB4" s="224"/>
      <c r="AL4" s="17" t="s">
        <v>7</v>
      </c>
      <c r="AM4" s="32">
        <f>SUM(E17:E83)</f>
        <v>0</v>
      </c>
      <c r="AN4" s="70">
        <f>SUM(G17:G143)</f>
        <v>0</v>
      </c>
      <c r="AP4" s="37" t="s">
        <v>8</v>
      </c>
      <c r="AQ4" s="90">
        <v>716</v>
      </c>
      <c r="AR4" s="38" t="s">
        <v>9</v>
      </c>
      <c r="AS4" s="74">
        <f>AQ4*PI()*($AM$11*25.4/2000)^2</f>
        <v>0</v>
      </c>
    </row>
    <row r="5" spans="2:51" ht="45" customHeight="1" thickBot="1">
      <c r="B5" s="248"/>
      <c r="C5" s="249"/>
      <c r="D5" s="249"/>
      <c r="E5" s="250"/>
      <c r="F5" s="162" t="s">
        <v>10</v>
      </c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3"/>
      <c r="AA5" s="98" t="s">
        <v>11</v>
      </c>
      <c r="AB5" s="95" t="s">
        <v>12</v>
      </c>
      <c r="AL5" s="21" t="s">
        <v>13</v>
      </c>
      <c r="AM5" s="47">
        <f>AM3-AM4</f>
        <v>0</v>
      </c>
      <c r="AN5" s="71">
        <f>SUM(H17:H83)</f>
        <v>0</v>
      </c>
      <c r="AP5" s="49" t="s">
        <v>14</v>
      </c>
      <c r="AQ5" s="91">
        <v>950</v>
      </c>
      <c r="AR5" s="59" t="s">
        <v>15</v>
      </c>
      <c r="AS5" s="75">
        <f>AQ5*PI()*($AM$11*25.4/2000)^2</f>
        <v>0</v>
      </c>
    </row>
    <row r="6" spans="2:51" ht="45" customHeight="1" thickBot="1">
      <c r="B6" s="157" t="s">
        <v>16</v>
      </c>
      <c r="C6" s="158"/>
      <c r="D6" s="155"/>
      <c r="E6" s="156"/>
      <c r="F6" s="157" t="s">
        <v>17</v>
      </c>
      <c r="G6" s="158"/>
      <c r="H6" s="132"/>
      <c r="I6" s="157" t="s">
        <v>18</v>
      </c>
      <c r="J6" s="158"/>
      <c r="K6" s="170"/>
      <c r="L6" s="171"/>
      <c r="M6" s="126" t="s">
        <v>19</v>
      </c>
      <c r="N6" s="175"/>
      <c r="O6" s="176"/>
      <c r="P6" s="242" t="s">
        <v>20</v>
      </c>
      <c r="Q6" s="243"/>
      <c r="R6" s="243"/>
      <c r="S6" s="243"/>
      <c r="T6" s="243"/>
      <c r="U6" s="243"/>
      <c r="V6" s="243"/>
      <c r="W6" s="243"/>
      <c r="X6" s="244"/>
      <c r="Y6" s="100" t="s">
        <v>21</v>
      </c>
      <c r="AA6" s="94" t="s">
        <v>22</v>
      </c>
      <c r="AB6" s="96" t="str">
        <f>IF(COUNTIF(I16:I82,"Roto")=0,"",COUNTIF(AA17:AA83,"Sí")/COUNTIF(I17:I83,"Roto"))</f>
        <v/>
      </c>
    </row>
    <row r="7" spans="2:51" ht="45" customHeight="1" thickBot="1">
      <c r="B7" s="150" t="s">
        <v>23</v>
      </c>
      <c r="C7" s="151"/>
      <c r="D7" s="151"/>
      <c r="E7" s="152"/>
      <c r="F7" s="164" t="s">
        <v>24</v>
      </c>
      <c r="G7" s="165"/>
      <c r="H7" s="133"/>
      <c r="I7" s="166" t="s">
        <v>25</v>
      </c>
      <c r="J7" s="167"/>
      <c r="K7" s="168"/>
      <c r="L7" s="169"/>
      <c r="M7" s="172" t="s">
        <v>26</v>
      </c>
      <c r="N7" s="226"/>
      <c r="O7" s="228"/>
      <c r="P7" s="236"/>
      <c r="Q7" s="237"/>
      <c r="R7" s="237"/>
      <c r="S7" s="237"/>
      <c r="T7" s="237"/>
      <c r="U7" s="237"/>
      <c r="V7" s="237"/>
      <c r="W7" s="237"/>
      <c r="X7" s="238"/>
      <c r="Y7" s="101"/>
      <c r="AA7" s="94" t="s">
        <v>27</v>
      </c>
      <c r="AB7" s="96" t="str">
        <f>IF(COUNTIF(I16:I82,"Roto")=0,"",COUNTIF(AC17:AC83,"ok")/COUNTIF(I17:I83,"Roto"))</f>
        <v/>
      </c>
    </row>
    <row r="8" spans="2:51" ht="45" customHeight="1">
      <c r="B8" s="150" t="s">
        <v>28</v>
      </c>
      <c r="C8" s="151"/>
      <c r="D8" s="151"/>
      <c r="E8" s="152"/>
      <c r="F8" s="173" t="s">
        <v>29</v>
      </c>
      <c r="G8" s="174"/>
      <c r="H8" s="134"/>
      <c r="I8" s="177" t="s">
        <v>30</v>
      </c>
      <c r="J8" s="178"/>
      <c r="K8" s="179">
        <f>IF(AO34=0,"",AO34)</f>
        <v>124</v>
      </c>
      <c r="L8" s="180"/>
      <c r="M8" s="172"/>
      <c r="N8" s="227"/>
      <c r="O8" s="229"/>
      <c r="P8" s="233"/>
      <c r="Q8" s="234"/>
      <c r="R8" s="234"/>
      <c r="S8" s="234"/>
      <c r="T8" s="234"/>
      <c r="U8" s="234"/>
      <c r="V8" s="234"/>
      <c r="W8" s="234"/>
      <c r="X8" s="235"/>
      <c r="Y8" s="101"/>
      <c r="AA8" s="94" t="s">
        <v>31</v>
      </c>
      <c r="AB8" s="96" t="str">
        <f>IF(COUNTIF(I16:I82,"Roto")=0,"",COUNTIF(AE17:AE83,"ok")/COUNTIF(I17:I83,"Roto"))</f>
        <v/>
      </c>
    </row>
    <row r="9" spans="2:51" ht="45" customHeight="1" thickBot="1">
      <c r="B9" s="150" t="s">
        <v>32</v>
      </c>
      <c r="C9" s="151"/>
      <c r="D9" s="151"/>
      <c r="E9" s="258"/>
      <c r="F9" s="153" t="s">
        <v>33</v>
      </c>
      <c r="G9" s="154"/>
      <c r="H9" s="135"/>
      <c r="I9" s="251" t="s">
        <v>34</v>
      </c>
      <c r="J9" s="252"/>
      <c r="K9" s="277">
        <f>IF(AP34=0,"",AP34)</f>
        <v>2397.2800000000002</v>
      </c>
      <c r="L9" s="278"/>
      <c r="M9" s="104" t="s">
        <v>35</v>
      </c>
      <c r="N9" s="256"/>
      <c r="O9" s="257"/>
      <c r="P9" s="233"/>
      <c r="Q9" s="234"/>
      <c r="R9" s="234"/>
      <c r="S9" s="234"/>
      <c r="T9" s="234"/>
      <c r="U9" s="234"/>
      <c r="V9" s="234"/>
      <c r="W9" s="234"/>
      <c r="X9" s="235"/>
      <c r="Y9" s="101"/>
      <c r="AA9" s="94" t="s">
        <v>36</v>
      </c>
      <c r="AB9" s="96" t="str">
        <f>IF(COUNTIF(I16:I82,"Roto")=0,"",COUNTIF(AG17:AG83,"ok")/COUNTIF(I17:I83,"Roto"))</f>
        <v/>
      </c>
    </row>
    <row r="10" spans="2:51" ht="45" customHeight="1">
      <c r="B10" s="150" t="s">
        <v>37</v>
      </c>
      <c r="C10" s="151"/>
      <c r="D10" s="151"/>
      <c r="E10" s="258"/>
      <c r="F10" s="153" t="s">
        <v>38</v>
      </c>
      <c r="G10" s="154"/>
      <c r="H10" s="135"/>
      <c r="I10" s="251" t="s">
        <v>39</v>
      </c>
      <c r="J10" s="252"/>
      <c r="K10" s="105" t="str">
        <f>IF($AW$34=0,"",9/$AW$34)</f>
        <v/>
      </c>
      <c r="L10" s="106" t="str">
        <f>IF(K10="","",IF(K10&gt;=K11,IF(K10&lt;=L11,"Ok","Fuera de Rango Alto"),"Fuera de Rango Bajo"))</f>
        <v/>
      </c>
      <c r="M10" s="267" t="s">
        <v>40</v>
      </c>
      <c r="N10" s="202"/>
      <c r="O10" s="127"/>
      <c r="P10" s="230"/>
      <c r="Q10" s="231"/>
      <c r="R10" s="231"/>
      <c r="S10" s="231"/>
      <c r="T10" s="231"/>
      <c r="U10" s="231"/>
      <c r="V10" s="231"/>
      <c r="W10" s="231"/>
      <c r="X10" s="232"/>
      <c r="Y10" s="102"/>
      <c r="AA10" s="94" t="s">
        <v>41</v>
      </c>
      <c r="AB10" s="96" t="str">
        <f>IF(COUNTIF(I16:I82,"Roto")=0,"",COUNTIF(AI17:AI83,"ok")/COUNTIF(I17:I83,"Roto"))</f>
        <v/>
      </c>
      <c r="AL10" s="15" t="s">
        <v>42</v>
      </c>
      <c r="AM10" s="97">
        <v>21.16</v>
      </c>
      <c r="AN10" s="16" t="s">
        <v>43</v>
      </c>
      <c r="AR10" s="37" t="s">
        <v>44</v>
      </c>
      <c r="AS10" s="24">
        <f>AN5</f>
        <v>0</v>
      </c>
      <c r="AT10" s="25" t="s">
        <v>45</v>
      </c>
    </row>
    <row r="11" spans="2:51" ht="45" customHeight="1" thickBot="1">
      <c r="B11" s="255" t="s">
        <v>46</v>
      </c>
      <c r="C11" s="216"/>
      <c r="D11" s="216"/>
      <c r="E11" s="259"/>
      <c r="F11" s="275" t="s">
        <v>47</v>
      </c>
      <c r="G11" s="276"/>
      <c r="H11" s="136"/>
      <c r="I11" s="211" t="s">
        <v>48</v>
      </c>
      <c r="J11" s="212"/>
      <c r="K11" s="108" t="str">
        <f>IF(H14="","",AQ4*PI()*(H14*25.4/2000)^2)</f>
        <v/>
      </c>
      <c r="L11" s="109" t="str">
        <f>IF(H14="","",AQ5*PI()*(H14*25.4/2000)^2)</f>
        <v/>
      </c>
      <c r="M11" s="172" t="s">
        <v>49</v>
      </c>
      <c r="N11" s="204"/>
      <c r="O11" s="128"/>
      <c r="P11" s="239" t="s">
        <v>50</v>
      </c>
      <c r="Q11" s="240"/>
      <c r="R11" s="240"/>
      <c r="S11" s="240"/>
      <c r="T11" s="240"/>
      <c r="U11" s="240"/>
      <c r="V11" s="240"/>
      <c r="W11" s="240"/>
      <c r="X11" s="241"/>
      <c r="Y11" s="100" t="s">
        <v>21</v>
      </c>
      <c r="AA11" s="94" t="s">
        <v>51</v>
      </c>
      <c r="AB11" s="96" t="str">
        <f>IF(COUNTIF(I16:I82,"Roto")=0,"",COUNTIF(AK17:AK83,"ok")/COUNTIF(I17:I83,"Roto"))</f>
        <v/>
      </c>
      <c r="AL11" s="17" t="s">
        <v>52</v>
      </c>
      <c r="AM11" s="80">
        <f>H14</f>
        <v>0</v>
      </c>
      <c r="AN11" s="18" t="s">
        <v>53</v>
      </c>
      <c r="AR11" s="183" t="s">
        <v>54</v>
      </c>
      <c r="AS11" s="184"/>
      <c r="AT11" s="185"/>
      <c r="AU11" s="183" t="s">
        <v>55</v>
      </c>
      <c r="AV11" s="184"/>
      <c r="AW11" s="185"/>
    </row>
    <row r="12" spans="2:51" ht="45" customHeight="1">
      <c r="B12" s="253" t="s">
        <v>56</v>
      </c>
      <c r="C12" s="254"/>
      <c r="D12" s="260"/>
      <c r="E12" s="261"/>
      <c r="F12" s="273" t="s">
        <v>57</v>
      </c>
      <c r="G12" s="274"/>
      <c r="H12" s="86" t="str">
        <f>IF(H11="","",IF(H8="","",H11-H8))</f>
        <v/>
      </c>
      <c r="I12" s="213" t="s">
        <v>58</v>
      </c>
      <c r="J12" s="214"/>
      <c r="K12" s="107" t="str">
        <f>IF(SUM(F17:F83)=0,"",(SUM(F17:F83)-SUM(G17:G83))*K11)</f>
        <v/>
      </c>
      <c r="L12" s="107" t="str">
        <f>IF(SUM(G17:G83)=0,"",(SUM(G17:G83)-SUM(H17:H83))*L11)</f>
        <v/>
      </c>
      <c r="M12" s="268" t="s">
        <v>59</v>
      </c>
      <c r="N12" s="269"/>
      <c r="O12" s="129"/>
      <c r="P12" s="236"/>
      <c r="Q12" s="237"/>
      <c r="R12" s="237"/>
      <c r="S12" s="237"/>
      <c r="T12" s="237"/>
      <c r="U12" s="237"/>
      <c r="V12" s="237"/>
      <c r="W12" s="237"/>
      <c r="X12" s="238"/>
      <c r="Y12" s="101"/>
      <c r="AL12" s="17" t="s">
        <v>60</v>
      </c>
      <c r="AM12" s="5">
        <v>825</v>
      </c>
      <c r="AN12" s="18" t="s">
        <v>61</v>
      </c>
      <c r="AR12" s="28" t="s">
        <v>62</v>
      </c>
      <c r="AS12" s="23">
        <f>AS10*AM14</f>
        <v>0</v>
      </c>
      <c r="AT12" s="27" t="s">
        <v>63</v>
      </c>
      <c r="AU12" s="28" t="s">
        <v>64</v>
      </c>
      <c r="AV12" s="23">
        <f>AO34*AM10</f>
        <v>2623.84</v>
      </c>
      <c r="AW12" s="27" t="s">
        <v>63</v>
      </c>
    </row>
    <row r="13" spans="2:51" ht="45" customHeight="1">
      <c r="B13" s="264" t="s">
        <v>65</v>
      </c>
      <c r="C13" s="265"/>
      <c r="D13" s="262"/>
      <c r="E13" s="263"/>
      <c r="F13" s="272" t="s">
        <v>66</v>
      </c>
      <c r="G13" s="215"/>
      <c r="H13" s="87" t="str">
        <f>IF(H10="","",IF(H9="","",H10-H9))</f>
        <v/>
      </c>
      <c r="I13" s="209" t="s">
        <v>67</v>
      </c>
      <c r="J13" s="210"/>
      <c r="K13" s="270"/>
      <c r="L13" s="271"/>
      <c r="M13" s="202" t="s">
        <v>68</v>
      </c>
      <c r="N13" s="203"/>
      <c r="O13" s="130"/>
      <c r="P13" s="233"/>
      <c r="Q13" s="234"/>
      <c r="R13" s="234"/>
      <c r="S13" s="234"/>
      <c r="T13" s="234"/>
      <c r="U13" s="234"/>
      <c r="V13" s="234"/>
      <c r="W13" s="234"/>
      <c r="X13" s="235"/>
      <c r="Y13" s="115"/>
      <c r="AL13" s="17" t="s">
        <v>69</v>
      </c>
      <c r="AM13" s="88">
        <v>0.02</v>
      </c>
      <c r="AN13" s="18" t="s">
        <v>70</v>
      </c>
      <c r="AR13" s="28" t="s">
        <v>71</v>
      </c>
      <c r="AS13" s="23">
        <f>AS12*(1+$AM$13)</f>
        <v>0</v>
      </c>
      <c r="AT13" s="27" t="s">
        <v>63</v>
      </c>
      <c r="AU13" s="28" t="s">
        <v>72</v>
      </c>
      <c r="AV13" s="23">
        <f>AV12*(1-$AM$13)</f>
        <v>2571.3632000000002</v>
      </c>
      <c r="AW13" s="27" t="s">
        <v>63</v>
      </c>
      <c r="AX13" s="28" t="s">
        <v>73</v>
      </c>
      <c r="AY13" s="23">
        <f>AS12-AV13</f>
        <v>-2571.3632000000002</v>
      </c>
    </row>
    <row r="14" spans="2:51" ht="45" customHeight="1" thickBot="1">
      <c r="B14" s="157" t="s">
        <v>74</v>
      </c>
      <c r="C14" s="158"/>
      <c r="D14" s="270"/>
      <c r="E14" s="271"/>
      <c r="F14" s="195" t="s">
        <v>75</v>
      </c>
      <c r="G14" s="196"/>
      <c r="H14" s="85"/>
      <c r="I14" s="199" t="s">
        <v>76</v>
      </c>
      <c r="J14" s="200"/>
      <c r="K14" s="220"/>
      <c r="L14" s="221"/>
      <c r="M14" s="154" t="s">
        <v>77</v>
      </c>
      <c r="N14" s="201"/>
      <c r="O14" s="131"/>
      <c r="P14" s="233"/>
      <c r="Q14" s="234"/>
      <c r="R14" s="234"/>
      <c r="S14" s="234"/>
      <c r="T14" s="234"/>
      <c r="U14" s="234"/>
      <c r="V14" s="234"/>
      <c r="W14" s="234"/>
      <c r="X14" s="235"/>
      <c r="Y14" s="101"/>
      <c r="Z14" s="217" t="s">
        <v>78</v>
      </c>
      <c r="AA14" s="218"/>
      <c r="AB14" s="218"/>
      <c r="AC14" s="218"/>
      <c r="AD14" s="218"/>
      <c r="AE14" s="218"/>
      <c r="AF14" s="218"/>
      <c r="AG14" s="218"/>
      <c r="AH14" s="218"/>
      <c r="AI14" s="218"/>
      <c r="AJ14" s="219"/>
      <c r="AL14" s="17" t="s">
        <v>79</v>
      </c>
      <c r="AM14" s="6">
        <f>AM12*PI()*(AM11*25.4/2000)^2</f>
        <v>0</v>
      </c>
      <c r="AN14" s="18" t="s">
        <v>80</v>
      </c>
      <c r="AR14" s="28" t="s">
        <v>81</v>
      </c>
      <c r="AS14" s="89">
        <f>AS12/$AM$10</f>
        <v>0</v>
      </c>
      <c r="AT14" s="27"/>
      <c r="AU14" s="28" t="s">
        <v>82</v>
      </c>
      <c r="AV14" s="89">
        <f>AV13/$AM$10</f>
        <v>121.52000000000001</v>
      </c>
      <c r="AW14" s="27"/>
      <c r="AX14" s="28" t="s">
        <v>83</v>
      </c>
      <c r="AY14" s="23">
        <f>AS14-AV14</f>
        <v>-121.52000000000001</v>
      </c>
    </row>
    <row r="15" spans="2:51" ht="54">
      <c r="B15" s="164" t="s">
        <v>84</v>
      </c>
      <c r="C15" s="165"/>
      <c r="D15" s="193"/>
      <c r="E15" s="194"/>
      <c r="F15" s="207" t="s">
        <v>85</v>
      </c>
      <c r="G15" s="208"/>
      <c r="H15" s="125"/>
      <c r="I15" s="197" t="s">
        <v>86</v>
      </c>
      <c r="J15" s="198"/>
      <c r="K15" s="193"/>
      <c r="L15" s="194"/>
      <c r="M15" s="215" t="s">
        <v>87</v>
      </c>
      <c r="N15" s="216"/>
      <c r="O15" s="87" t="str">
        <f>IF(O14="","",IF(O13="","",O14-O13))</f>
        <v/>
      </c>
      <c r="P15" s="230"/>
      <c r="Q15" s="231"/>
      <c r="R15" s="231"/>
      <c r="S15" s="231"/>
      <c r="T15" s="231"/>
      <c r="U15" s="231"/>
      <c r="V15" s="231"/>
      <c r="W15" s="231"/>
      <c r="X15" s="232"/>
      <c r="Y15" s="103"/>
      <c r="Z15" s="140" t="s">
        <v>88</v>
      </c>
      <c r="AA15" s="206" t="s">
        <v>89</v>
      </c>
      <c r="AB15" s="206"/>
      <c r="AC15" s="205" t="s">
        <v>90</v>
      </c>
      <c r="AD15" s="205"/>
      <c r="AE15" s="206" t="s">
        <v>91</v>
      </c>
      <c r="AF15" s="206"/>
      <c r="AG15" s="205" t="s">
        <v>92</v>
      </c>
      <c r="AH15" s="205"/>
      <c r="AI15" s="206" t="s">
        <v>93</v>
      </c>
      <c r="AJ15" s="225"/>
      <c r="AL15" s="19" t="s">
        <v>94</v>
      </c>
      <c r="AM15" s="33" t="e">
        <f>(16*$AM$10)/$AM$14</f>
        <v>#DIV/0!</v>
      </c>
      <c r="AN15" s="20" t="s">
        <v>45</v>
      </c>
      <c r="AR15" s="28" t="s">
        <v>95</v>
      </c>
      <c r="AS15" s="89">
        <f>(AS12*$AM$13)/$AM$10</f>
        <v>0</v>
      </c>
      <c r="AT15" s="27"/>
      <c r="AU15" s="28" t="s">
        <v>96</v>
      </c>
      <c r="AV15" s="89">
        <f>(AV12*$AM$13)/$AM$10</f>
        <v>2.48</v>
      </c>
      <c r="AW15" s="27"/>
    </row>
    <row r="16" spans="2:51" ht="75" customHeight="1" thickBot="1">
      <c r="B16" s="124" t="s">
        <v>97</v>
      </c>
      <c r="C16" s="123" t="s">
        <v>98</v>
      </c>
      <c r="D16" s="123" t="s">
        <v>99</v>
      </c>
      <c r="E16" s="116" t="s">
        <v>100</v>
      </c>
      <c r="F16" s="123" t="s">
        <v>101</v>
      </c>
      <c r="G16" s="116" t="s">
        <v>102</v>
      </c>
      <c r="H16" s="117" t="s">
        <v>103</v>
      </c>
      <c r="I16" s="116" t="s">
        <v>104</v>
      </c>
      <c r="J16" s="116" t="s">
        <v>105</v>
      </c>
      <c r="K16" s="116" t="s">
        <v>106</v>
      </c>
      <c r="L16" s="116" t="s">
        <v>107</v>
      </c>
      <c r="M16" s="137" t="s">
        <v>108</v>
      </c>
      <c r="N16" s="138" t="s">
        <v>109</v>
      </c>
      <c r="O16" s="118" t="s">
        <v>110</v>
      </c>
      <c r="P16" s="118" t="s">
        <v>111</v>
      </c>
      <c r="Q16" s="118" t="s">
        <v>112</v>
      </c>
      <c r="R16" s="116" t="s">
        <v>113</v>
      </c>
      <c r="S16" s="116" t="s">
        <v>114</v>
      </c>
      <c r="T16" s="116" t="s">
        <v>112</v>
      </c>
      <c r="U16" s="138" t="s">
        <v>115</v>
      </c>
      <c r="V16" s="139" t="s">
        <v>116</v>
      </c>
      <c r="W16" s="121" t="s">
        <v>117</v>
      </c>
      <c r="X16" s="121" t="s">
        <v>118</v>
      </c>
      <c r="Y16" s="121" t="s">
        <v>119</v>
      </c>
      <c r="Z16" s="122" t="s">
        <v>120</v>
      </c>
      <c r="AA16" s="145" t="s">
        <v>121</v>
      </c>
      <c r="AB16" s="145" t="s">
        <v>122</v>
      </c>
      <c r="AC16" s="142" t="s">
        <v>121</v>
      </c>
      <c r="AD16" s="145" t="s">
        <v>122</v>
      </c>
      <c r="AE16" s="141" t="s">
        <v>121</v>
      </c>
      <c r="AF16" s="145" t="s">
        <v>122</v>
      </c>
      <c r="AG16" s="142" t="s">
        <v>121</v>
      </c>
      <c r="AH16" s="145" t="s">
        <v>122</v>
      </c>
      <c r="AI16" s="141" t="s">
        <v>121</v>
      </c>
      <c r="AJ16" s="145" t="s">
        <v>123</v>
      </c>
      <c r="AK16" s="143" t="s">
        <v>121</v>
      </c>
      <c r="AM16" s="19" t="s">
        <v>124</v>
      </c>
      <c r="AN16" s="33" t="e">
        <f>(17*$AM$10)/AM14</f>
        <v>#DIV/0!</v>
      </c>
      <c r="AO16" s="20" t="s">
        <v>45</v>
      </c>
      <c r="AQ16" s="69"/>
      <c r="AS16" s="49" t="s">
        <v>125</v>
      </c>
      <c r="AT16" s="31">
        <f>SUM(AS14:AS15)</f>
        <v>0</v>
      </c>
      <c r="AU16" s="30"/>
      <c r="AV16" s="49" t="s">
        <v>126</v>
      </c>
      <c r="AW16" s="31">
        <f>SUM(AV14:AV15)</f>
        <v>124.00000000000001</v>
      </c>
      <c r="AX16" s="30"/>
    </row>
    <row r="17" spans="1:52" ht="45" customHeight="1">
      <c r="A17" s="1">
        <v>1</v>
      </c>
      <c r="B17" s="148"/>
      <c r="C17" s="111"/>
      <c r="D17" s="112"/>
      <c r="E17" s="112"/>
      <c r="F17" s="112"/>
      <c r="G17" s="112"/>
      <c r="H17" s="113">
        <f>F17-G17</f>
        <v>0</v>
      </c>
      <c r="I17" s="99"/>
      <c r="J17" s="99"/>
      <c r="K17" s="114"/>
      <c r="L17" s="114"/>
      <c r="M17" s="114"/>
      <c r="N17" s="114"/>
      <c r="O17" s="72"/>
      <c r="P17" s="99"/>
      <c r="Q17" s="114"/>
      <c r="R17" s="72"/>
      <c r="S17" s="99"/>
      <c r="T17" s="114"/>
      <c r="U17" s="114"/>
      <c r="V17" s="114"/>
      <c r="W17" s="114"/>
      <c r="X17" s="114"/>
      <c r="Y17" s="73"/>
      <c r="Z17" s="93"/>
      <c r="AA17" s="144"/>
      <c r="AB17" s="144"/>
      <c r="AC17" s="119" t="str">
        <f>IF(AB17="","",IF(AB17&gt;=10,"ok","X"))</f>
        <v/>
      </c>
      <c r="AD17" s="144"/>
      <c r="AE17" s="119" t="str">
        <f>IF(AD17="","",IF(AD17&gt;=3,"ok","X"))</f>
        <v/>
      </c>
      <c r="AF17" s="144"/>
      <c r="AG17" s="119" t="str">
        <f>IF(AF17="","",IF(AF17&gt;=4,"ok","X"))</f>
        <v/>
      </c>
      <c r="AH17" s="144"/>
      <c r="AI17" s="119" t="str">
        <f>IF(AH17="","",IF(AH17&gt;=5,"ok","X"))</f>
        <v/>
      </c>
      <c r="AJ17" s="144"/>
      <c r="AK17" s="120" t="str" cm="1">
        <f t="array" ref="AK17">IF(AJ17="","",IF((F17-G17)&gt;=4,IF(AJ17&gt;=3,"ok","X"),IF(AJ17&gt;=1,IF(AJ17&lt;=2,"ok","X"),X)))</f>
        <v/>
      </c>
      <c r="AQ17" s="68"/>
      <c r="AS17" s="50" t="s">
        <v>127</v>
      </c>
      <c r="AT17" s="44" t="e">
        <f>AS12/(AS10*PI()*($AM$11*25.4/2000)^2)</f>
        <v>#DIV/0!</v>
      </c>
      <c r="AU17" s="8" t="s">
        <v>128</v>
      </c>
      <c r="AV17" s="50" t="s">
        <v>129</v>
      </c>
      <c r="AW17" s="44" t="e">
        <f>AV13/(AS10*PI()*($AM$11*25.4/2000)^2)</f>
        <v>#DIV/0!</v>
      </c>
      <c r="AX17" s="8" t="s">
        <v>128</v>
      </c>
    </row>
    <row r="18" spans="1:52" ht="45" customHeight="1" thickBot="1">
      <c r="A18" s="1">
        <v>2</v>
      </c>
      <c r="B18" s="110"/>
      <c r="C18" s="111"/>
      <c r="D18" s="112"/>
      <c r="E18" s="112"/>
      <c r="F18" s="112"/>
      <c r="G18" s="112"/>
      <c r="H18" s="113"/>
      <c r="I18" s="99"/>
      <c r="J18" s="99"/>
      <c r="K18" s="114"/>
      <c r="L18" s="114"/>
      <c r="M18" s="114"/>
      <c r="N18" s="114"/>
      <c r="O18" s="72"/>
      <c r="P18" s="99"/>
      <c r="Q18" s="114"/>
      <c r="R18" s="72"/>
      <c r="S18" s="99"/>
      <c r="T18" s="114"/>
      <c r="U18" s="114"/>
      <c r="V18" s="114"/>
      <c r="W18" s="114"/>
      <c r="X18" s="114"/>
      <c r="Y18" s="73"/>
      <c r="Z18" s="93"/>
      <c r="AA18" s="144"/>
      <c r="AB18" s="144"/>
      <c r="AC18" s="119" t="str">
        <f t="shared" ref="AC18:AC80" si="0">IF(AB18="","",IF(AB18&gt;=10,"ok","X"))</f>
        <v/>
      </c>
      <c r="AD18" s="144"/>
      <c r="AE18" s="119" t="str">
        <f t="shared" ref="AE18:AE80" si="1">IF(AD18="","",IF(AD18&gt;=3,"ok","X"))</f>
        <v/>
      </c>
      <c r="AF18" s="144"/>
      <c r="AG18" s="119" t="str">
        <f t="shared" ref="AG18:AG80" si="2">IF(AF18="","",IF(AF18&gt;=4,"ok","X"))</f>
        <v/>
      </c>
      <c r="AH18" s="144"/>
      <c r="AI18" s="119" t="str">
        <f t="shared" ref="AI18:AI80" si="3">IF(AH18="","",IF(AH18&gt;=5,"ok","X"))</f>
        <v/>
      </c>
      <c r="AJ18" s="144"/>
      <c r="AK18" s="120" t="str" cm="1">
        <f t="array" ref="AK18">IF(AJ18="","",IF((F18-G18)&gt;=4,IF(AJ18&gt;=3,"ok","X"),IF(AJ18&gt;=1,IF(AJ18&lt;=2,"ok","X"),X)))</f>
        <v/>
      </c>
      <c r="AQ18" s="69"/>
      <c r="AS18" s="51" t="s">
        <v>130</v>
      </c>
      <c r="AT18" s="45" t="e">
        <f>AT17*PI()*($AM$11*25.4/2000)^2</f>
        <v>#DIV/0!</v>
      </c>
      <c r="AU18" s="46" t="s">
        <v>131</v>
      </c>
      <c r="AV18" s="51" t="s">
        <v>132</v>
      </c>
      <c r="AW18" s="45" t="e">
        <f>AW17*PI()*($AM$11*25.4/2000)^2</f>
        <v>#DIV/0!</v>
      </c>
      <c r="AX18" s="46" t="s">
        <v>131</v>
      </c>
    </row>
    <row r="19" spans="1:52" ht="45" customHeight="1">
      <c r="A19" s="1">
        <v>3</v>
      </c>
      <c r="B19" s="110"/>
      <c r="C19" s="111"/>
      <c r="D19" s="112"/>
      <c r="E19" s="112"/>
      <c r="F19" s="112"/>
      <c r="G19" s="112"/>
      <c r="H19" s="113"/>
      <c r="I19" s="99"/>
      <c r="J19" s="99"/>
      <c r="K19" s="114"/>
      <c r="L19" s="114"/>
      <c r="M19" s="114"/>
      <c r="N19" s="114"/>
      <c r="O19" s="72"/>
      <c r="P19" s="99"/>
      <c r="Q19" s="114"/>
      <c r="R19" s="72"/>
      <c r="S19" s="99"/>
      <c r="T19" s="114"/>
      <c r="U19" s="114"/>
      <c r="V19" s="114"/>
      <c r="W19" s="114"/>
      <c r="X19" s="114"/>
      <c r="Y19" s="73"/>
      <c r="Z19" s="93"/>
      <c r="AA19" s="144"/>
      <c r="AB19" s="144"/>
      <c r="AC19" s="119" t="str">
        <f t="shared" si="0"/>
        <v/>
      </c>
      <c r="AD19" s="144"/>
      <c r="AE19" s="119" t="str">
        <f t="shared" si="1"/>
        <v/>
      </c>
      <c r="AF19" s="144"/>
      <c r="AG19" s="119" t="str">
        <f t="shared" si="2"/>
        <v/>
      </c>
      <c r="AH19" s="144"/>
      <c r="AI19" s="119" t="str">
        <f t="shared" si="3"/>
        <v/>
      </c>
      <c r="AJ19" s="144"/>
      <c r="AK19" s="120" t="str" cm="1">
        <f t="array" ref="AK19">IF(AJ19="","",IF((F19-G19)&gt;=4,IF(AJ19&gt;=3,"ok","X"),IF(AJ19&gt;=1,IF(AJ19&lt;=2,"ok","X"),X)))</f>
        <v/>
      </c>
    </row>
    <row r="20" spans="1:52" ht="45" customHeight="1" thickBot="1">
      <c r="A20" s="1">
        <v>4</v>
      </c>
      <c r="B20" s="148"/>
      <c r="C20" s="111"/>
      <c r="D20" s="112"/>
      <c r="E20" s="112"/>
      <c r="F20" s="112"/>
      <c r="G20" s="112"/>
      <c r="H20" s="113"/>
      <c r="I20" s="99"/>
      <c r="J20" s="99"/>
      <c r="K20" s="114"/>
      <c r="L20" s="114"/>
      <c r="M20" s="114"/>
      <c r="N20" s="114"/>
      <c r="O20" s="72"/>
      <c r="P20" s="99"/>
      <c r="Q20" s="114"/>
      <c r="R20" s="72"/>
      <c r="S20" s="99"/>
      <c r="T20" s="114"/>
      <c r="U20" s="114"/>
      <c r="V20" s="114"/>
      <c r="W20" s="114"/>
      <c r="X20" s="114"/>
      <c r="Y20" s="73"/>
      <c r="Z20" s="93"/>
      <c r="AA20" s="144"/>
      <c r="AB20" s="144"/>
      <c r="AC20" s="119" t="str">
        <f t="shared" si="0"/>
        <v/>
      </c>
      <c r="AD20" s="144"/>
      <c r="AE20" s="119" t="str">
        <f t="shared" si="1"/>
        <v/>
      </c>
      <c r="AF20" s="144"/>
      <c r="AG20" s="119" t="str">
        <f t="shared" si="2"/>
        <v/>
      </c>
      <c r="AH20" s="144"/>
      <c r="AI20" s="119" t="str">
        <f t="shared" si="3"/>
        <v/>
      </c>
      <c r="AJ20" s="144"/>
      <c r="AK20" s="120" t="str" cm="1">
        <f t="array" ref="AK20">IF(AJ20="","",IF((F20-G20)&gt;=4,IF(AJ20&gt;=3,"ok","X"),IF(AJ20&gt;=1,IF(AJ20&lt;=2,"ok","X"),X)))</f>
        <v/>
      </c>
    </row>
    <row r="21" spans="1:52" ht="45" customHeight="1" thickBot="1">
      <c r="A21" s="1">
        <v>5</v>
      </c>
      <c r="B21" s="110"/>
      <c r="C21" s="111"/>
      <c r="D21" s="112"/>
      <c r="E21" s="112"/>
      <c r="F21" s="112"/>
      <c r="G21" s="112"/>
      <c r="H21" s="113"/>
      <c r="I21" s="99"/>
      <c r="J21" s="99"/>
      <c r="K21" s="114"/>
      <c r="L21" s="114"/>
      <c r="M21" s="114"/>
      <c r="N21" s="114"/>
      <c r="O21" s="72"/>
      <c r="P21" s="99"/>
      <c r="Q21" s="114"/>
      <c r="R21" s="72"/>
      <c r="S21" s="99"/>
      <c r="T21" s="114"/>
      <c r="U21" s="114"/>
      <c r="V21" s="114"/>
      <c r="W21" s="114"/>
      <c r="X21" s="114"/>
      <c r="Y21" s="73"/>
      <c r="Z21" s="93"/>
      <c r="AA21" s="144"/>
      <c r="AB21" s="144"/>
      <c r="AC21" s="119" t="str">
        <f t="shared" si="0"/>
        <v/>
      </c>
      <c r="AD21" s="144"/>
      <c r="AE21" s="119" t="str">
        <f t="shared" si="1"/>
        <v/>
      </c>
      <c r="AF21" s="144"/>
      <c r="AG21" s="119" t="str">
        <f t="shared" si="2"/>
        <v/>
      </c>
      <c r="AH21" s="144"/>
      <c r="AI21" s="119" t="str">
        <f t="shared" si="3"/>
        <v/>
      </c>
      <c r="AJ21" s="144"/>
      <c r="AK21" s="120" t="str" cm="1">
        <f t="array" ref="AK21">IF(AJ21="","",IF((F21-G21)&gt;=4,IF(AJ21&gt;=3,"ok","X"),IF(AJ21&gt;=1,IF(AJ21&lt;=2,"ok","X"),X)))</f>
        <v/>
      </c>
      <c r="AM21" s="7"/>
      <c r="AN21" s="190" t="s">
        <v>133</v>
      </c>
      <c r="AO21" s="191"/>
      <c r="AP21" s="191"/>
      <c r="AQ21" s="191"/>
      <c r="AR21" s="191"/>
      <c r="AS21" s="191"/>
      <c r="AT21" s="191"/>
      <c r="AU21" s="192"/>
      <c r="AV21" s="186" t="s">
        <v>134</v>
      </c>
      <c r="AW21" s="188" t="s">
        <v>135</v>
      </c>
      <c r="AX21" s="181" t="s">
        <v>136</v>
      </c>
      <c r="AY21" s="182"/>
    </row>
    <row r="22" spans="1:52" ht="45" customHeight="1">
      <c r="A22" s="1">
        <v>6</v>
      </c>
      <c r="B22" s="110"/>
      <c r="C22" s="111"/>
      <c r="D22" s="112"/>
      <c r="E22" s="112"/>
      <c r="F22" s="112"/>
      <c r="G22" s="112"/>
      <c r="H22" s="113"/>
      <c r="I22" s="99"/>
      <c r="J22" s="99"/>
      <c r="K22" s="114"/>
      <c r="L22" s="114"/>
      <c r="M22" s="114"/>
      <c r="N22" s="114"/>
      <c r="O22" s="72"/>
      <c r="P22" s="99"/>
      <c r="Q22" s="114"/>
      <c r="R22" s="72"/>
      <c r="S22" s="99"/>
      <c r="T22" s="114"/>
      <c r="U22" s="114"/>
      <c r="V22" s="114"/>
      <c r="W22" s="114"/>
      <c r="X22" s="114"/>
      <c r="Y22" s="73"/>
      <c r="Z22" s="93"/>
      <c r="AA22" s="144"/>
      <c r="AB22" s="144"/>
      <c r="AC22" s="119" t="str">
        <f t="shared" si="0"/>
        <v/>
      </c>
      <c r="AD22" s="144"/>
      <c r="AE22" s="119" t="str">
        <f t="shared" si="1"/>
        <v/>
      </c>
      <c r="AF22" s="144"/>
      <c r="AG22" s="119" t="str">
        <f t="shared" si="2"/>
        <v/>
      </c>
      <c r="AH22" s="144"/>
      <c r="AI22" s="119" t="str">
        <f t="shared" si="3"/>
        <v/>
      </c>
      <c r="AJ22" s="144"/>
      <c r="AK22" s="120" t="str" cm="1">
        <f t="array" ref="AK22">IF(AJ22="","",IF((F22-G22)&gt;=4,IF(AJ22&gt;=3,"ok","X"),IF(AJ22&gt;=1,IF(AJ22&lt;=2,"ok","X"),X)))</f>
        <v/>
      </c>
      <c r="AM22" s="76" t="s">
        <v>137</v>
      </c>
      <c r="AN22" s="35" t="s">
        <v>138</v>
      </c>
      <c r="AO22" s="36" t="s">
        <v>139</v>
      </c>
      <c r="AP22" s="36" t="s">
        <v>140</v>
      </c>
      <c r="AQ22" s="36" t="s">
        <v>141</v>
      </c>
      <c r="AR22" s="36" t="s">
        <v>142</v>
      </c>
      <c r="AS22" s="64" t="s">
        <v>143</v>
      </c>
      <c r="AT22" s="36" t="s">
        <v>144</v>
      </c>
      <c r="AU22" s="62" t="s">
        <v>145</v>
      </c>
      <c r="AV22" s="187"/>
      <c r="AW22" s="189"/>
      <c r="AX22" s="48" t="s">
        <v>146</v>
      </c>
      <c r="AY22" s="39" t="s">
        <v>147</v>
      </c>
      <c r="AZ22" s="56" t="s">
        <v>148</v>
      </c>
    </row>
    <row r="23" spans="1:52" ht="45" customHeight="1">
      <c r="A23" s="1">
        <v>7</v>
      </c>
      <c r="B23" s="148"/>
      <c r="C23" s="111"/>
      <c r="D23" s="112"/>
      <c r="E23" s="112"/>
      <c r="F23" s="112"/>
      <c r="G23" s="112"/>
      <c r="H23" s="113"/>
      <c r="I23" s="99"/>
      <c r="J23" s="99"/>
      <c r="K23" s="114"/>
      <c r="L23" s="114"/>
      <c r="M23" s="114"/>
      <c r="N23" s="114"/>
      <c r="O23" s="72"/>
      <c r="P23" s="99"/>
      <c r="Q23" s="114"/>
      <c r="R23" s="72"/>
      <c r="S23" s="99"/>
      <c r="T23" s="114"/>
      <c r="U23" s="114"/>
      <c r="V23" s="114"/>
      <c r="W23" s="114"/>
      <c r="X23" s="114"/>
      <c r="Y23" s="73"/>
      <c r="Z23" s="93"/>
      <c r="AA23" s="144"/>
      <c r="AB23" s="144"/>
      <c r="AC23" s="119" t="str">
        <f t="shared" si="0"/>
        <v/>
      </c>
      <c r="AD23" s="144"/>
      <c r="AE23" s="119" t="str">
        <f t="shared" si="1"/>
        <v/>
      </c>
      <c r="AF23" s="144"/>
      <c r="AG23" s="119" t="str">
        <f t="shared" si="2"/>
        <v/>
      </c>
      <c r="AH23" s="144"/>
      <c r="AI23" s="119" t="str">
        <f t="shared" si="3"/>
        <v/>
      </c>
      <c r="AJ23" s="144"/>
      <c r="AK23" s="120" t="str" cm="1">
        <f t="array" ref="AK23">IF(AJ23="","",IF((F23-G23)&gt;=4,IF(AJ23&gt;=3,"ok","X"),IF(AJ23&gt;=1,IF(AJ23&lt;=2,"ok","X"),X)))</f>
        <v/>
      </c>
      <c r="AM23" s="77">
        <v>1</v>
      </c>
      <c r="AN23" s="42">
        <v>16</v>
      </c>
      <c r="AO23" s="43">
        <v>16</v>
      </c>
      <c r="AP23" s="4">
        <f>IF(AO23="","",AN23+(AO23*$AM$10))</f>
        <v>354.56</v>
      </c>
      <c r="AQ23" s="32" t="e">
        <f>IF(AO23="","",(AO23*$AM$10)/$AM$14)</f>
        <v>#DIV/0!</v>
      </c>
      <c r="AR23" s="61">
        <f>IF(AO23="","",AP23*(1-$AM$13))</f>
        <v>347.46879999999999</v>
      </c>
      <c r="AS23" s="65" t="e">
        <f>IF(AO23="","",(AR23/$AM$14))</f>
        <v>#DIV/0!</v>
      </c>
      <c r="AT23" s="43"/>
      <c r="AU23" s="67">
        <v>10</v>
      </c>
      <c r="AV23" s="26" t="str" cm="1">
        <f t="array" ref="AV23:AV33">IF(COUNTIF(M17:M83,AM23:AM33)=0,"",COUNTIF(M17:M83,AM23:AM33))</f>
        <v/>
      </c>
      <c r="AW23" s="54" t="str">
        <f>IF(AV23="","",SUMIF($M$17:$M$83,AM23,$H$17:$H$143))</f>
        <v/>
      </c>
      <c r="AX23" s="52" t="str">
        <f>IF(AW23="","",(AP23-($AM$10*AT23)-(($AV$15*$AM$10)/MAX(E17:E394)))/$AS$5)</f>
        <v/>
      </c>
      <c r="AY23" s="40" t="str">
        <f>IF(AV23="","",(AP23-($AM$10*AT23)-(($AV$15*$AM$10)/MAX(E17:E394)))/$AS$4)</f>
        <v/>
      </c>
      <c r="AZ23" s="57" t="str">
        <f>IF(AV23="","",IF(AW23&lt;=AX23,"No",IF(AW23&gt;=AY23,"No","Sí")))</f>
        <v/>
      </c>
    </row>
    <row r="24" spans="1:52" ht="45" customHeight="1">
      <c r="A24" s="1">
        <v>8</v>
      </c>
      <c r="B24" s="110"/>
      <c r="C24" s="111"/>
      <c r="D24" s="112"/>
      <c r="E24" s="112"/>
      <c r="F24" s="112"/>
      <c r="G24" s="112"/>
      <c r="H24" s="113"/>
      <c r="I24" s="99"/>
      <c r="J24" s="99"/>
      <c r="K24" s="114"/>
      <c r="L24" s="114"/>
      <c r="M24" s="114"/>
      <c r="N24" s="114"/>
      <c r="O24" s="72"/>
      <c r="P24" s="99"/>
      <c r="Q24" s="114"/>
      <c r="R24" s="72"/>
      <c r="S24" s="99"/>
      <c r="T24" s="114"/>
      <c r="U24" s="114"/>
      <c r="V24" s="114"/>
      <c r="W24" s="114"/>
      <c r="X24" s="114"/>
      <c r="Y24" s="73"/>
      <c r="Z24" s="93"/>
      <c r="AA24" s="144"/>
      <c r="AB24" s="144"/>
      <c r="AC24" s="119" t="str">
        <f t="shared" si="0"/>
        <v/>
      </c>
      <c r="AD24" s="144"/>
      <c r="AE24" s="119" t="str">
        <f t="shared" si="1"/>
        <v/>
      </c>
      <c r="AF24" s="144"/>
      <c r="AG24" s="119" t="str">
        <f t="shared" si="2"/>
        <v/>
      </c>
      <c r="AH24" s="144"/>
      <c r="AI24" s="119" t="str">
        <f t="shared" si="3"/>
        <v/>
      </c>
      <c r="AJ24" s="144"/>
      <c r="AK24" s="120" t="str" cm="1">
        <f t="array" ref="AK24">IF(AJ24="","",IF((F24-G24)&gt;=4,IF(AJ24&gt;=3,"ok","X"),IF(AJ24&gt;=1,IF(AJ24&lt;=2,"ok","X"),X)))</f>
        <v/>
      </c>
      <c r="AM24" s="77">
        <v>2</v>
      </c>
      <c r="AN24" s="17">
        <v>16</v>
      </c>
      <c r="AO24" s="43">
        <v>16</v>
      </c>
      <c r="AP24" s="4">
        <f>IF(AO24="","",AN24+(AO24*$AM$10))</f>
        <v>354.56</v>
      </c>
      <c r="AQ24" s="32" t="e">
        <f t="shared" ref="AQ24:AQ33" si="4">IF(AO24="","",(AO24*$AM$10)/$AM$14)</f>
        <v>#DIV/0!</v>
      </c>
      <c r="AR24" s="61">
        <f t="shared" ref="AR24:AR29" si="5">IF(AO24="","",AP24*(1-$AM$13))</f>
        <v>347.46879999999999</v>
      </c>
      <c r="AS24" s="65" t="e">
        <f>IF(AO24="","",(AR24/$AM$14))</f>
        <v>#DIV/0!</v>
      </c>
      <c r="AT24" s="43"/>
      <c r="AU24" s="67">
        <v>9</v>
      </c>
      <c r="AV24" s="26" t="str">
        <v/>
      </c>
      <c r="AW24" s="54" t="str">
        <f>IF(AV24="","",SUMIF($M$17:$M$83,AM24,$H$17:$H$143))</f>
        <v/>
      </c>
      <c r="AX24" s="52" t="str">
        <f>IF(AW24="","",(AP24-($AM$10*AT24)-(($AV$15*$AM$10)/MAX(E18:E395)))/$AS$5)</f>
        <v/>
      </c>
      <c r="AY24" s="40" t="str">
        <f>IF(AV24="","",(AP24-($AM$10*AT24)-(($AV$15*$AM$10)/MAX(E18:E395)))/$AS$4)</f>
        <v/>
      </c>
      <c r="AZ24" s="57" t="str">
        <f>IF(AV24="","",IF(AW24&lt;=AX24,"No",IF(AW24&gt;=AY24,"No","Sí")))</f>
        <v/>
      </c>
    </row>
    <row r="25" spans="1:52" ht="45" customHeight="1">
      <c r="A25" s="1">
        <v>9</v>
      </c>
      <c r="B25" s="110"/>
      <c r="C25" s="111"/>
      <c r="D25" s="112"/>
      <c r="E25" s="112"/>
      <c r="F25" s="112"/>
      <c r="G25" s="112"/>
      <c r="H25" s="113"/>
      <c r="I25" s="99"/>
      <c r="J25" s="99"/>
      <c r="K25" s="114"/>
      <c r="L25" s="114"/>
      <c r="M25" s="114"/>
      <c r="N25" s="114"/>
      <c r="O25" s="72"/>
      <c r="P25" s="99"/>
      <c r="Q25" s="114"/>
      <c r="R25" s="72"/>
      <c r="S25" s="99"/>
      <c r="T25" s="114"/>
      <c r="U25" s="114"/>
      <c r="V25" s="114"/>
      <c r="W25" s="114"/>
      <c r="X25" s="114"/>
      <c r="Y25" s="73"/>
      <c r="Z25" s="93"/>
      <c r="AA25" s="144"/>
      <c r="AB25" s="144"/>
      <c r="AC25" s="119" t="str">
        <f t="shared" si="0"/>
        <v/>
      </c>
      <c r="AD25" s="144"/>
      <c r="AE25" s="119" t="str">
        <f t="shared" si="1"/>
        <v/>
      </c>
      <c r="AF25" s="144"/>
      <c r="AG25" s="119" t="str">
        <f t="shared" si="2"/>
        <v/>
      </c>
      <c r="AH25" s="144"/>
      <c r="AI25" s="119" t="str">
        <f t="shared" si="3"/>
        <v/>
      </c>
      <c r="AJ25" s="144"/>
      <c r="AK25" s="120" t="str" cm="1">
        <f t="array" ref="AK25">IF(AJ25="","",IF((F25-G25)&gt;=4,IF(AJ25&gt;=3,"ok","X"),IF(AJ25&gt;=1,IF(AJ25&lt;=2,"ok","X"),X)))</f>
        <v/>
      </c>
      <c r="AM25" s="77">
        <v>3</v>
      </c>
      <c r="AN25" s="17">
        <v>16</v>
      </c>
      <c r="AO25" s="43">
        <v>16</v>
      </c>
      <c r="AP25" s="4">
        <f t="shared" ref="AP25:AP29" si="6">IF(AO25="","",AN25+(AO25*$AM$10))</f>
        <v>354.56</v>
      </c>
      <c r="AQ25" s="32" t="e">
        <f t="shared" si="4"/>
        <v>#DIV/0!</v>
      </c>
      <c r="AR25" s="61">
        <f t="shared" si="5"/>
        <v>347.46879999999999</v>
      </c>
      <c r="AS25" s="65" t="e">
        <f>IF(AO25="","",(AR25/$AM$14))</f>
        <v>#DIV/0!</v>
      </c>
      <c r="AT25" s="43"/>
      <c r="AU25" s="67">
        <v>10</v>
      </c>
      <c r="AV25" s="26" t="str">
        <v/>
      </c>
      <c r="AW25" s="54" t="str">
        <f>IF(AV25="","",SUMIF($M$17:$M$83,AM25,$H$17:$H$143))</f>
        <v/>
      </c>
      <c r="AX25" s="52" t="str">
        <f>IF(AW25="","",(AP25-($AM$10*AT25)-(($AV$15*$AM$10)/MAX(E19:E396)))/$AS$5)</f>
        <v/>
      </c>
      <c r="AY25" s="40" t="str">
        <f>IF(AV25="","",(AP25-($AM$10*AT25)-(($AV$15*$AM$10)/MAX(E19:E396)))/$AS$4)</f>
        <v/>
      </c>
      <c r="AZ25" s="57" t="str">
        <f t="shared" ref="AZ25:AZ33" si="7">IF(AV25="","",IF(AW25&lt;=AX25,"No",IF(AW25&gt;=AY25,"No","Sí")))</f>
        <v/>
      </c>
    </row>
    <row r="26" spans="1:52" ht="45" customHeight="1">
      <c r="A26" s="1">
        <v>10</v>
      </c>
      <c r="B26" s="110"/>
      <c r="C26" s="111"/>
      <c r="D26" s="112"/>
      <c r="E26" s="112"/>
      <c r="F26" s="112"/>
      <c r="G26" s="112"/>
      <c r="H26" s="113"/>
      <c r="I26" s="99"/>
      <c r="J26" s="99"/>
      <c r="K26" s="114"/>
      <c r="L26" s="114"/>
      <c r="M26" s="114"/>
      <c r="N26" s="114"/>
      <c r="O26" s="72"/>
      <c r="P26" s="99"/>
      <c r="Q26" s="114"/>
      <c r="R26" s="72"/>
      <c r="S26" s="99"/>
      <c r="T26" s="114"/>
      <c r="U26" s="114"/>
      <c r="V26" s="114"/>
      <c r="W26" s="114"/>
      <c r="X26" s="114"/>
      <c r="Y26" s="73"/>
      <c r="Z26" s="93"/>
      <c r="AA26" s="144"/>
      <c r="AB26" s="144"/>
      <c r="AC26" s="119" t="str">
        <f t="shared" si="0"/>
        <v/>
      </c>
      <c r="AD26" s="144"/>
      <c r="AE26" s="119" t="str">
        <f t="shared" si="1"/>
        <v/>
      </c>
      <c r="AF26" s="144"/>
      <c r="AG26" s="119" t="str">
        <f t="shared" si="2"/>
        <v/>
      </c>
      <c r="AH26" s="144"/>
      <c r="AI26" s="119" t="str">
        <f t="shared" si="3"/>
        <v/>
      </c>
      <c r="AJ26" s="144"/>
      <c r="AK26" s="120" t="str" cm="1">
        <f t="array" ref="AK26">IF(AJ26="","",IF((F26-G26)&gt;=4,IF(AJ26&gt;=3,"ok","X"),IF(AJ26&gt;=1,IF(AJ26&lt;=2,"ok","X"),X)))</f>
        <v/>
      </c>
      <c r="AM26" s="77">
        <v>4</v>
      </c>
      <c r="AN26" s="17">
        <v>16</v>
      </c>
      <c r="AO26" s="149">
        <v>16</v>
      </c>
      <c r="AP26" s="4">
        <f t="shared" si="6"/>
        <v>354.56</v>
      </c>
      <c r="AQ26" s="32" t="e">
        <f t="shared" si="4"/>
        <v>#DIV/0!</v>
      </c>
      <c r="AR26" s="61">
        <f t="shared" si="5"/>
        <v>347.46879999999999</v>
      </c>
      <c r="AS26" s="65" t="e">
        <f t="shared" ref="AS26:AS29" si="8">IF(AO26="","",(AR26/$AM$14))</f>
        <v>#DIV/0!</v>
      </c>
      <c r="AT26" s="43"/>
      <c r="AU26" s="67">
        <v>10</v>
      </c>
      <c r="AV26" s="26" t="str">
        <v/>
      </c>
      <c r="AW26" s="54" t="str">
        <f>IF(AV26="","",SUMIF($H$17:$H$83,AM26,$L$17:$L$143))</f>
        <v/>
      </c>
      <c r="AX26" s="52" t="str">
        <f>IF(AW26="","",(AP26-($AM$10*AT26)-(($AV$15*$AM$10)/MAX(E20:E397)))/$AS$5)</f>
        <v/>
      </c>
      <c r="AY26" s="40" t="str">
        <f>IF(AV26="","",(AP26-($AM$10*AT26)-(($AV$15*$AM$10)/MAX(E20:E397)))/$AS$4)</f>
        <v/>
      </c>
      <c r="AZ26" s="57" t="str">
        <f t="shared" si="7"/>
        <v/>
      </c>
    </row>
    <row r="27" spans="1:52" ht="45" customHeight="1">
      <c r="A27" s="1">
        <v>11</v>
      </c>
      <c r="B27" s="110"/>
      <c r="C27" s="111"/>
      <c r="D27" s="112"/>
      <c r="E27" s="112"/>
      <c r="F27" s="112"/>
      <c r="G27" s="112"/>
      <c r="H27" s="113"/>
      <c r="I27" s="99"/>
      <c r="J27" s="99"/>
      <c r="K27" s="114"/>
      <c r="L27" s="114"/>
      <c r="M27" s="114"/>
      <c r="N27" s="114"/>
      <c r="O27" s="72"/>
      <c r="P27" s="99"/>
      <c r="Q27" s="114"/>
      <c r="R27" s="72"/>
      <c r="S27" s="99"/>
      <c r="T27" s="114"/>
      <c r="U27" s="114"/>
      <c r="V27" s="114"/>
      <c r="W27" s="114"/>
      <c r="X27" s="114"/>
      <c r="Y27" s="73"/>
      <c r="Z27" s="93"/>
      <c r="AA27" s="144"/>
      <c r="AB27" s="144"/>
      <c r="AC27" s="119" t="str">
        <f t="shared" si="0"/>
        <v/>
      </c>
      <c r="AD27" s="144"/>
      <c r="AE27" s="119" t="str">
        <f t="shared" si="1"/>
        <v/>
      </c>
      <c r="AF27" s="144"/>
      <c r="AG27" s="119" t="str">
        <f t="shared" si="2"/>
        <v/>
      </c>
      <c r="AH27" s="144"/>
      <c r="AI27" s="119" t="str">
        <f t="shared" si="3"/>
        <v/>
      </c>
      <c r="AJ27" s="144"/>
      <c r="AK27" s="120" t="str" cm="1">
        <f t="array" ref="AK27">IF(AJ27="","",IF((F27-G27)&gt;=4,IF(AJ27&gt;=3,"ok","X"),IF(AJ27&gt;=1,IF(AJ27&lt;=2,"ok","X"),X)))</f>
        <v/>
      </c>
      <c r="AM27" s="77">
        <v>5</v>
      </c>
      <c r="AN27" s="17">
        <v>16</v>
      </c>
      <c r="AO27" s="43">
        <v>16</v>
      </c>
      <c r="AP27" s="4">
        <f t="shared" si="6"/>
        <v>354.56</v>
      </c>
      <c r="AQ27" s="32" t="e">
        <f t="shared" si="4"/>
        <v>#DIV/0!</v>
      </c>
      <c r="AR27" s="61">
        <f t="shared" si="5"/>
        <v>347.46879999999999</v>
      </c>
      <c r="AS27" s="65" t="e">
        <f t="shared" si="8"/>
        <v>#DIV/0!</v>
      </c>
      <c r="AT27" s="43"/>
      <c r="AU27" s="67">
        <v>10</v>
      </c>
      <c r="AV27" s="26" t="str">
        <v/>
      </c>
      <c r="AW27" s="54" t="str">
        <f>IF(AV27="","",SUMIF($H$17:$H$83,AM27,$L$17:$L$143))</f>
        <v/>
      </c>
      <c r="AX27" s="52" t="str">
        <f>IF(AW27="","",(AP27-($AM$10*AT27)-(($AV$15*$AM$10)/MAX(E21:E398)))/$AS$5)</f>
        <v/>
      </c>
      <c r="AY27" s="40" t="str">
        <f>IF(AV27="","",(AP27-($AM$10*AT27)-(($AV$15*$AM$10)/MAX(E21:E398)))/$AS$4)</f>
        <v/>
      </c>
      <c r="AZ27" s="57" t="str">
        <f t="shared" si="7"/>
        <v/>
      </c>
    </row>
    <row r="28" spans="1:52" ht="45" customHeight="1">
      <c r="A28" s="1">
        <v>12</v>
      </c>
      <c r="B28" s="110"/>
      <c r="C28" s="111"/>
      <c r="D28" s="112"/>
      <c r="E28" s="112"/>
      <c r="F28" s="112"/>
      <c r="G28" s="112"/>
      <c r="H28" s="113"/>
      <c r="I28" s="99"/>
      <c r="J28" s="99"/>
      <c r="K28" s="114"/>
      <c r="L28" s="114"/>
      <c r="M28" s="114"/>
      <c r="N28" s="114"/>
      <c r="O28" s="72"/>
      <c r="P28" s="99"/>
      <c r="Q28" s="114"/>
      <c r="R28" s="72"/>
      <c r="S28" s="99"/>
      <c r="T28" s="114"/>
      <c r="U28" s="114"/>
      <c r="V28" s="114"/>
      <c r="W28" s="114"/>
      <c r="X28" s="114"/>
      <c r="Y28" s="73"/>
      <c r="Z28" s="93"/>
      <c r="AA28" s="144"/>
      <c r="AB28" s="144"/>
      <c r="AC28" s="119" t="str">
        <f t="shared" si="0"/>
        <v/>
      </c>
      <c r="AD28" s="144"/>
      <c r="AE28" s="119" t="str">
        <f t="shared" si="1"/>
        <v/>
      </c>
      <c r="AF28" s="144"/>
      <c r="AG28" s="119" t="str">
        <f t="shared" si="2"/>
        <v/>
      </c>
      <c r="AH28" s="144"/>
      <c r="AI28" s="119" t="str">
        <f t="shared" si="3"/>
        <v/>
      </c>
      <c r="AJ28" s="144"/>
      <c r="AK28" s="120" t="str" cm="1">
        <f t="array" ref="AK28">IF(AJ28="","",IF((F28-G28)&gt;=4,IF(AJ28&gt;=3,"ok","X"),IF(AJ28&gt;=1,IF(AJ28&lt;=2,"ok","X"),X)))</f>
        <v/>
      </c>
      <c r="AM28" s="77">
        <v>6</v>
      </c>
      <c r="AN28" s="17">
        <v>16</v>
      </c>
      <c r="AO28" s="43">
        <v>16</v>
      </c>
      <c r="AP28" s="4">
        <f t="shared" si="6"/>
        <v>354.56</v>
      </c>
      <c r="AQ28" s="32" t="e">
        <f t="shared" si="4"/>
        <v>#DIV/0!</v>
      </c>
      <c r="AR28" s="61">
        <f t="shared" si="5"/>
        <v>347.46879999999999</v>
      </c>
      <c r="AS28" s="65" t="e">
        <f t="shared" si="8"/>
        <v>#DIV/0!</v>
      </c>
      <c r="AT28" s="43"/>
      <c r="AU28" s="67">
        <v>10</v>
      </c>
      <c r="AV28" s="26" t="str">
        <v/>
      </c>
      <c r="AW28" s="54" t="str">
        <f>IF(AV28="","",SUMIF($H$17:$H$83,AM28,$L$17:$L$143))</f>
        <v/>
      </c>
      <c r="AX28" s="52" t="str">
        <f>IF(AW28="","",(AP28-($AM$10*AT28)-(($AV$15*$AM$10)/MAX(E22:E399)))/$AS$5)</f>
        <v/>
      </c>
      <c r="AY28" s="40" t="str">
        <f>IF(AV28="","",(AP28-($AM$10*AT28)-(($AV$15*$AM$10)/MAX(E22:E399)))/$AS$4)</f>
        <v/>
      </c>
      <c r="AZ28" s="57" t="str">
        <f t="shared" si="7"/>
        <v/>
      </c>
    </row>
    <row r="29" spans="1:52" ht="45" customHeight="1">
      <c r="A29" s="1">
        <v>13</v>
      </c>
      <c r="B29" s="148"/>
      <c r="C29" s="111"/>
      <c r="D29" s="112"/>
      <c r="E29" s="112"/>
      <c r="F29" s="112"/>
      <c r="G29" s="112"/>
      <c r="H29" s="113"/>
      <c r="I29" s="99"/>
      <c r="J29" s="99"/>
      <c r="K29" s="114"/>
      <c r="L29" s="114"/>
      <c r="M29" s="114"/>
      <c r="N29" s="114"/>
      <c r="O29" s="72"/>
      <c r="P29" s="99"/>
      <c r="Q29" s="114"/>
      <c r="R29" s="72"/>
      <c r="S29" s="99"/>
      <c r="T29" s="114"/>
      <c r="U29" s="114"/>
      <c r="V29" s="114"/>
      <c r="W29" s="114"/>
      <c r="X29" s="114"/>
      <c r="Y29" s="73"/>
      <c r="Z29" s="93"/>
      <c r="AA29" s="144"/>
      <c r="AB29" s="144"/>
      <c r="AC29" s="119" t="str">
        <f t="shared" si="0"/>
        <v/>
      </c>
      <c r="AD29" s="144"/>
      <c r="AE29" s="119" t="str">
        <f t="shared" si="1"/>
        <v/>
      </c>
      <c r="AF29" s="144"/>
      <c r="AG29" s="119" t="str">
        <f t="shared" si="2"/>
        <v/>
      </c>
      <c r="AH29" s="144"/>
      <c r="AI29" s="119" t="str">
        <f t="shared" si="3"/>
        <v/>
      </c>
      <c r="AJ29" s="144"/>
      <c r="AK29" s="120" t="str" cm="1">
        <f t="array" ref="AK29">IF(AJ29="","",IF((F29-G29)&gt;=4,IF(AJ29&gt;=3,"ok","X"),IF(AJ29&gt;=1,IF(AJ29&lt;=2,"ok","X"),X)))</f>
        <v/>
      </c>
      <c r="AM29" s="77">
        <v>7</v>
      </c>
      <c r="AN29" s="17">
        <v>16</v>
      </c>
      <c r="AO29" s="43">
        <v>12</v>
      </c>
      <c r="AP29" s="4">
        <f t="shared" si="6"/>
        <v>269.92</v>
      </c>
      <c r="AQ29" s="32" t="e">
        <f t="shared" si="4"/>
        <v>#DIV/0!</v>
      </c>
      <c r="AR29" s="61">
        <f t="shared" si="5"/>
        <v>264.52160000000003</v>
      </c>
      <c r="AS29" s="65" t="e">
        <f t="shared" si="8"/>
        <v>#DIV/0!</v>
      </c>
      <c r="AT29" s="43"/>
      <c r="AU29" s="67">
        <v>10</v>
      </c>
      <c r="AV29" s="26" t="str">
        <v/>
      </c>
      <c r="AW29" s="54" t="str">
        <f>IF(AV29="","",SUMIF($H$17:$H$83,AM29,$L$17:$L$143))</f>
        <v/>
      </c>
      <c r="AX29" s="52" t="str">
        <f>IF(AW29="","",(AP29-($AM$10*AT29)-(($AV$15*$AM$10)/MAX(E23:E400)))/$AS$5)</f>
        <v/>
      </c>
      <c r="AY29" s="40" t="str">
        <f>IF(AV29="","",(AP29-($AM$10*AT29)-(($AV$15*$AM$10)/MAX(E23:E400)))/$AS$4)</f>
        <v/>
      </c>
      <c r="AZ29" s="57" t="str">
        <f t="shared" si="7"/>
        <v/>
      </c>
    </row>
    <row r="30" spans="1:52" ht="45" customHeight="1">
      <c r="A30" s="1">
        <v>15</v>
      </c>
      <c r="B30" s="148"/>
      <c r="C30" s="111"/>
      <c r="D30" s="112"/>
      <c r="E30" s="112"/>
      <c r="F30" s="112"/>
      <c r="G30" s="112"/>
      <c r="H30" s="113"/>
      <c r="I30" s="99"/>
      <c r="J30" s="99"/>
      <c r="K30" s="114"/>
      <c r="L30" s="114"/>
      <c r="M30" s="114"/>
      <c r="N30" s="114"/>
      <c r="O30" s="72"/>
      <c r="P30" s="99"/>
      <c r="Q30" s="114"/>
      <c r="R30" s="72"/>
      <c r="S30" s="99"/>
      <c r="T30" s="114"/>
      <c r="U30" s="114"/>
      <c r="V30" s="114"/>
      <c r="W30" s="114"/>
      <c r="X30" s="114"/>
      <c r="Y30" s="73"/>
      <c r="Z30" s="93"/>
      <c r="AA30" s="144"/>
      <c r="AB30" s="144"/>
      <c r="AC30" s="119" t="str">
        <f t="shared" si="0"/>
        <v/>
      </c>
      <c r="AD30" s="144"/>
      <c r="AE30" s="119" t="str">
        <f t="shared" si="1"/>
        <v/>
      </c>
      <c r="AF30" s="144"/>
      <c r="AG30" s="119" t="str">
        <f t="shared" si="2"/>
        <v/>
      </c>
      <c r="AH30" s="144"/>
      <c r="AI30" s="119" t="str">
        <f t="shared" si="3"/>
        <v/>
      </c>
      <c r="AJ30" s="144"/>
      <c r="AK30" s="120" t="str" cm="1">
        <f t="array" ref="AK30">IF(AJ30="","",IF((F30-G30)&gt;=4,IF(AJ30&gt;=3,"ok","X"),IF(AJ30&gt;=1,IF(AJ30&lt;=2,"ok","X"),X)))</f>
        <v/>
      </c>
      <c r="AM30" s="77">
        <v>9</v>
      </c>
      <c r="AN30" s="17" t="e">
        <f>#REF!</f>
        <v>#REF!</v>
      </c>
      <c r="AO30" s="43"/>
      <c r="AP30" s="4" t="str">
        <f t="shared" ref="AP30:AP32" si="9">IF(AO30="","",AN30+(AO30*$AM$10))</f>
        <v/>
      </c>
      <c r="AQ30" s="32" t="str">
        <f t="shared" si="4"/>
        <v/>
      </c>
      <c r="AR30" s="61" t="str">
        <f t="shared" ref="AR30:AR32" si="10">IF(AO30="","",AP30*(1-$AM$13))</f>
        <v/>
      </c>
      <c r="AS30" s="65" t="str">
        <f t="shared" ref="AS30:AS32" si="11">IF(AO30="","",(AR30/$AM$14))</f>
        <v/>
      </c>
      <c r="AT30" s="43"/>
      <c r="AU30" s="67">
        <v>10</v>
      </c>
      <c r="AV30" s="26" t="str">
        <v/>
      </c>
      <c r="AW30" s="54" t="str">
        <f>IF(AV30="","",SUMIF($H$17:$H$83,AM30,$L$17:$L$143))</f>
        <v/>
      </c>
      <c r="AX30" s="52" t="str">
        <f>IF(AW30="","",(AP30-($AM$10*AT30)-(($AV$15*$AM$10)/MAX(E25:E402)))/$AS$5)</f>
        <v/>
      </c>
      <c r="AY30" s="40" t="str">
        <f>IF(AV30="","",(AP30-($AM$10*AT30)-(($AV$15*$AM$10)/MAX(E25:E402)))/$AS$4)</f>
        <v/>
      </c>
      <c r="AZ30" s="57" t="str">
        <f t="shared" si="7"/>
        <v/>
      </c>
    </row>
    <row r="31" spans="1:52" ht="45" customHeight="1">
      <c r="A31" s="1">
        <v>16</v>
      </c>
      <c r="B31" s="110"/>
      <c r="C31" s="111"/>
      <c r="D31" s="112"/>
      <c r="E31" s="112"/>
      <c r="F31" s="112"/>
      <c r="G31" s="112"/>
      <c r="H31" s="113"/>
      <c r="I31" s="99"/>
      <c r="J31" s="99"/>
      <c r="K31" s="114"/>
      <c r="L31" s="114"/>
      <c r="M31" s="114"/>
      <c r="N31" s="114"/>
      <c r="O31" s="72"/>
      <c r="P31" s="99"/>
      <c r="Q31" s="114"/>
      <c r="R31" s="72"/>
      <c r="S31" s="99"/>
      <c r="T31" s="114"/>
      <c r="U31" s="114"/>
      <c r="V31" s="114"/>
      <c r="W31" s="114"/>
      <c r="X31" s="114"/>
      <c r="Y31" s="73"/>
      <c r="Z31" s="93"/>
      <c r="AA31" s="144"/>
      <c r="AB31" s="144"/>
      <c r="AC31" s="119" t="str">
        <f t="shared" si="0"/>
        <v/>
      </c>
      <c r="AD31" s="144"/>
      <c r="AE31" s="119" t="str">
        <f t="shared" si="1"/>
        <v/>
      </c>
      <c r="AF31" s="144"/>
      <c r="AG31" s="119" t="str">
        <f t="shared" si="2"/>
        <v/>
      </c>
      <c r="AH31" s="144"/>
      <c r="AI31" s="119" t="str">
        <f t="shared" si="3"/>
        <v/>
      </c>
      <c r="AJ31" s="144"/>
      <c r="AK31" s="120" t="str" cm="1">
        <f t="array" ref="AK31">IF(AJ31="","",IF((F31-G31)&gt;=4,IF(AJ31&gt;=3,"ok","X"),IF(AJ31&gt;=1,IF(AJ31&lt;=2,"ok","X"),X)))</f>
        <v/>
      </c>
      <c r="AM31" s="77">
        <v>10</v>
      </c>
      <c r="AN31" s="17">
        <f t="shared" ref="AN31:AN32" si="12">AT30</f>
        <v>0</v>
      </c>
      <c r="AO31" s="43"/>
      <c r="AP31" s="4" t="str">
        <f t="shared" si="9"/>
        <v/>
      </c>
      <c r="AQ31" s="32" t="str">
        <f t="shared" si="4"/>
        <v/>
      </c>
      <c r="AR31" s="61" t="str">
        <f t="shared" si="10"/>
        <v/>
      </c>
      <c r="AS31" s="65" t="str">
        <f t="shared" si="11"/>
        <v/>
      </c>
      <c r="AT31" s="43"/>
      <c r="AU31" s="67">
        <v>10</v>
      </c>
      <c r="AV31" s="26" t="str">
        <v/>
      </c>
      <c r="AW31" s="54" t="str">
        <f>IF(AV31="","",SUMIF($H$17:$H$83,AM31,$L$17:$L$143))</f>
        <v/>
      </c>
      <c r="AX31" s="52"/>
      <c r="AY31" s="40"/>
      <c r="AZ31" s="57"/>
    </row>
    <row r="32" spans="1:52" ht="45" customHeight="1">
      <c r="A32" s="1">
        <v>17</v>
      </c>
      <c r="B32" s="110"/>
      <c r="C32" s="111"/>
      <c r="D32" s="112"/>
      <c r="E32" s="112"/>
      <c r="F32" s="112"/>
      <c r="G32" s="112"/>
      <c r="H32" s="113"/>
      <c r="I32" s="99"/>
      <c r="J32" s="99"/>
      <c r="K32" s="114"/>
      <c r="L32" s="114"/>
      <c r="M32" s="114"/>
      <c r="N32" s="114"/>
      <c r="O32" s="72"/>
      <c r="P32" s="99"/>
      <c r="Q32" s="114"/>
      <c r="R32" s="72"/>
      <c r="S32" s="99"/>
      <c r="T32" s="114"/>
      <c r="U32" s="114"/>
      <c r="V32" s="114"/>
      <c r="W32" s="114"/>
      <c r="X32" s="114"/>
      <c r="Y32" s="73"/>
      <c r="Z32" s="93"/>
      <c r="AA32" s="144"/>
      <c r="AB32" s="144"/>
      <c r="AC32" s="119" t="str">
        <f t="shared" si="0"/>
        <v/>
      </c>
      <c r="AD32" s="144"/>
      <c r="AE32" s="119" t="str">
        <f t="shared" si="1"/>
        <v/>
      </c>
      <c r="AF32" s="144"/>
      <c r="AG32" s="119" t="str">
        <f t="shared" si="2"/>
        <v/>
      </c>
      <c r="AH32" s="144"/>
      <c r="AI32" s="119" t="str">
        <f t="shared" si="3"/>
        <v/>
      </c>
      <c r="AJ32" s="144"/>
      <c r="AK32" s="120" t="str" cm="1">
        <f t="array" ref="AK32">IF(AJ32="","",IF((F32-G32)&gt;=4,IF(AJ32&gt;=3,"ok","X"),IF(AJ32&gt;=1,IF(AJ32&lt;=2,"ok","X"),X)))</f>
        <v/>
      </c>
      <c r="AM32" s="77">
        <v>11</v>
      </c>
      <c r="AN32" s="17">
        <f t="shared" si="12"/>
        <v>0</v>
      </c>
      <c r="AO32" s="43"/>
      <c r="AP32" s="4" t="str">
        <f t="shared" si="9"/>
        <v/>
      </c>
      <c r="AQ32" s="32" t="str">
        <f t="shared" si="4"/>
        <v/>
      </c>
      <c r="AR32" s="61" t="str">
        <f t="shared" si="10"/>
        <v/>
      </c>
      <c r="AS32" s="65" t="str">
        <f t="shared" si="11"/>
        <v/>
      </c>
      <c r="AT32" s="43"/>
      <c r="AU32" s="67">
        <v>10</v>
      </c>
      <c r="AV32" s="26" t="str">
        <v/>
      </c>
      <c r="AW32" s="54" t="str">
        <f>IF(AV32="","",SUMIF($H$17:$H$83,AM32,$L$17:$L$143))</f>
        <v/>
      </c>
      <c r="AX32" s="52" t="str">
        <f>IF(AW32="","",(AP32-($AM$10*AT32)-(($AV$15*$AM$10)/MAX(E26:E403)))/$AS$5)</f>
        <v/>
      </c>
      <c r="AY32" s="40" t="str">
        <f>IF(AV32="","",(AP32-($AM$10*AT32)-(($AV$15*$AM$10)/MAX(E26:E403)))/$AS$4)</f>
        <v/>
      </c>
      <c r="AZ32" s="57" t="str">
        <f t="shared" si="7"/>
        <v/>
      </c>
    </row>
    <row r="33" spans="1:52" ht="45" customHeight="1" thickBot="1">
      <c r="A33" s="1">
        <v>18</v>
      </c>
      <c r="B33" s="110"/>
      <c r="C33" s="111"/>
      <c r="D33" s="112"/>
      <c r="E33" s="112"/>
      <c r="F33" s="112"/>
      <c r="G33" s="112"/>
      <c r="H33" s="113"/>
      <c r="I33" s="99"/>
      <c r="J33" s="99"/>
      <c r="K33" s="114"/>
      <c r="L33" s="114"/>
      <c r="M33" s="114"/>
      <c r="N33" s="114"/>
      <c r="O33" s="72"/>
      <c r="P33" s="99"/>
      <c r="Q33" s="114"/>
      <c r="R33" s="72"/>
      <c r="S33" s="99"/>
      <c r="T33" s="114"/>
      <c r="U33" s="114"/>
      <c r="V33" s="114"/>
      <c r="W33" s="114"/>
      <c r="X33" s="114"/>
      <c r="Y33" s="73"/>
      <c r="Z33" s="93"/>
      <c r="AA33" s="144"/>
      <c r="AB33" s="144"/>
      <c r="AC33" s="119" t="str">
        <f t="shared" si="0"/>
        <v/>
      </c>
      <c r="AD33" s="144"/>
      <c r="AE33" s="119" t="str">
        <f t="shared" si="1"/>
        <v/>
      </c>
      <c r="AF33" s="144"/>
      <c r="AG33" s="119" t="str">
        <f t="shared" si="2"/>
        <v/>
      </c>
      <c r="AH33" s="144"/>
      <c r="AI33" s="119" t="str">
        <f t="shared" si="3"/>
        <v/>
      </c>
      <c r="AJ33" s="144"/>
      <c r="AK33" s="120" t="str" cm="1">
        <f t="array" ref="AK33">IF(AJ33="","",IF((F33-G33)&gt;=4,IF(AJ33&gt;=3,"ok","X"),IF(AJ33&gt;=1,IF(AJ33&lt;=2,"ok","X"),X)))</f>
        <v/>
      </c>
      <c r="AM33" s="78"/>
      <c r="AN33" s="21"/>
      <c r="AO33" s="22"/>
      <c r="AP33" s="22" t="str">
        <f>IF(AO33="","",AN33+(AO33*$AM$10))</f>
        <v/>
      </c>
      <c r="AQ33" s="47" t="str">
        <f t="shared" si="4"/>
        <v/>
      </c>
      <c r="AR33" s="63" t="str">
        <f>IF(AO33="","",AP33*(1-$AM$13))</f>
        <v/>
      </c>
      <c r="AS33" s="66" t="str">
        <f>IF(AO33="","",(AR33/$AM$14))</f>
        <v/>
      </c>
      <c r="AT33" s="22"/>
      <c r="AU33" s="20"/>
      <c r="AV33" s="29" t="str">
        <v/>
      </c>
      <c r="AW33" s="55" t="str">
        <f>IF(AV33="","",SUMIF($H$17:$H$83,AM33,$L$17:$L$143))</f>
        <v/>
      </c>
      <c r="AX33" s="53" t="str">
        <f>IF(AW33="","",(AP33-($AM$10*AT33)-(($AV$15*$AM$10)/MAX(E27:E404)))/$AS$5)</f>
        <v/>
      </c>
      <c r="AY33" s="41" t="str">
        <f>IF(AV33="","",(AP33-($AM$10*AT33)-(($AV$15*$AM$10)/MAX(E27:E404)))/$AS$4)</f>
        <v/>
      </c>
      <c r="AZ33" s="58" t="str">
        <f t="shared" si="7"/>
        <v/>
      </c>
    </row>
    <row r="34" spans="1:52" ht="45" customHeight="1" thickBot="1">
      <c r="A34" s="1">
        <v>19</v>
      </c>
      <c r="B34" s="110"/>
      <c r="C34" s="111"/>
      <c r="D34" s="112"/>
      <c r="E34" s="112"/>
      <c r="F34" s="112"/>
      <c r="G34" s="112"/>
      <c r="H34" s="113"/>
      <c r="I34" s="99"/>
      <c r="J34" s="99"/>
      <c r="K34" s="114"/>
      <c r="L34" s="114"/>
      <c r="M34" s="114"/>
      <c r="N34" s="114"/>
      <c r="O34" s="72"/>
      <c r="P34" s="99"/>
      <c r="Q34" s="114"/>
      <c r="R34" s="72"/>
      <c r="S34" s="99"/>
      <c r="T34" s="114"/>
      <c r="U34" s="114"/>
      <c r="V34" s="114"/>
      <c r="W34" s="114"/>
      <c r="X34" s="114"/>
      <c r="Y34" s="73"/>
      <c r="Z34" s="93"/>
      <c r="AA34" s="144"/>
      <c r="AB34" s="144"/>
      <c r="AC34" s="119" t="str">
        <f t="shared" si="0"/>
        <v/>
      </c>
      <c r="AD34" s="144"/>
      <c r="AE34" s="119" t="str">
        <f t="shared" si="1"/>
        <v/>
      </c>
      <c r="AF34" s="144"/>
      <c r="AG34" s="119" t="str">
        <f t="shared" si="2"/>
        <v/>
      </c>
      <c r="AH34" s="144"/>
      <c r="AI34" s="119" t="str">
        <f t="shared" si="3"/>
        <v/>
      </c>
      <c r="AJ34" s="144"/>
      <c r="AK34" s="120" t="str" cm="1">
        <f t="array" ref="AK34">IF(AJ34="","",IF((F34-G34)&gt;=4,IF(AJ34&gt;=3,"ok","X"),IF(AJ34&gt;=1,IF(AJ34&lt;=2,"ok","X"),X)))</f>
        <v/>
      </c>
      <c r="AM34" s="1" t="s">
        <v>149</v>
      </c>
      <c r="AO34" s="1">
        <f>SUM(AO23:AO33)+AN23-AT32</f>
        <v>124</v>
      </c>
      <c r="AP34" s="1">
        <f>SUM(AP23:AP32)</f>
        <v>2397.2800000000002</v>
      </c>
      <c r="AR34" s="34">
        <f>SUM(AR23:AR32)</f>
        <v>2349.3344000000002</v>
      </c>
      <c r="AU34" s="79">
        <f>SUM(AU23:AU32)</f>
        <v>99</v>
      </c>
      <c r="AV34" s="1">
        <f>SUM(_xlfn.ANCHORARRAY(AV23))</f>
        <v>0</v>
      </c>
      <c r="AW34" s="1">
        <f>SUM(AW23:AW33)</f>
        <v>0</v>
      </c>
      <c r="AX34" s="34" t="e">
        <f>IF(AW34="","",(AP34-($AM$10*AT34)-($AV$15*$AM$10))/$AS$5)</f>
        <v>#DIV/0!</v>
      </c>
      <c r="AY34" s="34" t="e">
        <f>IF(AV34="","",(AP34-($AM$10*AT34)-($AV$15*$AM$10))/$AS$4)</f>
        <v>#DIV/0!</v>
      </c>
      <c r="AZ34" s="1" t="str">
        <f>IF(AV34=0,"",IF(AW34&lt;=AX34,"No",IF(AW34&gt;=AY34,"No","Sí")))</f>
        <v/>
      </c>
    </row>
    <row r="35" spans="1:52" ht="45" customHeight="1">
      <c r="A35" s="1">
        <v>20</v>
      </c>
      <c r="B35" s="110"/>
      <c r="C35" s="111"/>
      <c r="D35" s="112"/>
      <c r="E35" s="112"/>
      <c r="F35" s="112"/>
      <c r="G35" s="112"/>
      <c r="H35" s="113"/>
      <c r="I35" s="99"/>
      <c r="J35" s="99"/>
      <c r="K35" s="114"/>
      <c r="L35" s="114"/>
      <c r="M35" s="114"/>
      <c r="N35" s="114"/>
      <c r="O35" s="72"/>
      <c r="P35" s="99"/>
      <c r="Q35" s="114"/>
      <c r="R35" s="72"/>
      <c r="S35" s="99"/>
      <c r="T35" s="114"/>
      <c r="U35" s="114"/>
      <c r="V35" s="114"/>
      <c r="W35" s="114"/>
      <c r="X35" s="114"/>
      <c r="Y35" s="73"/>
      <c r="Z35" s="93"/>
      <c r="AA35" s="144"/>
      <c r="AB35" s="144"/>
      <c r="AC35" s="119" t="str">
        <f t="shared" si="0"/>
        <v/>
      </c>
      <c r="AD35" s="144"/>
      <c r="AE35" s="119" t="str">
        <f t="shared" si="1"/>
        <v/>
      </c>
      <c r="AF35" s="144"/>
      <c r="AG35" s="119" t="str">
        <f t="shared" si="2"/>
        <v/>
      </c>
      <c r="AH35" s="144"/>
      <c r="AI35" s="119" t="str">
        <f t="shared" si="3"/>
        <v/>
      </c>
      <c r="AJ35" s="144"/>
      <c r="AK35" s="120" t="str" cm="1">
        <f t="array" ref="AK35">IF(AJ35="","",IF((F35-G35)&gt;=4,IF(AJ35&gt;=3,"ok","X"),IF(AJ35&gt;=1,IF(AJ35&lt;=2,"ok","X"),X)))</f>
        <v/>
      </c>
      <c r="AV35" s="37" t="s">
        <v>150</v>
      </c>
      <c r="AW35" s="92" t="e">
        <f>AW17</f>
        <v>#DIV/0!</v>
      </c>
    </row>
    <row r="36" spans="1:52" ht="45" customHeight="1" thickBot="1">
      <c r="A36" s="1">
        <v>21</v>
      </c>
      <c r="B36" s="110"/>
      <c r="C36" s="111"/>
      <c r="D36" s="112"/>
      <c r="E36" s="112"/>
      <c r="F36" s="112"/>
      <c r="G36" s="112"/>
      <c r="H36" s="113"/>
      <c r="I36" s="99"/>
      <c r="J36" s="99"/>
      <c r="K36" s="114"/>
      <c r="L36" s="114"/>
      <c r="M36" s="114"/>
      <c r="N36" s="114"/>
      <c r="O36" s="72"/>
      <c r="P36" s="99"/>
      <c r="Q36" s="114"/>
      <c r="R36" s="72"/>
      <c r="S36" s="99"/>
      <c r="T36" s="114"/>
      <c r="U36" s="114"/>
      <c r="V36" s="114"/>
      <c r="W36" s="114"/>
      <c r="X36" s="114"/>
      <c r="Y36" s="73"/>
      <c r="Z36" s="93"/>
      <c r="AA36" s="144"/>
      <c r="AB36" s="144"/>
      <c r="AC36" s="119" t="str">
        <f t="shared" si="0"/>
        <v/>
      </c>
      <c r="AD36" s="144"/>
      <c r="AE36" s="119" t="str">
        <f t="shared" si="1"/>
        <v/>
      </c>
      <c r="AF36" s="144"/>
      <c r="AG36" s="119" t="str">
        <f t="shared" si="2"/>
        <v/>
      </c>
      <c r="AH36" s="144"/>
      <c r="AI36" s="119" t="str">
        <f t="shared" si="3"/>
        <v/>
      </c>
      <c r="AJ36" s="144"/>
      <c r="AK36" s="120" t="str" cm="1">
        <f t="array" ref="AK36">IF(AJ36="","",IF((F36-G36)&gt;=4,IF(AJ36&gt;=3,"ok","X"),IF(AJ36&gt;=1,IF(AJ36&lt;=2,"ok","X"),X)))</f>
        <v/>
      </c>
      <c r="AV36" s="49" t="s">
        <v>151</v>
      </c>
      <c r="AW36" s="60">
        <f>AM12</f>
        <v>825</v>
      </c>
    </row>
    <row r="37" spans="1:52" ht="45" customHeight="1">
      <c r="A37" s="1">
        <v>22</v>
      </c>
      <c r="B37" s="148"/>
      <c r="C37" s="111"/>
      <c r="D37" s="112"/>
      <c r="E37" s="112"/>
      <c r="F37" s="112"/>
      <c r="G37" s="112"/>
      <c r="H37" s="113"/>
      <c r="I37" s="99"/>
      <c r="J37" s="99"/>
      <c r="K37" s="114"/>
      <c r="L37" s="114"/>
      <c r="M37" s="114"/>
      <c r="N37" s="114"/>
      <c r="O37" s="72"/>
      <c r="P37" s="99"/>
      <c r="Q37" s="114"/>
      <c r="R37" s="72"/>
      <c r="S37" s="99"/>
      <c r="T37" s="114"/>
      <c r="U37" s="114"/>
      <c r="V37" s="114"/>
      <c r="W37" s="114"/>
      <c r="X37" s="114"/>
      <c r="Y37" s="73"/>
      <c r="Z37" s="93"/>
      <c r="AA37" s="144"/>
      <c r="AB37" s="144"/>
      <c r="AC37" s="119" t="str">
        <f t="shared" si="0"/>
        <v/>
      </c>
      <c r="AD37" s="144"/>
      <c r="AE37" s="119" t="str">
        <f t="shared" si="1"/>
        <v/>
      </c>
      <c r="AF37" s="144"/>
      <c r="AG37" s="119" t="str">
        <f t="shared" si="2"/>
        <v/>
      </c>
      <c r="AH37" s="144"/>
      <c r="AI37" s="119" t="str">
        <f t="shared" si="3"/>
        <v/>
      </c>
      <c r="AJ37" s="144"/>
      <c r="AK37" s="120" t="str" cm="1">
        <f t="array" ref="AK37">IF(AJ37="","",IF((F37-G37)&gt;=4,IF(AJ37&gt;=3,"ok","X"),IF(AJ37&gt;=1,IF(AJ37&lt;=2,"ok","X"),X)))</f>
        <v/>
      </c>
    </row>
    <row r="38" spans="1:52" ht="45" customHeight="1">
      <c r="A38" s="1">
        <v>23</v>
      </c>
      <c r="B38" s="110"/>
      <c r="C38" s="111"/>
      <c r="D38" s="112"/>
      <c r="E38" s="112"/>
      <c r="F38" s="112"/>
      <c r="G38" s="112"/>
      <c r="H38" s="113"/>
      <c r="I38" s="99"/>
      <c r="J38" s="99"/>
      <c r="K38" s="114"/>
      <c r="L38" s="114"/>
      <c r="M38" s="114"/>
      <c r="N38" s="114"/>
      <c r="O38" s="72"/>
      <c r="P38" s="99"/>
      <c r="Q38" s="114"/>
      <c r="R38" s="72"/>
      <c r="S38" s="99"/>
      <c r="T38" s="114"/>
      <c r="U38" s="114"/>
      <c r="V38" s="114"/>
      <c r="W38" s="114"/>
      <c r="X38" s="114"/>
      <c r="Y38" s="73"/>
      <c r="Z38" s="93"/>
      <c r="AA38" s="144"/>
      <c r="AB38" s="144"/>
      <c r="AC38" s="119" t="str">
        <f t="shared" si="0"/>
        <v/>
      </c>
      <c r="AD38" s="144"/>
      <c r="AE38" s="119" t="str">
        <f t="shared" si="1"/>
        <v/>
      </c>
      <c r="AF38" s="144"/>
      <c r="AG38" s="119" t="str">
        <f t="shared" si="2"/>
        <v/>
      </c>
      <c r="AH38" s="144"/>
      <c r="AI38" s="119" t="str">
        <f t="shared" si="3"/>
        <v/>
      </c>
      <c r="AJ38" s="144"/>
      <c r="AK38" s="120" t="str" cm="1">
        <f t="array" ref="AK38">IF(AJ38="","",IF((F38-G38)&gt;=4,IF(AJ38&gt;=3,"ok","X"),IF(AJ38&gt;=1,IF(AJ38&lt;=2,"ok","X"),X)))</f>
        <v/>
      </c>
    </row>
    <row r="39" spans="1:52" ht="45" customHeight="1">
      <c r="A39" s="1">
        <v>24</v>
      </c>
      <c r="B39" s="148"/>
      <c r="C39" s="111"/>
      <c r="D39" s="112"/>
      <c r="E39" s="112"/>
      <c r="F39" s="112"/>
      <c r="G39" s="112"/>
      <c r="H39" s="113"/>
      <c r="I39" s="99"/>
      <c r="J39" s="99"/>
      <c r="K39" s="114"/>
      <c r="L39" s="114"/>
      <c r="M39" s="114"/>
      <c r="N39" s="114"/>
      <c r="O39" s="72"/>
      <c r="P39" s="99"/>
      <c r="Q39" s="114"/>
      <c r="R39" s="72"/>
      <c r="S39" s="99"/>
      <c r="T39" s="114"/>
      <c r="U39" s="114"/>
      <c r="V39" s="114"/>
      <c r="W39" s="114"/>
      <c r="X39" s="114"/>
      <c r="Y39" s="73"/>
      <c r="Z39" s="93"/>
      <c r="AA39" s="144"/>
      <c r="AB39" s="144"/>
      <c r="AC39" s="119" t="str">
        <f t="shared" si="0"/>
        <v/>
      </c>
      <c r="AD39" s="144"/>
      <c r="AE39" s="119" t="str">
        <f t="shared" si="1"/>
        <v/>
      </c>
      <c r="AF39" s="144"/>
      <c r="AG39" s="119" t="str">
        <f t="shared" si="2"/>
        <v/>
      </c>
      <c r="AH39" s="144"/>
      <c r="AI39" s="119" t="str">
        <f t="shared" si="3"/>
        <v/>
      </c>
      <c r="AJ39" s="144"/>
      <c r="AK39" s="120" t="str" cm="1">
        <f t="array" ref="AK39">IF(AJ39="","",IF((F39-G39)&gt;=4,IF(AJ39&gt;=3,"ok","X"),IF(AJ39&gt;=1,IF(AJ39&lt;=2,"ok","X"),X)))</f>
        <v/>
      </c>
    </row>
    <row r="40" spans="1:52" ht="45" customHeight="1">
      <c r="A40" s="1">
        <v>25</v>
      </c>
      <c r="B40" s="110"/>
      <c r="C40" s="111"/>
      <c r="D40" s="112"/>
      <c r="E40" s="112"/>
      <c r="F40" s="112"/>
      <c r="G40" s="112"/>
      <c r="H40" s="113"/>
      <c r="I40" s="99"/>
      <c r="J40" s="99"/>
      <c r="K40" s="114"/>
      <c r="L40" s="114"/>
      <c r="M40" s="114"/>
      <c r="N40" s="114"/>
      <c r="O40" s="72"/>
      <c r="P40" s="99"/>
      <c r="Q40" s="114"/>
      <c r="R40" s="72"/>
      <c r="S40" s="99"/>
      <c r="T40" s="114"/>
      <c r="U40" s="114"/>
      <c r="V40" s="114"/>
      <c r="W40" s="114"/>
      <c r="X40" s="114"/>
      <c r="Y40" s="73"/>
      <c r="Z40" s="93"/>
      <c r="AA40" s="144"/>
      <c r="AB40" s="144"/>
      <c r="AC40" s="119" t="str">
        <f t="shared" si="0"/>
        <v/>
      </c>
      <c r="AD40" s="144"/>
      <c r="AE40" s="119" t="str">
        <f t="shared" si="1"/>
        <v/>
      </c>
      <c r="AF40" s="144"/>
      <c r="AG40" s="119" t="str">
        <f t="shared" si="2"/>
        <v/>
      </c>
      <c r="AH40" s="144"/>
      <c r="AI40" s="119" t="str">
        <f t="shared" si="3"/>
        <v/>
      </c>
      <c r="AJ40" s="144"/>
      <c r="AK40" s="120" t="str" cm="1">
        <f t="array" ref="AK40">IF(AJ40="","",IF((F40-G40)&gt;=4,IF(AJ40&gt;=3,"ok","X"),IF(AJ40&gt;=1,IF(AJ40&lt;=2,"ok","X"),X)))</f>
        <v/>
      </c>
    </row>
    <row r="41" spans="1:52" ht="45" customHeight="1">
      <c r="A41" s="1">
        <v>26</v>
      </c>
      <c r="B41" s="110"/>
      <c r="C41" s="111"/>
      <c r="D41" s="112"/>
      <c r="E41" s="112"/>
      <c r="F41" s="112"/>
      <c r="G41" s="112"/>
      <c r="H41" s="113"/>
      <c r="I41" s="99"/>
      <c r="J41" s="99"/>
      <c r="K41" s="114"/>
      <c r="L41" s="114"/>
      <c r="M41" s="114"/>
      <c r="N41" s="114"/>
      <c r="O41" s="72"/>
      <c r="P41" s="99"/>
      <c r="Q41" s="114"/>
      <c r="R41" s="72"/>
      <c r="S41" s="99"/>
      <c r="T41" s="114"/>
      <c r="U41" s="114"/>
      <c r="V41" s="114"/>
      <c r="W41" s="114"/>
      <c r="X41" s="114"/>
      <c r="Y41" s="73"/>
      <c r="Z41" s="93"/>
      <c r="AA41" s="144"/>
      <c r="AB41" s="144"/>
      <c r="AC41" s="119" t="str">
        <f t="shared" si="0"/>
        <v/>
      </c>
      <c r="AD41" s="144"/>
      <c r="AE41" s="119" t="str">
        <f t="shared" si="1"/>
        <v/>
      </c>
      <c r="AF41" s="144"/>
      <c r="AG41" s="119" t="str">
        <f t="shared" si="2"/>
        <v/>
      </c>
      <c r="AH41" s="144"/>
      <c r="AI41" s="119" t="str">
        <f t="shared" si="3"/>
        <v/>
      </c>
      <c r="AJ41" s="144"/>
      <c r="AK41" s="120" t="str" cm="1">
        <f t="array" ref="AK41">IF(AJ41="","",IF((F41-G41)&gt;=4,IF(AJ41&gt;=3,"ok","X"),IF(AJ41&gt;=1,IF(AJ41&lt;=2,"ok","X"),X)))</f>
        <v/>
      </c>
    </row>
    <row r="42" spans="1:52" ht="45" customHeight="1">
      <c r="A42" s="1">
        <v>27</v>
      </c>
      <c r="B42" s="110"/>
      <c r="C42" s="111"/>
      <c r="D42" s="112"/>
      <c r="E42" s="112"/>
      <c r="F42" s="112"/>
      <c r="G42" s="112"/>
      <c r="H42" s="113"/>
      <c r="I42" s="99"/>
      <c r="J42" s="99"/>
      <c r="K42" s="114"/>
      <c r="L42" s="114"/>
      <c r="M42" s="114"/>
      <c r="N42" s="114"/>
      <c r="O42" s="72"/>
      <c r="P42" s="99"/>
      <c r="Q42" s="114"/>
      <c r="R42" s="72"/>
      <c r="S42" s="99"/>
      <c r="T42" s="114"/>
      <c r="U42" s="114"/>
      <c r="V42" s="114"/>
      <c r="W42" s="114"/>
      <c r="X42" s="114"/>
      <c r="Y42" s="73"/>
      <c r="Z42" s="93"/>
      <c r="AA42" s="144"/>
      <c r="AB42" s="144"/>
      <c r="AC42" s="119" t="str">
        <f t="shared" si="0"/>
        <v/>
      </c>
      <c r="AD42" s="144"/>
      <c r="AE42" s="119" t="str">
        <f t="shared" si="1"/>
        <v/>
      </c>
      <c r="AF42" s="144"/>
      <c r="AG42" s="119" t="str">
        <f t="shared" si="2"/>
        <v/>
      </c>
      <c r="AH42" s="144"/>
      <c r="AI42" s="119" t="str">
        <f t="shared" si="3"/>
        <v/>
      </c>
      <c r="AJ42" s="144"/>
      <c r="AK42" s="120" t="str" cm="1">
        <f t="array" ref="AK42">IF(AJ42="","",IF((F42-G42)&gt;=4,IF(AJ42&gt;=3,"ok","X"),IF(AJ42&gt;=1,IF(AJ42&lt;=2,"ok","X"),X)))</f>
        <v/>
      </c>
    </row>
    <row r="43" spans="1:52" ht="45" customHeight="1">
      <c r="A43" s="1">
        <v>28</v>
      </c>
      <c r="B43" s="110"/>
      <c r="C43" s="111"/>
      <c r="D43" s="112"/>
      <c r="E43" s="112"/>
      <c r="F43" s="112"/>
      <c r="G43" s="112"/>
      <c r="H43" s="113"/>
      <c r="I43" s="99"/>
      <c r="J43" s="99"/>
      <c r="K43" s="114"/>
      <c r="L43" s="114"/>
      <c r="M43" s="114"/>
      <c r="N43" s="114"/>
      <c r="O43" s="72"/>
      <c r="P43" s="99"/>
      <c r="Q43" s="114"/>
      <c r="R43" s="72"/>
      <c r="S43" s="99"/>
      <c r="T43" s="114"/>
      <c r="U43" s="114"/>
      <c r="V43" s="114"/>
      <c r="W43" s="114"/>
      <c r="X43" s="114"/>
      <c r="Y43" s="73"/>
      <c r="Z43" s="93"/>
      <c r="AA43" s="144"/>
      <c r="AB43" s="144"/>
      <c r="AC43" s="119" t="str">
        <f t="shared" si="0"/>
        <v/>
      </c>
      <c r="AD43" s="144"/>
      <c r="AE43" s="119" t="str">
        <f t="shared" si="1"/>
        <v/>
      </c>
      <c r="AF43" s="144"/>
      <c r="AG43" s="119" t="str">
        <f t="shared" si="2"/>
        <v/>
      </c>
      <c r="AH43" s="144"/>
      <c r="AI43" s="119" t="str">
        <f t="shared" si="3"/>
        <v/>
      </c>
      <c r="AJ43" s="144"/>
      <c r="AK43" s="120" t="str" cm="1">
        <f t="array" ref="AK43">IF(AJ43="","",IF((F43-G43)&gt;=4,IF(AJ43&gt;=3,"ok","X"),IF(AJ43&gt;=1,IF(AJ43&lt;=2,"ok","X"),X)))</f>
        <v/>
      </c>
    </row>
    <row r="44" spans="1:52" ht="45" customHeight="1">
      <c r="A44" s="1">
        <v>29</v>
      </c>
      <c r="B44" s="110"/>
      <c r="C44" s="111"/>
      <c r="D44" s="112"/>
      <c r="E44" s="112"/>
      <c r="F44" s="112"/>
      <c r="G44" s="112"/>
      <c r="H44" s="113"/>
      <c r="I44" s="99"/>
      <c r="J44" s="99"/>
      <c r="K44" s="114"/>
      <c r="L44" s="114"/>
      <c r="M44" s="114"/>
      <c r="N44" s="114"/>
      <c r="O44" s="72"/>
      <c r="P44" s="99"/>
      <c r="Q44" s="114"/>
      <c r="R44" s="72"/>
      <c r="S44" s="99"/>
      <c r="T44" s="114"/>
      <c r="U44" s="114"/>
      <c r="V44" s="114"/>
      <c r="W44" s="114"/>
      <c r="X44" s="114"/>
      <c r="Y44" s="73"/>
      <c r="Z44" s="93"/>
      <c r="AA44" s="144"/>
      <c r="AB44" s="144"/>
      <c r="AC44" s="119" t="str">
        <f t="shared" si="0"/>
        <v/>
      </c>
      <c r="AD44" s="144"/>
      <c r="AE44" s="119" t="str">
        <f t="shared" si="1"/>
        <v/>
      </c>
      <c r="AF44" s="144"/>
      <c r="AG44" s="119" t="str">
        <f t="shared" si="2"/>
        <v/>
      </c>
      <c r="AH44" s="144"/>
      <c r="AI44" s="119" t="str">
        <f t="shared" si="3"/>
        <v/>
      </c>
      <c r="AJ44" s="144"/>
      <c r="AK44" s="120" t="str" cm="1">
        <f t="array" ref="AK44">IF(AJ44="","",IF((F44-G44)&gt;=4,IF(AJ44&gt;=3,"ok","X"),IF(AJ44&gt;=1,IF(AJ44&lt;=2,"ok","X"),X)))</f>
        <v/>
      </c>
    </row>
    <row r="45" spans="1:52" ht="45" customHeight="1">
      <c r="A45" s="1">
        <v>30</v>
      </c>
      <c r="B45" s="110"/>
      <c r="C45" s="111"/>
      <c r="D45" s="112"/>
      <c r="E45" s="112"/>
      <c r="F45" s="112"/>
      <c r="G45" s="112"/>
      <c r="H45" s="113"/>
      <c r="I45" s="99"/>
      <c r="J45" s="99"/>
      <c r="K45" s="114"/>
      <c r="L45" s="114"/>
      <c r="M45" s="114"/>
      <c r="N45" s="114"/>
      <c r="O45" s="72"/>
      <c r="P45" s="99"/>
      <c r="Q45" s="114"/>
      <c r="R45" s="72"/>
      <c r="S45" s="99"/>
      <c r="T45" s="114"/>
      <c r="U45" s="114"/>
      <c r="V45" s="114"/>
      <c r="W45" s="114"/>
      <c r="X45" s="114"/>
      <c r="Y45" s="73"/>
      <c r="Z45" s="93"/>
      <c r="AA45" s="144"/>
      <c r="AB45" s="144"/>
      <c r="AC45" s="119" t="str">
        <f t="shared" si="0"/>
        <v/>
      </c>
      <c r="AD45" s="144"/>
      <c r="AE45" s="119" t="str">
        <f t="shared" si="1"/>
        <v/>
      </c>
      <c r="AF45" s="144"/>
      <c r="AG45" s="119" t="str">
        <f t="shared" si="2"/>
        <v/>
      </c>
      <c r="AH45" s="144"/>
      <c r="AI45" s="119" t="str">
        <f t="shared" si="3"/>
        <v/>
      </c>
      <c r="AJ45" s="144"/>
      <c r="AK45" s="120" t="str" cm="1">
        <f t="array" ref="AK45">IF(AJ45="","",IF((F45-G45)&gt;=4,IF(AJ45&gt;=3,"ok","X"),IF(AJ45&gt;=1,IF(AJ45&lt;=2,"ok","X"),X)))</f>
        <v/>
      </c>
    </row>
    <row r="46" spans="1:52" ht="45" customHeight="1">
      <c r="A46" s="1">
        <v>31</v>
      </c>
      <c r="B46" s="110"/>
      <c r="C46" s="111"/>
      <c r="D46" s="112"/>
      <c r="E46" s="112"/>
      <c r="F46" s="112"/>
      <c r="G46" s="112"/>
      <c r="H46" s="113"/>
      <c r="I46" s="99"/>
      <c r="J46" s="99"/>
      <c r="K46" s="114"/>
      <c r="L46" s="114"/>
      <c r="M46" s="114"/>
      <c r="N46" s="114"/>
      <c r="O46" s="72"/>
      <c r="P46" s="99"/>
      <c r="Q46" s="114"/>
      <c r="R46" s="72"/>
      <c r="S46" s="99"/>
      <c r="T46" s="114"/>
      <c r="U46" s="114"/>
      <c r="V46" s="114"/>
      <c r="W46" s="114"/>
      <c r="X46" s="114"/>
      <c r="Y46" s="73"/>
      <c r="Z46" s="93"/>
      <c r="AA46" s="144"/>
      <c r="AB46" s="144"/>
      <c r="AC46" s="119" t="str">
        <f t="shared" si="0"/>
        <v/>
      </c>
      <c r="AD46" s="144"/>
      <c r="AE46" s="119" t="str">
        <f t="shared" si="1"/>
        <v/>
      </c>
      <c r="AF46" s="144"/>
      <c r="AG46" s="119" t="str">
        <f t="shared" si="2"/>
        <v/>
      </c>
      <c r="AH46" s="144"/>
      <c r="AI46" s="119" t="str">
        <f t="shared" si="3"/>
        <v/>
      </c>
      <c r="AJ46" s="144"/>
      <c r="AK46" s="120" t="str" cm="1">
        <f t="array" ref="AK46">IF(AJ46="","",IF((F46-G46)&gt;=4,IF(AJ46&gt;=3,"ok","X"),IF(AJ46&gt;=1,IF(AJ46&lt;=2,"ok","X"),X)))</f>
        <v/>
      </c>
    </row>
    <row r="47" spans="1:52" ht="45" customHeight="1">
      <c r="A47" s="1">
        <v>32</v>
      </c>
      <c r="B47" s="148"/>
      <c r="C47" s="111"/>
      <c r="D47" s="112"/>
      <c r="E47" s="112"/>
      <c r="F47" s="112"/>
      <c r="G47" s="112"/>
      <c r="H47" s="113"/>
      <c r="I47" s="99"/>
      <c r="J47" s="99"/>
      <c r="K47" s="114"/>
      <c r="L47" s="114"/>
      <c r="M47" s="114"/>
      <c r="N47" s="114"/>
      <c r="O47" s="72"/>
      <c r="P47" s="99"/>
      <c r="Q47" s="114"/>
      <c r="R47" s="72"/>
      <c r="S47" s="99"/>
      <c r="T47" s="114"/>
      <c r="U47" s="114"/>
      <c r="V47" s="114"/>
      <c r="W47" s="114"/>
      <c r="X47" s="114"/>
      <c r="Y47" s="73"/>
      <c r="Z47" s="93"/>
      <c r="AA47" s="144"/>
      <c r="AB47" s="144"/>
      <c r="AC47" s="119" t="str">
        <f t="shared" si="0"/>
        <v/>
      </c>
      <c r="AD47" s="144"/>
      <c r="AE47" s="119" t="str">
        <f t="shared" si="1"/>
        <v/>
      </c>
      <c r="AF47" s="144"/>
      <c r="AG47" s="119" t="str">
        <f t="shared" si="2"/>
        <v/>
      </c>
      <c r="AH47" s="144"/>
      <c r="AI47" s="119" t="str">
        <f t="shared" si="3"/>
        <v/>
      </c>
      <c r="AJ47" s="144"/>
      <c r="AK47" s="120" t="str" cm="1">
        <f t="array" ref="AK47">IF(AJ47="","",IF((F47-G47)&gt;=4,IF(AJ47&gt;=3,"ok","X"),IF(AJ47&gt;=1,IF(AJ47&lt;=2,"ok","X"),X)))</f>
        <v/>
      </c>
    </row>
    <row r="48" spans="1:52" ht="45" customHeight="1">
      <c r="A48" s="1">
        <v>33</v>
      </c>
      <c r="B48" s="110"/>
      <c r="C48" s="111"/>
      <c r="D48" s="112"/>
      <c r="E48" s="112"/>
      <c r="F48" s="112"/>
      <c r="G48" s="112"/>
      <c r="H48" s="113"/>
      <c r="I48" s="99"/>
      <c r="J48" s="99"/>
      <c r="K48" s="114"/>
      <c r="L48" s="114"/>
      <c r="M48" s="114"/>
      <c r="N48" s="114"/>
      <c r="O48" s="72"/>
      <c r="P48" s="99"/>
      <c r="Q48" s="114"/>
      <c r="R48" s="72"/>
      <c r="S48" s="99"/>
      <c r="T48" s="114"/>
      <c r="U48" s="114"/>
      <c r="V48" s="114"/>
      <c r="W48" s="114"/>
      <c r="X48" s="114"/>
      <c r="Y48" s="73"/>
      <c r="Z48" s="93"/>
      <c r="AA48" s="144"/>
      <c r="AB48" s="144"/>
      <c r="AC48" s="119" t="str">
        <f t="shared" si="0"/>
        <v/>
      </c>
      <c r="AD48" s="144"/>
      <c r="AE48" s="119" t="str">
        <f t="shared" si="1"/>
        <v/>
      </c>
      <c r="AF48" s="144"/>
      <c r="AG48" s="119" t="str">
        <f t="shared" si="2"/>
        <v/>
      </c>
      <c r="AH48" s="144"/>
      <c r="AI48" s="119" t="str">
        <f t="shared" si="3"/>
        <v/>
      </c>
      <c r="AJ48" s="144"/>
      <c r="AK48" s="120" t="str" cm="1">
        <f t="array" ref="AK48">IF(AJ48="","",IF((F48-G48)&gt;=4,IF(AJ48&gt;=3,"ok","X"),IF(AJ48&gt;=1,IF(AJ48&lt;=2,"ok","X"),X)))</f>
        <v/>
      </c>
    </row>
    <row r="49" spans="1:43" ht="45" customHeight="1">
      <c r="A49" s="1">
        <v>34</v>
      </c>
      <c r="B49" s="110"/>
      <c r="C49" s="111"/>
      <c r="D49" s="112"/>
      <c r="E49" s="112"/>
      <c r="F49" s="112"/>
      <c r="G49" s="112"/>
      <c r="H49" s="113"/>
      <c r="I49" s="99"/>
      <c r="J49" s="99"/>
      <c r="K49" s="114"/>
      <c r="L49" s="114"/>
      <c r="M49" s="114"/>
      <c r="N49" s="114"/>
      <c r="O49" s="72"/>
      <c r="P49" s="99"/>
      <c r="Q49" s="114"/>
      <c r="R49" s="72"/>
      <c r="S49" s="99"/>
      <c r="T49" s="114"/>
      <c r="U49" s="114"/>
      <c r="V49" s="114"/>
      <c r="W49" s="114"/>
      <c r="X49" s="114"/>
      <c r="Y49" s="73"/>
      <c r="Z49" s="93"/>
      <c r="AA49" s="144"/>
      <c r="AB49" s="144"/>
      <c r="AC49" s="119" t="str">
        <f t="shared" si="0"/>
        <v/>
      </c>
      <c r="AD49" s="144"/>
      <c r="AE49" s="119" t="str">
        <f t="shared" si="1"/>
        <v/>
      </c>
      <c r="AF49" s="144"/>
      <c r="AG49" s="119" t="str">
        <f t="shared" si="2"/>
        <v/>
      </c>
      <c r="AH49" s="144"/>
      <c r="AI49" s="119" t="str">
        <f t="shared" si="3"/>
        <v/>
      </c>
      <c r="AJ49" s="144"/>
      <c r="AK49" s="120" t="str" cm="1">
        <f t="array" ref="AK49">IF(AJ49="","",IF((F49-G49)&gt;=4,IF(AJ49&gt;=3,"ok","X"),IF(AJ49&gt;=1,IF(AJ49&lt;=2,"ok","X"),X)))</f>
        <v/>
      </c>
    </row>
    <row r="50" spans="1:43" ht="45" customHeight="1">
      <c r="A50" s="1">
        <v>35</v>
      </c>
      <c r="B50" s="110"/>
      <c r="C50" s="111"/>
      <c r="D50" s="112"/>
      <c r="E50" s="112"/>
      <c r="F50" s="112"/>
      <c r="G50" s="112"/>
      <c r="H50" s="113"/>
      <c r="I50" s="99"/>
      <c r="J50" s="99"/>
      <c r="K50" s="114"/>
      <c r="L50" s="114"/>
      <c r="M50" s="114"/>
      <c r="N50" s="114"/>
      <c r="O50" s="72"/>
      <c r="P50" s="99"/>
      <c r="Q50" s="114"/>
      <c r="R50" s="72"/>
      <c r="S50" s="99"/>
      <c r="T50" s="114"/>
      <c r="U50" s="114"/>
      <c r="V50" s="114"/>
      <c r="W50" s="114"/>
      <c r="X50" s="114"/>
      <c r="Y50" s="73"/>
      <c r="Z50" s="93"/>
      <c r="AA50" s="144"/>
      <c r="AB50" s="144"/>
      <c r="AC50" s="119" t="str">
        <f t="shared" si="0"/>
        <v/>
      </c>
      <c r="AD50" s="144"/>
      <c r="AE50" s="119" t="str">
        <f t="shared" si="1"/>
        <v/>
      </c>
      <c r="AF50" s="144"/>
      <c r="AG50" s="119" t="str">
        <f t="shared" si="2"/>
        <v/>
      </c>
      <c r="AH50" s="144"/>
      <c r="AI50" s="119" t="str">
        <f t="shared" si="3"/>
        <v/>
      </c>
      <c r="AJ50" s="144"/>
      <c r="AK50" s="120" t="str" cm="1">
        <f t="array" ref="AK50">IF(AJ50="","",IF((F50-G50)&gt;=4,IF(AJ50&gt;=3,"ok","X"),IF(AJ50&gt;=1,IF(AJ50&lt;=2,"ok","X"),X)))</f>
        <v/>
      </c>
    </row>
    <row r="51" spans="1:43" ht="45" customHeight="1">
      <c r="A51" s="1">
        <v>36</v>
      </c>
      <c r="B51" s="110"/>
      <c r="C51" s="111"/>
      <c r="D51" s="112"/>
      <c r="E51" s="112"/>
      <c r="F51" s="112"/>
      <c r="G51" s="112"/>
      <c r="H51" s="113"/>
      <c r="I51" s="99"/>
      <c r="J51" s="99"/>
      <c r="K51" s="114"/>
      <c r="L51" s="114"/>
      <c r="M51" s="114"/>
      <c r="N51" s="114"/>
      <c r="O51" s="72"/>
      <c r="P51" s="99"/>
      <c r="Q51" s="114"/>
      <c r="R51" s="72"/>
      <c r="S51" s="99"/>
      <c r="T51" s="114"/>
      <c r="U51" s="114"/>
      <c r="V51" s="114"/>
      <c r="W51" s="114"/>
      <c r="X51" s="114"/>
      <c r="Y51" s="73"/>
      <c r="Z51" s="93"/>
      <c r="AA51" s="144"/>
      <c r="AB51" s="144"/>
      <c r="AC51" s="119" t="str">
        <f t="shared" si="0"/>
        <v/>
      </c>
      <c r="AD51" s="144"/>
      <c r="AE51" s="119" t="str">
        <f t="shared" si="1"/>
        <v/>
      </c>
      <c r="AF51" s="144"/>
      <c r="AG51" s="119" t="str">
        <f t="shared" si="2"/>
        <v/>
      </c>
      <c r="AH51" s="144"/>
      <c r="AI51" s="119" t="str">
        <f t="shared" si="3"/>
        <v/>
      </c>
      <c r="AJ51" s="144"/>
      <c r="AK51" s="120" t="str" cm="1">
        <f t="array" ref="AK51">IF(AJ51="","",IF((F51-G51)&gt;=4,IF(AJ51&gt;=3,"ok","X"),IF(AJ51&gt;=1,IF(AJ51&lt;=2,"ok","X"),X)))</f>
        <v/>
      </c>
    </row>
    <row r="52" spans="1:43" ht="45" customHeight="1">
      <c r="A52" s="1">
        <v>37</v>
      </c>
      <c r="B52" s="110"/>
      <c r="C52" s="111"/>
      <c r="D52" s="112"/>
      <c r="E52" s="112"/>
      <c r="F52" s="112"/>
      <c r="G52" s="112"/>
      <c r="H52" s="113"/>
      <c r="I52" s="99"/>
      <c r="J52" s="99"/>
      <c r="K52" s="114"/>
      <c r="L52" s="114"/>
      <c r="M52" s="114"/>
      <c r="N52" s="114"/>
      <c r="O52" s="72"/>
      <c r="P52" s="99"/>
      <c r="Q52" s="114"/>
      <c r="R52" s="72"/>
      <c r="S52" s="99"/>
      <c r="T52" s="114"/>
      <c r="U52" s="114"/>
      <c r="V52" s="114"/>
      <c r="W52" s="114"/>
      <c r="X52" s="114"/>
      <c r="Y52" s="73"/>
      <c r="Z52" s="93"/>
      <c r="AA52" s="144"/>
      <c r="AB52" s="144"/>
      <c r="AC52" s="119" t="str">
        <f t="shared" si="0"/>
        <v/>
      </c>
      <c r="AD52" s="144"/>
      <c r="AE52" s="119" t="str">
        <f t="shared" si="1"/>
        <v/>
      </c>
      <c r="AF52" s="144"/>
      <c r="AG52" s="119" t="str">
        <f t="shared" si="2"/>
        <v/>
      </c>
      <c r="AH52" s="144"/>
      <c r="AI52" s="119" t="str">
        <f t="shared" si="3"/>
        <v/>
      </c>
      <c r="AJ52" s="144"/>
      <c r="AK52" s="120" t="str" cm="1">
        <f t="array" ref="AK52">IF(AJ52="","",IF((F52-G52)&gt;=4,IF(AJ52&gt;=3,"ok","X"),IF(AJ52&gt;=1,IF(AJ52&lt;=2,"ok","X"),X)))</f>
        <v/>
      </c>
    </row>
    <row r="53" spans="1:43" ht="45" customHeight="1">
      <c r="A53" s="1">
        <v>38</v>
      </c>
      <c r="B53" s="110"/>
      <c r="C53" s="111"/>
      <c r="D53" s="112"/>
      <c r="E53" s="112"/>
      <c r="F53" s="112"/>
      <c r="G53" s="112"/>
      <c r="H53" s="113"/>
      <c r="I53" s="99"/>
      <c r="J53" s="99"/>
      <c r="K53" s="114"/>
      <c r="L53" s="114"/>
      <c r="M53" s="114"/>
      <c r="N53" s="114"/>
      <c r="O53" s="72"/>
      <c r="P53" s="99"/>
      <c r="Q53" s="114"/>
      <c r="R53" s="72"/>
      <c r="S53" s="99"/>
      <c r="T53" s="114"/>
      <c r="U53" s="114"/>
      <c r="V53" s="114"/>
      <c r="W53" s="114"/>
      <c r="X53" s="114"/>
      <c r="Y53" s="73"/>
      <c r="Z53" s="93"/>
      <c r="AA53" s="144"/>
      <c r="AB53" s="144"/>
      <c r="AC53" s="119" t="str">
        <f t="shared" si="0"/>
        <v/>
      </c>
      <c r="AD53" s="144"/>
      <c r="AE53" s="119" t="str">
        <f t="shared" si="1"/>
        <v/>
      </c>
      <c r="AF53" s="144"/>
      <c r="AG53" s="119" t="str">
        <f t="shared" si="2"/>
        <v/>
      </c>
      <c r="AH53" s="144"/>
      <c r="AI53" s="119" t="str">
        <f t="shared" si="3"/>
        <v/>
      </c>
      <c r="AJ53" s="144"/>
      <c r="AK53" s="120" t="str" cm="1">
        <f t="array" ref="AK53">IF(AJ53="","",IF((F53-G53)&gt;=4,IF(AJ53&gt;=3,"ok","X"),IF(AJ53&gt;=1,IF(AJ53&lt;=2,"ok","X"),X)))</f>
        <v/>
      </c>
    </row>
    <row r="54" spans="1:43" ht="45" customHeight="1">
      <c r="A54" s="1">
        <v>39</v>
      </c>
      <c r="B54" s="110"/>
      <c r="C54" s="111"/>
      <c r="D54" s="112"/>
      <c r="E54" s="112"/>
      <c r="F54" s="112"/>
      <c r="G54" s="112"/>
      <c r="H54" s="113"/>
      <c r="I54" s="99"/>
      <c r="J54" s="99"/>
      <c r="K54" s="114"/>
      <c r="L54" s="114"/>
      <c r="M54" s="114"/>
      <c r="N54" s="114"/>
      <c r="O54" s="72"/>
      <c r="P54" s="99"/>
      <c r="Q54" s="114"/>
      <c r="R54" s="72"/>
      <c r="S54" s="99"/>
      <c r="T54" s="114"/>
      <c r="U54" s="114"/>
      <c r="V54" s="114"/>
      <c r="W54" s="114"/>
      <c r="X54" s="114"/>
      <c r="Y54" s="73"/>
      <c r="Z54" s="93"/>
      <c r="AA54" s="144"/>
      <c r="AB54" s="144"/>
      <c r="AC54" s="119" t="str">
        <f t="shared" si="0"/>
        <v/>
      </c>
      <c r="AD54" s="144"/>
      <c r="AE54" s="119" t="str">
        <f t="shared" si="1"/>
        <v/>
      </c>
      <c r="AF54" s="144"/>
      <c r="AG54" s="119" t="str">
        <f t="shared" si="2"/>
        <v/>
      </c>
      <c r="AH54" s="144"/>
      <c r="AI54" s="119" t="str">
        <f t="shared" si="3"/>
        <v/>
      </c>
      <c r="AJ54" s="144"/>
      <c r="AK54" s="120" t="str" cm="1">
        <f t="array" ref="AK54">IF(AJ54="","",IF((F54-G54)&gt;=4,IF(AJ54&gt;=3,"ok","X"),IF(AJ54&gt;=1,IF(AJ54&lt;=2,"ok","X"),X)))</f>
        <v/>
      </c>
    </row>
    <row r="55" spans="1:43" ht="45" customHeight="1">
      <c r="A55" s="1">
        <v>40</v>
      </c>
      <c r="B55" s="110"/>
      <c r="C55" s="111"/>
      <c r="D55" s="112"/>
      <c r="E55" s="112"/>
      <c r="F55" s="112"/>
      <c r="G55" s="112"/>
      <c r="H55" s="113"/>
      <c r="I55" s="99"/>
      <c r="J55" s="99"/>
      <c r="K55" s="114"/>
      <c r="L55" s="114"/>
      <c r="M55" s="114"/>
      <c r="N55" s="114"/>
      <c r="O55" s="72"/>
      <c r="P55" s="99"/>
      <c r="Q55" s="114"/>
      <c r="R55" s="72"/>
      <c r="S55" s="99"/>
      <c r="T55" s="114"/>
      <c r="U55" s="114"/>
      <c r="V55" s="114"/>
      <c r="W55" s="114"/>
      <c r="X55" s="114"/>
      <c r="Y55" s="73"/>
      <c r="Z55" s="93"/>
      <c r="AA55" s="144"/>
      <c r="AB55" s="144"/>
      <c r="AC55" s="119" t="str">
        <f t="shared" si="0"/>
        <v/>
      </c>
      <c r="AD55" s="144"/>
      <c r="AE55" s="119" t="str">
        <f t="shared" si="1"/>
        <v/>
      </c>
      <c r="AF55" s="144"/>
      <c r="AG55" s="119" t="str">
        <f t="shared" si="2"/>
        <v/>
      </c>
      <c r="AH55" s="144"/>
      <c r="AI55" s="119" t="str">
        <f t="shared" si="3"/>
        <v/>
      </c>
      <c r="AJ55" s="144"/>
      <c r="AK55" s="120" t="str" cm="1">
        <f t="array" ref="AK55">IF(AJ55="","",IF((F55-G55)&gt;=4,IF(AJ55&gt;=3,"ok","X"),IF(AJ55&gt;=1,IF(AJ55&lt;=2,"ok","X"),X)))</f>
        <v/>
      </c>
    </row>
    <row r="56" spans="1:43" ht="45" customHeight="1">
      <c r="A56" s="1">
        <v>41</v>
      </c>
      <c r="B56" s="148"/>
      <c r="C56" s="111"/>
      <c r="D56" s="112"/>
      <c r="E56" s="112"/>
      <c r="F56" s="112"/>
      <c r="G56" s="112"/>
      <c r="H56" s="113"/>
      <c r="I56" s="99"/>
      <c r="J56" s="99"/>
      <c r="K56" s="114"/>
      <c r="L56" s="114"/>
      <c r="M56" s="114"/>
      <c r="N56" s="114"/>
      <c r="O56" s="72"/>
      <c r="P56" s="99"/>
      <c r="Q56" s="114"/>
      <c r="R56" s="72"/>
      <c r="S56" s="99"/>
      <c r="T56" s="114"/>
      <c r="U56" s="114"/>
      <c r="V56" s="114"/>
      <c r="W56" s="114"/>
      <c r="X56" s="114"/>
      <c r="Y56" s="73"/>
      <c r="Z56" s="93"/>
      <c r="AA56" s="144"/>
      <c r="AB56" s="144"/>
      <c r="AC56" s="119" t="str">
        <f t="shared" si="0"/>
        <v/>
      </c>
      <c r="AD56" s="144"/>
      <c r="AE56" s="119" t="str">
        <f t="shared" si="1"/>
        <v/>
      </c>
      <c r="AF56" s="144"/>
      <c r="AG56" s="119" t="str">
        <f t="shared" si="2"/>
        <v/>
      </c>
      <c r="AH56" s="144"/>
      <c r="AI56" s="119" t="str">
        <f t="shared" si="3"/>
        <v/>
      </c>
      <c r="AJ56" s="144"/>
      <c r="AK56" s="120" t="str" cm="1">
        <f t="array" ref="AK56">IF(AJ56="","",IF((F56-G56)&gt;=4,IF(AJ56&gt;=3,"ok","X"),IF(AJ56&gt;=1,IF(AJ56&lt;=2,"ok","X"),X)))</f>
        <v/>
      </c>
    </row>
    <row r="57" spans="1:43" ht="45" customHeight="1">
      <c r="A57" s="1">
        <v>42</v>
      </c>
      <c r="B57" s="110"/>
      <c r="C57" s="111"/>
      <c r="D57" s="112"/>
      <c r="E57" s="112"/>
      <c r="F57" s="112"/>
      <c r="G57" s="112"/>
      <c r="H57" s="113"/>
      <c r="I57" s="99"/>
      <c r="J57" s="99"/>
      <c r="K57" s="114"/>
      <c r="L57" s="114"/>
      <c r="M57" s="114"/>
      <c r="N57" s="114"/>
      <c r="O57" s="72"/>
      <c r="P57" s="99"/>
      <c r="Q57" s="114"/>
      <c r="R57" s="72"/>
      <c r="S57" s="99"/>
      <c r="T57" s="114"/>
      <c r="U57" s="114"/>
      <c r="V57" s="114"/>
      <c r="W57" s="114"/>
      <c r="X57" s="114"/>
      <c r="Y57" s="73"/>
      <c r="Z57" s="93"/>
      <c r="AA57" s="144"/>
      <c r="AB57" s="144"/>
      <c r="AC57" s="119" t="str">
        <f t="shared" si="0"/>
        <v/>
      </c>
      <c r="AD57" s="144"/>
      <c r="AE57" s="119" t="str">
        <f t="shared" si="1"/>
        <v/>
      </c>
      <c r="AF57" s="144"/>
      <c r="AG57" s="119" t="str">
        <f t="shared" si="2"/>
        <v/>
      </c>
      <c r="AH57" s="144"/>
      <c r="AI57" s="119" t="str">
        <f t="shared" si="3"/>
        <v/>
      </c>
      <c r="AJ57" s="144"/>
      <c r="AK57" s="120" t="str" cm="1">
        <f t="array" ref="AK57">IF(AJ57="","",IF((F57-G57)&gt;=4,IF(AJ57&gt;=3,"ok","X"),IF(AJ57&gt;=1,IF(AJ57&lt;=2,"ok","X"),X)))</f>
        <v/>
      </c>
    </row>
    <row r="58" spans="1:43" ht="45" customHeight="1">
      <c r="A58" s="1">
        <v>43</v>
      </c>
      <c r="B58" s="110"/>
      <c r="C58" s="111"/>
      <c r="D58" s="112"/>
      <c r="E58" s="112"/>
      <c r="F58" s="112"/>
      <c r="G58" s="112"/>
      <c r="H58" s="113"/>
      <c r="I58" s="99"/>
      <c r="J58" s="99"/>
      <c r="K58" s="114"/>
      <c r="L58" s="114"/>
      <c r="M58" s="114"/>
      <c r="N58" s="114"/>
      <c r="O58" s="72"/>
      <c r="P58" s="99"/>
      <c r="Q58" s="114"/>
      <c r="R58" s="72"/>
      <c r="S58" s="99"/>
      <c r="T58" s="114"/>
      <c r="U58" s="114"/>
      <c r="V58" s="114"/>
      <c r="W58" s="114"/>
      <c r="X58" s="114"/>
      <c r="Y58" s="73"/>
      <c r="Z58" s="93"/>
      <c r="AA58" s="144"/>
      <c r="AB58" s="144"/>
      <c r="AC58" s="119" t="str">
        <f t="shared" si="0"/>
        <v/>
      </c>
      <c r="AD58" s="144"/>
      <c r="AE58" s="119" t="str">
        <f t="shared" si="1"/>
        <v/>
      </c>
      <c r="AF58" s="144"/>
      <c r="AG58" s="119" t="str">
        <f t="shared" si="2"/>
        <v/>
      </c>
      <c r="AH58" s="144"/>
      <c r="AI58" s="119" t="str">
        <f t="shared" si="3"/>
        <v/>
      </c>
      <c r="AJ58" s="144"/>
      <c r="AK58" s="120" t="str" cm="1">
        <f t="array" ref="AK58">IF(AJ58="","",IF((F58-G58)&gt;=4,IF(AJ58&gt;=3,"ok","X"),IF(AJ58&gt;=1,IF(AJ58&lt;=2,"ok","X"),X)))</f>
        <v/>
      </c>
    </row>
    <row r="59" spans="1:43" ht="45" customHeight="1">
      <c r="A59" s="1">
        <v>44</v>
      </c>
      <c r="B59" s="110"/>
      <c r="C59" s="111"/>
      <c r="D59" s="112"/>
      <c r="E59" s="112"/>
      <c r="F59" s="112"/>
      <c r="G59" s="112"/>
      <c r="H59" s="113"/>
      <c r="I59" s="99"/>
      <c r="J59" s="99"/>
      <c r="K59" s="114"/>
      <c r="L59" s="114"/>
      <c r="M59" s="114"/>
      <c r="N59" s="114"/>
      <c r="O59" s="72"/>
      <c r="P59" s="99"/>
      <c r="Q59" s="114"/>
      <c r="R59" s="72"/>
      <c r="S59" s="99"/>
      <c r="T59" s="114"/>
      <c r="U59" s="114"/>
      <c r="V59" s="114"/>
      <c r="W59" s="114"/>
      <c r="X59" s="114"/>
      <c r="Y59" s="73"/>
      <c r="Z59" s="93"/>
      <c r="AA59" s="144"/>
      <c r="AB59" s="144"/>
      <c r="AC59" s="119" t="str">
        <f t="shared" si="0"/>
        <v/>
      </c>
      <c r="AD59" s="144"/>
      <c r="AE59" s="119" t="str">
        <f t="shared" si="1"/>
        <v/>
      </c>
      <c r="AF59" s="144"/>
      <c r="AG59" s="119" t="str">
        <f t="shared" si="2"/>
        <v/>
      </c>
      <c r="AH59" s="144"/>
      <c r="AI59" s="119" t="str">
        <f t="shared" si="3"/>
        <v/>
      </c>
      <c r="AJ59" s="144"/>
      <c r="AK59" s="120" t="str" cm="1">
        <f t="array" ref="AK59">IF(AJ59="","",IF((F59-G59)&gt;=4,IF(AJ59&gt;=3,"ok","X"),IF(AJ59&gt;=1,IF(AJ59&lt;=2,"ok","X"),X)))</f>
        <v/>
      </c>
      <c r="AN59" s="9"/>
      <c r="AO59" s="10"/>
    </row>
    <row r="60" spans="1:43" ht="45" customHeight="1">
      <c r="A60" s="1">
        <v>45</v>
      </c>
      <c r="B60" s="147"/>
      <c r="C60" s="146"/>
      <c r="D60" s="112"/>
      <c r="E60" s="112"/>
      <c r="F60" s="112"/>
      <c r="G60" s="112"/>
      <c r="H60" s="113"/>
      <c r="I60" s="99"/>
      <c r="J60" s="99"/>
      <c r="K60" s="114"/>
      <c r="L60" s="114"/>
      <c r="M60" s="114"/>
      <c r="N60" s="114"/>
      <c r="O60" s="72"/>
      <c r="P60" s="99"/>
      <c r="Q60" s="114"/>
      <c r="R60" s="72"/>
      <c r="S60" s="99"/>
      <c r="T60" s="114"/>
      <c r="U60" s="114"/>
      <c r="V60" s="114"/>
      <c r="W60" s="114"/>
      <c r="X60" s="114"/>
      <c r="Y60" s="73"/>
      <c r="Z60" s="93"/>
      <c r="AA60" s="144"/>
      <c r="AB60" s="144"/>
      <c r="AC60" s="119" t="str">
        <f t="shared" si="0"/>
        <v/>
      </c>
      <c r="AD60" s="144"/>
      <c r="AE60" s="119" t="str">
        <f t="shared" si="1"/>
        <v/>
      </c>
      <c r="AF60" s="144"/>
      <c r="AG60" s="119" t="str">
        <f t="shared" si="2"/>
        <v/>
      </c>
      <c r="AH60" s="144"/>
      <c r="AI60" s="119" t="str">
        <f t="shared" si="3"/>
        <v/>
      </c>
      <c r="AJ60" s="144"/>
      <c r="AK60" s="120" t="str" cm="1">
        <f t="array" ref="AK60">IF(AJ60="","",IF((F60-G60)&gt;=4,IF(AJ60&gt;=3,"ok","X"),IF(AJ60&gt;=1,IF(AJ60&lt;=2,"ok","X"),X)))</f>
        <v/>
      </c>
      <c r="AN60" s="9"/>
      <c r="AO60" s="10"/>
    </row>
    <row r="61" spans="1:43" ht="45" customHeight="1">
      <c r="A61" s="1">
        <v>46</v>
      </c>
      <c r="B61" s="110"/>
      <c r="C61" s="111"/>
      <c r="D61" s="112"/>
      <c r="E61" s="112"/>
      <c r="F61" s="112"/>
      <c r="G61" s="112"/>
      <c r="H61" s="113"/>
      <c r="I61" s="99"/>
      <c r="J61" s="99"/>
      <c r="K61" s="114"/>
      <c r="L61" s="114"/>
      <c r="M61" s="114"/>
      <c r="N61" s="114"/>
      <c r="O61" s="72"/>
      <c r="P61" s="99"/>
      <c r="Q61" s="114"/>
      <c r="R61" s="72"/>
      <c r="S61" s="99"/>
      <c r="T61" s="114"/>
      <c r="U61" s="114"/>
      <c r="V61" s="114"/>
      <c r="W61" s="114"/>
      <c r="X61" s="114"/>
      <c r="Y61" s="73"/>
      <c r="Z61" s="93"/>
      <c r="AA61" s="144"/>
      <c r="AB61" s="144"/>
      <c r="AC61" s="119" t="str">
        <f t="shared" si="0"/>
        <v/>
      </c>
      <c r="AD61" s="144"/>
      <c r="AE61" s="119" t="str">
        <f t="shared" si="1"/>
        <v/>
      </c>
      <c r="AF61" s="144"/>
      <c r="AG61" s="119" t="str">
        <f t="shared" si="2"/>
        <v/>
      </c>
      <c r="AH61" s="144"/>
      <c r="AI61" s="119" t="str">
        <f t="shared" si="3"/>
        <v/>
      </c>
      <c r="AJ61" s="144"/>
      <c r="AK61" s="120" t="str" cm="1">
        <f t="array" ref="AK61">IF(AJ61="","",IF((F61-G61)&gt;=4,IF(AJ61&gt;=3,"ok","X"),IF(AJ61&gt;=1,IF(AJ61&lt;=2,"ok","X"),X)))</f>
        <v/>
      </c>
      <c r="AN61" s="9"/>
      <c r="AO61" s="10"/>
      <c r="AP61" s="10"/>
      <c r="AQ61" s="10"/>
    </row>
    <row r="62" spans="1:43" ht="45" customHeight="1">
      <c r="A62" s="1">
        <v>47</v>
      </c>
      <c r="B62" s="110"/>
      <c r="C62" s="111"/>
      <c r="D62" s="112"/>
      <c r="E62" s="112"/>
      <c r="F62" s="112"/>
      <c r="G62" s="112"/>
      <c r="H62" s="113"/>
      <c r="I62" s="99"/>
      <c r="J62" s="99"/>
      <c r="K62" s="114"/>
      <c r="L62" s="114"/>
      <c r="M62" s="114"/>
      <c r="N62" s="114"/>
      <c r="O62" s="72"/>
      <c r="P62" s="99"/>
      <c r="Q62" s="114"/>
      <c r="R62" s="72"/>
      <c r="S62" s="99"/>
      <c r="T62" s="114"/>
      <c r="U62" s="114"/>
      <c r="V62" s="114"/>
      <c r="W62" s="114"/>
      <c r="X62" s="114"/>
      <c r="Y62" s="73"/>
      <c r="Z62" s="93"/>
      <c r="AA62" s="144"/>
      <c r="AB62" s="144"/>
      <c r="AC62" s="119" t="str">
        <f t="shared" si="0"/>
        <v/>
      </c>
      <c r="AD62" s="144"/>
      <c r="AE62" s="119" t="str">
        <f t="shared" si="1"/>
        <v/>
      </c>
      <c r="AF62" s="144"/>
      <c r="AG62" s="119" t="str">
        <f t="shared" si="2"/>
        <v/>
      </c>
      <c r="AH62" s="144"/>
      <c r="AI62" s="119" t="str">
        <f t="shared" si="3"/>
        <v/>
      </c>
      <c r="AJ62" s="144"/>
      <c r="AK62" s="120" t="str" cm="1">
        <f t="array" ref="AK62">IF(AJ62="","",IF((F62-G62)&gt;=4,IF(AJ62&gt;=3,"ok","X"),IF(AJ62&gt;=1,IF(AJ62&lt;=2,"ok","X"),X)))</f>
        <v/>
      </c>
      <c r="AN62" s="9"/>
      <c r="AO62" s="10"/>
      <c r="AP62" s="10"/>
      <c r="AQ62" s="10"/>
    </row>
    <row r="63" spans="1:43" ht="45" customHeight="1">
      <c r="A63" s="1">
        <v>48</v>
      </c>
      <c r="B63" s="110"/>
      <c r="C63" s="111"/>
      <c r="D63" s="112"/>
      <c r="E63" s="112"/>
      <c r="F63" s="112"/>
      <c r="G63" s="112"/>
      <c r="H63" s="113"/>
      <c r="I63" s="99"/>
      <c r="J63" s="99"/>
      <c r="K63" s="114"/>
      <c r="L63" s="114"/>
      <c r="M63" s="114"/>
      <c r="N63" s="114"/>
      <c r="O63" s="72"/>
      <c r="P63" s="99"/>
      <c r="Q63" s="114"/>
      <c r="R63" s="72"/>
      <c r="S63" s="99"/>
      <c r="T63" s="114"/>
      <c r="U63" s="114"/>
      <c r="V63" s="114"/>
      <c r="W63" s="114"/>
      <c r="X63" s="114"/>
      <c r="Y63" s="73"/>
      <c r="Z63" s="93"/>
      <c r="AA63" s="144"/>
      <c r="AB63" s="144"/>
      <c r="AC63" s="119" t="str">
        <f t="shared" si="0"/>
        <v/>
      </c>
      <c r="AD63" s="144"/>
      <c r="AE63" s="119" t="str">
        <f t="shared" si="1"/>
        <v/>
      </c>
      <c r="AF63" s="144"/>
      <c r="AG63" s="119" t="str">
        <f t="shared" si="2"/>
        <v/>
      </c>
      <c r="AH63" s="144"/>
      <c r="AI63" s="119" t="str">
        <f t="shared" si="3"/>
        <v/>
      </c>
      <c r="AJ63" s="144"/>
      <c r="AK63" s="120" t="str" cm="1">
        <f t="array" ref="AK63">IF(AJ63="","",IF((F63-G63)&gt;=4,IF(AJ63&gt;=3,"ok","X"),IF(AJ63&gt;=1,IF(AJ63&lt;=2,"ok","X"),X)))</f>
        <v/>
      </c>
      <c r="AN63" s="9"/>
      <c r="AO63" s="10"/>
      <c r="AP63" s="10"/>
      <c r="AQ63" s="10"/>
    </row>
    <row r="64" spans="1:43" ht="45" customHeight="1">
      <c r="A64" s="1">
        <v>49</v>
      </c>
      <c r="B64" s="110"/>
      <c r="C64" s="111"/>
      <c r="D64" s="112"/>
      <c r="E64" s="112"/>
      <c r="F64" s="112"/>
      <c r="G64" s="112"/>
      <c r="H64" s="113"/>
      <c r="I64" s="99"/>
      <c r="J64" s="99"/>
      <c r="K64" s="114"/>
      <c r="L64" s="114"/>
      <c r="M64" s="114"/>
      <c r="N64" s="114"/>
      <c r="O64" s="72"/>
      <c r="P64" s="99"/>
      <c r="Q64" s="114"/>
      <c r="R64" s="72"/>
      <c r="S64" s="99"/>
      <c r="T64" s="114"/>
      <c r="U64" s="114"/>
      <c r="V64" s="114"/>
      <c r="W64" s="114"/>
      <c r="X64" s="114"/>
      <c r="Y64" s="73"/>
      <c r="Z64" s="93"/>
      <c r="AA64" s="144"/>
      <c r="AB64" s="144"/>
      <c r="AC64" s="119" t="str">
        <f t="shared" si="0"/>
        <v/>
      </c>
      <c r="AD64" s="144"/>
      <c r="AE64" s="119" t="str">
        <f t="shared" si="1"/>
        <v/>
      </c>
      <c r="AF64" s="144"/>
      <c r="AG64" s="119" t="str">
        <f t="shared" si="2"/>
        <v/>
      </c>
      <c r="AH64" s="144"/>
      <c r="AI64" s="119" t="str">
        <f t="shared" si="3"/>
        <v/>
      </c>
      <c r="AJ64" s="144"/>
      <c r="AK64" s="120" t="str" cm="1">
        <f t="array" ref="AK64">IF(AJ64="","",IF((F64-G64)&gt;=4,IF(AJ64&gt;=3,"ok","X"),IF(AJ64&gt;=1,IF(AJ64&lt;=2,"ok","X"),X)))</f>
        <v/>
      </c>
      <c r="AN64" s="9"/>
      <c r="AO64" s="10"/>
      <c r="AP64" s="10"/>
      <c r="AQ64" s="10"/>
    </row>
    <row r="65" spans="1:43" ht="45" customHeight="1">
      <c r="A65" s="1">
        <v>50</v>
      </c>
      <c r="B65" s="110"/>
      <c r="C65" s="111"/>
      <c r="D65" s="112"/>
      <c r="E65" s="112"/>
      <c r="F65" s="112"/>
      <c r="G65" s="112"/>
      <c r="H65" s="113"/>
      <c r="I65" s="99"/>
      <c r="J65" s="99"/>
      <c r="K65" s="114"/>
      <c r="L65" s="114"/>
      <c r="M65" s="114"/>
      <c r="N65" s="114"/>
      <c r="O65" s="72"/>
      <c r="P65" s="99"/>
      <c r="Q65" s="114"/>
      <c r="R65" s="72"/>
      <c r="S65" s="99"/>
      <c r="T65" s="114"/>
      <c r="U65" s="114"/>
      <c r="V65" s="114"/>
      <c r="W65" s="114"/>
      <c r="X65" s="114"/>
      <c r="Y65" s="73"/>
      <c r="Z65" s="93"/>
      <c r="AA65" s="144"/>
      <c r="AB65" s="144"/>
      <c r="AC65" s="119" t="str">
        <f t="shared" si="0"/>
        <v/>
      </c>
      <c r="AD65" s="144"/>
      <c r="AE65" s="119" t="str">
        <f t="shared" si="1"/>
        <v/>
      </c>
      <c r="AF65" s="144"/>
      <c r="AG65" s="119" t="str">
        <f t="shared" si="2"/>
        <v/>
      </c>
      <c r="AH65" s="144"/>
      <c r="AI65" s="119" t="str">
        <f t="shared" si="3"/>
        <v/>
      </c>
      <c r="AJ65" s="144"/>
      <c r="AK65" s="120" t="str" cm="1">
        <f t="array" ref="AK65">IF(AJ65="","",IF((F65-G65)&gt;=4,IF(AJ65&gt;=3,"ok","X"),IF(AJ65&gt;=1,IF(AJ65&lt;=2,"ok","X"),X)))</f>
        <v/>
      </c>
      <c r="AN65" s="9"/>
      <c r="AO65" s="10"/>
      <c r="AP65" s="10"/>
      <c r="AQ65" s="10"/>
    </row>
    <row r="66" spans="1:43" ht="45" customHeight="1">
      <c r="A66" s="1">
        <v>51</v>
      </c>
      <c r="B66" s="110"/>
      <c r="C66" s="111"/>
      <c r="D66" s="112"/>
      <c r="E66" s="112"/>
      <c r="F66" s="112"/>
      <c r="G66" s="112"/>
      <c r="H66" s="113"/>
      <c r="I66" s="99"/>
      <c r="J66" s="99"/>
      <c r="K66" s="114"/>
      <c r="L66" s="114"/>
      <c r="M66" s="114"/>
      <c r="N66" s="114"/>
      <c r="O66" s="72"/>
      <c r="P66" s="99"/>
      <c r="Q66" s="114"/>
      <c r="R66" s="72"/>
      <c r="S66" s="99"/>
      <c r="T66" s="114"/>
      <c r="U66" s="114"/>
      <c r="V66" s="114"/>
      <c r="W66" s="114"/>
      <c r="X66" s="114"/>
      <c r="Y66" s="73"/>
      <c r="Z66" s="93"/>
      <c r="AA66" s="144"/>
      <c r="AB66" s="144"/>
      <c r="AC66" s="119" t="str">
        <f t="shared" si="0"/>
        <v/>
      </c>
      <c r="AD66" s="144"/>
      <c r="AE66" s="119" t="str">
        <f t="shared" si="1"/>
        <v/>
      </c>
      <c r="AF66" s="144"/>
      <c r="AG66" s="119" t="str">
        <f t="shared" si="2"/>
        <v/>
      </c>
      <c r="AH66" s="144"/>
      <c r="AI66" s="119" t="str">
        <f t="shared" si="3"/>
        <v/>
      </c>
      <c r="AJ66" s="144"/>
      <c r="AK66" s="120" t="str" cm="1">
        <f t="array" ref="AK66">IF(AJ66="","",IF((F66-G66)&gt;=4,IF(AJ66&gt;=3,"ok","X"),IF(AJ66&gt;=1,IF(AJ66&lt;=2,"ok","X"),X)))</f>
        <v/>
      </c>
      <c r="AN66" s="9"/>
      <c r="AO66" s="10"/>
      <c r="AP66" s="10"/>
      <c r="AQ66" s="10"/>
    </row>
    <row r="67" spans="1:43" ht="45" customHeight="1">
      <c r="A67" s="1">
        <v>52</v>
      </c>
      <c r="B67" s="110"/>
      <c r="C67" s="111"/>
      <c r="D67" s="112"/>
      <c r="E67" s="112"/>
      <c r="F67" s="112"/>
      <c r="G67" s="112"/>
      <c r="H67" s="113"/>
      <c r="I67" s="99"/>
      <c r="J67" s="99"/>
      <c r="K67" s="114"/>
      <c r="L67" s="114"/>
      <c r="M67" s="114"/>
      <c r="N67" s="114"/>
      <c r="O67" s="72"/>
      <c r="P67" s="99"/>
      <c r="Q67" s="114"/>
      <c r="R67" s="72"/>
      <c r="S67" s="99"/>
      <c r="T67" s="114"/>
      <c r="U67" s="114"/>
      <c r="V67" s="114"/>
      <c r="W67" s="114"/>
      <c r="X67" s="114"/>
      <c r="Y67" s="73"/>
      <c r="Z67" s="93"/>
      <c r="AA67" s="144"/>
      <c r="AB67" s="144"/>
      <c r="AC67" s="119" t="str">
        <f t="shared" si="0"/>
        <v/>
      </c>
      <c r="AD67" s="144"/>
      <c r="AE67" s="119" t="str">
        <f t="shared" si="1"/>
        <v/>
      </c>
      <c r="AF67" s="144"/>
      <c r="AG67" s="119" t="str">
        <f t="shared" si="2"/>
        <v/>
      </c>
      <c r="AH67" s="144"/>
      <c r="AI67" s="119" t="str">
        <f t="shared" si="3"/>
        <v/>
      </c>
      <c r="AJ67" s="144"/>
      <c r="AK67" s="120" t="str" cm="1">
        <f t="array" ref="AK67">IF(AJ67="","",IF((F67-G67)&gt;=4,IF(AJ67&gt;=3,"ok","X"),IF(AJ67&gt;=1,IF(AJ67&lt;=2,"ok","X"),X)))</f>
        <v/>
      </c>
      <c r="AN67" s="9"/>
      <c r="AO67" s="10"/>
      <c r="AP67" s="10"/>
      <c r="AQ67" s="10"/>
    </row>
    <row r="68" spans="1:43" ht="45" customHeight="1">
      <c r="A68" s="1">
        <v>53</v>
      </c>
      <c r="B68" s="110"/>
      <c r="C68" s="111"/>
      <c r="D68" s="112"/>
      <c r="E68" s="112"/>
      <c r="F68" s="112"/>
      <c r="G68" s="112"/>
      <c r="H68" s="113"/>
      <c r="I68" s="99"/>
      <c r="J68" s="99"/>
      <c r="K68" s="114"/>
      <c r="L68" s="114"/>
      <c r="M68" s="114"/>
      <c r="N68" s="114"/>
      <c r="O68" s="72"/>
      <c r="P68" s="99"/>
      <c r="Q68" s="114"/>
      <c r="R68" s="72"/>
      <c r="S68" s="99"/>
      <c r="T68" s="114"/>
      <c r="U68" s="114"/>
      <c r="V68" s="114"/>
      <c r="W68" s="114"/>
      <c r="X68" s="114"/>
      <c r="Y68" s="73"/>
      <c r="Z68" s="93"/>
      <c r="AA68" s="144"/>
      <c r="AB68" s="144"/>
      <c r="AC68" s="119" t="str">
        <f t="shared" si="0"/>
        <v/>
      </c>
      <c r="AD68" s="144"/>
      <c r="AE68" s="119" t="str">
        <f t="shared" si="1"/>
        <v/>
      </c>
      <c r="AF68" s="144"/>
      <c r="AG68" s="119" t="str">
        <f t="shared" si="2"/>
        <v/>
      </c>
      <c r="AH68" s="144"/>
      <c r="AI68" s="119" t="str">
        <f t="shared" si="3"/>
        <v/>
      </c>
      <c r="AJ68" s="144"/>
      <c r="AK68" s="120" t="str" cm="1">
        <f t="array" ref="AK68">IF(AJ68="","",IF((F68-G68)&gt;=4,IF(AJ68&gt;=3,"ok","X"),IF(AJ68&gt;=1,IF(AJ68&lt;=2,"ok","X"),X)))</f>
        <v/>
      </c>
      <c r="AN68" s="9"/>
      <c r="AO68" s="10"/>
      <c r="AP68" s="10"/>
      <c r="AQ68" s="10"/>
    </row>
    <row r="69" spans="1:43" ht="45" customHeight="1">
      <c r="A69" s="1">
        <v>54</v>
      </c>
      <c r="B69" s="110"/>
      <c r="C69" s="111"/>
      <c r="D69" s="112"/>
      <c r="E69" s="112"/>
      <c r="F69" s="112"/>
      <c r="G69" s="112"/>
      <c r="H69" s="113"/>
      <c r="I69" s="99"/>
      <c r="J69" s="99"/>
      <c r="K69" s="114"/>
      <c r="L69" s="114"/>
      <c r="M69" s="114"/>
      <c r="N69" s="114"/>
      <c r="O69" s="72"/>
      <c r="P69" s="99"/>
      <c r="Q69" s="114"/>
      <c r="R69" s="72"/>
      <c r="S69" s="99"/>
      <c r="T69" s="114"/>
      <c r="U69" s="114"/>
      <c r="V69" s="114"/>
      <c r="W69" s="114"/>
      <c r="X69" s="114"/>
      <c r="Y69" s="73"/>
      <c r="Z69" s="93"/>
      <c r="AA69" s="144"/>
      <c r="AB69" s="144"/>
      <c r="AC69" s="119" t="str">
        <f t="shared" si="0"/>
        <v/>
      </c>
      <c r="AD69" s="144"/>
      <c r="AE69" s="119" t="str">
        <f t="shared" si="1"/>
        <v/>
      </c>
      <c r="AF69" s="144"/>
      <c r="AG69" s="119" t="str">
        <f t="shared" si="2"/>
        <v/>
      </c>
      <c r="AH69" s="144"/>
      <c r="AI69" s="119" t="str">
        <f t="shared" si="3"/>
        <v/>
      </c>
      <c r="AJ69" s="144"/>
      <c r="AK69" s="120" t="str" cm="1">
        <f t="array" ref="AK69">IF(AJ69="","",IF((F69-G69)&gt;=4,IF(AJ69&gt;=3,"ok","X"),IF(AJ69&gt;=1,IF(AJ69&lt;=2,"ok","X"),X)))</f>
        <v/>
      </c>
      <c r="AN69" s="9"/>
      <c r="AO69" s="10"/>
      <c r="AP69" s="10"/>
      <c r="AQ69" s="10"/>
    </row>
    <row r="70" spans="1:43" ht="45" customHeight="1">
      <c r="A70" s="1">
        <v>55</v>
      </c>
      <c r="B70" s="110"/>
      <c r="C70" s="111"/>
      <c r="D70" s="112"/>
      <c r="E70" s="112"/>
      <c r="F70" s="112"/>
      <c r="G70" s="112"/>
      <c r="H70" s="113"/>
      <c r="I70" s="99"/>
      <c r="J70" s="99"/>
      <c r="K70" s="114"/>
      <c r="L70" s="114"/>
      <c r="M70" s="114"/>
      <c r="N70" s="114"/>
      <c r="O70" s="72"/>
      <c r="P70" s="99"/>
      <c r="Q70" s="114"/>
      <c r="R70" s="72"/>
      <c r="S70" s="99"/>
      <c r="T70" s="114"/>
      <c r="U70" s="114"/>
      <c r="V70" s="114"/>
      <c r="W70" s="114"/>
      <c r="X70" s="114"/>
      <c r="Y70" s="73"/>
      <c r="Z70" s="93"/>
      <c r="AA70" s="144"/>
      <c r="AB70" s="144"/>
      <c r="AC70" s="119" t="str">
        <f t="shared" si="0"/>
        <v/>
      </c>
      <c r="AD70" s="144"/>
      <c r="AE70" s="119" t="str">
        <f t="shared" si="1"/>
        <v/>
      </c>
      <c r="AF70" s="144"/>
      <c r="AG70" s="119" t="str">
        <f t="shared" si="2"/>
        <v/>
      </c>
      <c r="AH70" s="144"/>
      <c r="AI70" s="119" t="str">
        <f t="shared" si="3"/>
        <v/>
      </c>
      <c r="AJ70" s="144"/>
      <c r="AK70" s="120" t="str" cm="1">
        <f t="array" ref="AK70">IF(AJ70="","",IF((F70-G70)&gt;=4,IF(AJ70&gt;=3,"ok","X"),IF(AJ70&gt;=1,IF(AJ70&lt;=2,"ok","X"),X)))</f>
        <v/>
      </c>
      <c r="AN70" s="9"/>
      <c r="AO70" s="10"/>
      <c r="AP70" s="10"/>
      <c r="AQ70" s="10"/>
    </row>
    <row r="71" spans="1:43" ht="45" customHeight="1">
      <c r="A71" s="1">
        <v>56</v>
      </c>
      <c r="B71" s="110"/>
      <c r="C71" s="111"/>
      <c r="D71" s="112"/>
      <c r="E71" s="112"/>
      <c r="F71" s="112"/>
      <c r="G71" s="112"/>
      <c r="H71" s="113"/>
      <c r="I71" s="99"/>
      <c r="J71" s="99"/>
      <c r="K71" s="114"/>
      <c r="L71" s="114"/>
      <c r="M71" s="114"/>
      <c r="N71" s="114"/>
      <c r="O71" s="72"/>
      <c r="P71" s="99"/>
      <c r="Q71" s="114"/>
      <c r="R71" s="72"/>
      <c r="S71" s="99"/>
      <c r="T71" s="114"/>
      <c r="U71" s="114"/>
      <c r="V71" s="114"/>
      <c r="W71" s="114"/>
      <c r="X71" s="114"/>
      <c r="Y71" s="73"/>
      <c r="Z71" s="93"/>
      <c r="AA71" s="144"/>
      <c r="AB71" s="144"/>
      <c r="AC71" s="119" t="str">
        <f t="shared" si="0"/>
        <v/>
      </c>
      <c r="AD71" s="144"/>
      <c r="AE71" s="119" t="str">
        <f t="shared" si="1"/>
        <v/>
      </c>
      <c r="AF71" s="144"/>
      <c r="AG71" s="119" t="str">
        <f t="shared" si="2"/>
        <v/>
      </c>
      <c r="AH71" s="144"/>
      <c r="AI71" s="119" t="str">
        <f t="shared" si="3"/>
        <v/>
      </c>
      <c r="AJ71" s="144"/>
      <c r="AK71" s="120" t="str" cm="1">
        <f t="array" ref="AK71">IF(AJ71="","",IF((F71-G71)&gt;=4,IF(AJ71&gt;=3,"ok","X"),IF(AJ71&gt;=1,IF(AJ71&lt;=2,"ok","X"),X)))</f>
        <v/>
      </c>
      <c r="AN71" s="9"/>
      <c r="AO71" s="10"/>
      <c r="AP71" s="10"/>
      <c r="AQ71" s="10"/>
    </row>
    <row r="72" spans="1:43" ht="45" customHeight="1">
      <c r="A72" s="1">
        <v>57</v>
      </c>
      <c r="B72" s="110"/>
      <c r="C72" s="111"/>
      <c r="D72" s="112"/>
      <c r="E72" s="112"/>
      <c r="F72" s="112"/>
      <c r="G72" s="112"/>
      <c r="H72" s="113"/>
      <c r="I72" s="99"/>
      <c r="J72" s="99"/>
      <c r="K72" s="114"/>
      <c r="L72" s="114"/>
      <c r="M72" s="114"/>
      <c r="N72" s="114"/>
      <c r="O72" s="72"/>
      <c r="P72" s="99"/>
      <c r="Q72" s="114"/>
      <c r="R72" s="72"/>
      <c r="S72" s="99"/>
      <c r="T72" s="114"/>
      <c r="U72" s="114"/>
      <c r="V72" s="114"/>
      <c r="W72" s="114"/>
      <c r="X72" s="114"/>
      <c r="Y72" s="73"/>
      <c r="Z72" s="93"/>
      <c r="AA72" s="144"/>
      <c r="AB72" s="144"/>
      <c r="AC72" s="119" t="str">
        <f t="shared" si="0"/>
        <v/>
      </c>
      <c r="AD72" s="144"/>
      <c r="AE72" s="119" t="str">
        <f t="shared" si="1"/>
        <v/>
      </c>
      <c r="AF72" s="144"/>
      <c r="AG72" s="119" t="str">
        <f t="shared" si="2"/>
        <v/>
      </c>
      <c r="AH72" s="144"/>
      <c r="AI72" s="119" t="str">
        <f t="shared" si="3"/>
        <v/>
      </c>
      <c r="AJ72" s="144"/>
      <c r="AK72" s="120" t="str" cm="1">
        <f t="array" ref="AK72">IF(AJ72="","",IF((F72-G72)&gt;=4,IF(AJ72&gt;=3,"ok","X"),IF(AJ72&gt;=1,IF(AJ72&lt;=2,"ok","X"),X)))</f>
        <v/>
      </c>
      <c r="AN72" s="9"/>
      <c r="AO72" s="10"/>
      <c r="AP72" s="10"/>
      <c r="AQ72" s="10"/>
    </row>
    <row r="73" spans="1:43" ht="45" customHeight="1">
      <c r="A73" s="1">
        <v>58</v>
      </c>
      <c r="B73" s="110"/>
      <c r="C73" s="111"/>
      <c r="D73" s="112"/>
      <c r="E73" s="112"/>
      <c r="F73" s="112"/>
      <c r="G73" s="112"/>
      <c r="H73" s="113"/>
      <c r="I73" s="99"/>
      <c r="J73" s="99"/>
      <c r="K73" s="114"/>
      <c r="L73" s="114"/>
      <c r="M73" s="114"/>
      <c r="N73" s="114"/>
      <c r="O73" s="72"/>
      <c r="P73" s="99"/>
      <c r="Q73" s="114"/>
      <c r="R73" s="72"/>
      <c r="S73" s="99"/>
      <c r="T73" s="114"/>
      <c r="U73" s="114"/>
      <c r="V73" s="114"/>
      <c r="W73" s="114"/>
      <c r="X73" s="114"/>
      <c r="Y73" s="73"/>
      <c r="Z73" s="93"/>
      <c r="AA73" s="144"/>
      <c r="AB73" s="144"/>
      <c r="AC73" s="119" t="str">
        <f t="shared" si="0"/>
        <v/>
      </c>
      <c r="AD73" s="144"/>
      <c r="AE73" s="119" t="str">
        <f t="shared" si="1"/>
        <v/>
      </c>
      <c r="AF73" s="144"/>
      <c r="AG73" s="119" t="str">
        <f t="shared" si="2"/>
        <v/>
      </c>
      <c r="AH73" s="144"/>
      <c r="AI73" s="119" t="str">
        <f t="shared" si="3"/>
        <v/>
      </c>
      <c r="AJ73" s="144"/>
      <c r="AK73" s="120" t="str" cm="1">
        <f t="array" ref="AK73">IF(AJ73="","",IF((F73-G73)&gt;=4,IF(AJ73&gt;=3,"ok","X"),IF(AJ73&gt;=1,IF(AJ73&lt;=2,"ok","X"),X)))</f>
        <v/>
      </c>
      <c r="AN73" s="9"/>
      <c r="AO73" s="10"/>
      <c r="AP73" s="10"/>
      <c r="AQ73" s="10"/>
    </row>
    <row r="74" spans="1:43" ht="45" customHeight="1">
      <c r="A74" s="1">
        <v>59</v>
      </c>
      <c r="B74" s="110"/>
      <c r="C74" s="111"/>
      <c r="D74" s="112"/>
      <c r="E74" s="112"/>
      <c r="F74" s="112"/>
      <c r="G74" s="112"/>
      <c r="H74" s="113"/>
      <c r="I74" s="99"/>
      <c r="J74" s="99"/>
      <c r="K74" s="114"/>
      <c r="L74" s="114"/>
      <c r="M74" s="114"/>
      <c r="N74" s="114"/>
      <c r="O74" s="72"/>
      <c r="P74" s="99"/>
      <c r="Q74" s="114"/>
      <c r="R74" s="72"/>
      <c r="S74" s="99"/>
      <c r="T74" s="114"/>
      <c r="U74" s="114"/>
      <c r="V74" s="114"/>
      <c r="W74" s="114"/>
      <c r="X74" s="114"/>
      <c r="Y74" s="73"/>
      <c r="Z74" s="93"/>
      <c r="AA74" s="144"/>
      <c r="AB74" s="144"/>
      <c r="AC74" s="119" t="str">
        <f t="shared" si="0"/>
        <v/>
      </c>
      <c r="AD74" s="144"/>
      <c r="AE74" s="119" t="str">
        <f t="shared" si="1"/>
        <v/>
      </c>
      <c r="AF74" s="144"/>
      <c r="AG74" s="119" t="str">
        <f t="shared" si="2"/>
        <v/>
      </c>
      <c r="AH74" s="144"/>
      <c r="AI74" s="119" t="str">
        <f t="shared" si="3"/>
        <v/>
      </c>
      <c r="AJ74" s="144"/>
      <c r="AK74" s="120" t="str" cm="1">
        <f t="array" ref="AK74">IF(AJ74="","",IF((F74-G74)&gt;=4,IF(AJ74&gt;=3,"ok","X"),IF(AJ74&gt;=1,IF(AJ74&lt;=2,"ok","X"),X)))</f>
        <v/>
      </c>
      <c r="AN74" s="9"/>
      <c r="AO74" s="10"/>
      <c r="AP74" s="10"/>
      <c r="AQ74" s="10"/>
    </row>
    <row r="75" spans="1:43" ht="45" customHeight="1">
      <c r="A75" s="1">
        <v>60</v>
      </c>
      <c r="B75" s="110"/>
      <c r="C75" s="111"/>
      <c r="D75" s="112"/>
      <c r="E75" s="112"/>
      <c r="F75" s="112"/>
      <c r="G75" s="112"/>
      <c r="H75" s="113"/>
      <c r="I75" s="99"/>
      <c r="J75" s="99"/>
      <c r="K75" s="114"/>
      <c r="L75" s="114"/>
      <c r="M75" s="114"/>
      <c r="N75" s="114"/>
      <c r="O75" s="72"/>
      <c r="P75" s="99"/>
      <c r="Q75" s="114"/>
      <c r="R75" s="72"/>
      <c r="S75" s="99"/>
      <c r="T75" s="114"/>
      <c r="U75" s="114"/>
      <c r="V75" s="114"/>
      <c r="W75" s="114"/>
      <c r="X75" s="114"/>
      <c r="Y75" s="73"/>
      <c r="Z75" s="93"/>
      <c r="AA75" s="144"/>
      <c r="AB75" s="144"/>
      <c r="AC75" s="119" t="str">
        <f t="shared" si="0"/>
        <v/>
      </c>
      <c r="AD75" s="144"/>
      <c r="AE75" s="119" t="str">
        <f t="shared" si="1"/>
        <v/>
      </c>
      <c r="AF75" s="144"/>
      <c r="AG75" s="119" t="str">
        <f t="shared" si="2"/>
        <v/>
      </c>
      <c r="AH75" s="144"/>
      <c r="AI75" s="119" t="str">
        <f t="shared" si="3"/>
        <v/>
      </c>
      <c r="AJ75" s="144"/>
      <c r="AK75" s="120" t="str" cm="1">
        <f t="array" ref="AK75">IF(AJ75="","",IF((F75-G75)&gt;=4,IF(AJ75&gt;=3,"ok","X"),IF(AJ75&gt;=1,IF(AJ75&lt;=2,"ok","X"),X)))</f>
        <v/>
      </c>
      <c r="AN75" s="9"/>
      <c r="AO75" s="10"/>
      <c r="AP75" s="10"/>
      <c r="AQ75" s="10"/>
    </row>
    <row r="76" spans="1:43" ht="45" customHeight="1">
      <c r="A76" s="1">
        <v>61</v>
      </c>
      <c r="B76" s="110"/>
      <c r="C76" s="111"/>
      <c r="D76" s="112"/>
      <c r="E76" s="112"/>
      <c r="F76" s="112"/>
      <c r="G76" s="112"/>
      <c r="H76" s="113"/>
      <c r="I76" s="99"/>
      <c r="J76" s="99"/>
      <c r="K76" s="114"/>
      <c r="L76" s="114"/>
      <c r="M76" s="114"/>
      <c r="N76" s="114"/>
      <c r="O76" s="72"/>
      <c r="P76" s="99"/>
      <c r="Q76" s="114"/>
      <c r="R76" s="72"/>
      <c r="S76" s="99"/>
      <c r="T76" s="114"/>
      <c r="U76" s="114"/>
      <c r="V76" s="114"/>
      <c r="W76" s="114"/>
      <c r="X76" s="114"/>
      <c r="Y76" s="73"/>
      <c r="Z76" s="93"/>
      <c r="AA76" s="144"/>
      <c r="AB76" s="144"/>
      <c r="AC76" s="119" t="str">
        <f t="shared" si="0"/>
        <v/>
      </c>
      <c r="AD76" s="144"/>
      <c r="AE76" s="119" t="str">
        <f t="shared" si="1"/>
        <v/>
      </c>
      <c r="AF76" s="144"/>
      <c r="AG76" s="119" t="str">
        <f t="shared" si="2"/>
        <v/>
      </c>
      <c r="AH76" s="144"/>
      <c r="AI76" s="119" t="str">
        <f t="shared" si="3"/>
        <v/>
      </c>
      <c r="AJ76" s="144"/>
      <c r="AK76" s="120" t="str" cm="1">
        <f t="array" ref="AK76">IF(AJ76="","",IF((F76-G76)&gt;=4,IF(AJ76&gt;=3,"ok","X"),IF(AJ76&gt;=1,IF(AJ76&lt;=2,"ok","X"),X)))</f>
        <v/>
      </c>
      <c r="AN76" s="9"/>
      <c r="AO76" s="10"/>
      <c r="AP76" s="10"/>
      <c r="AQ76" s="10"/>
    </row>
    <row r="77" spans="1:43" ht="45" customHeight="1">
      <c r="A77" s="1">
        <v>62</v>
      </c>
      <c r="B77" s="110"/>
      <c r="C77" s="111"/>
      <c r="D77" s="112"/>
      <c r="E77" s="112"/>
      <c r="F77" s="112"/>
      <c r="G77" s="112"/>
      <c r="H77" s="113"/>
      <c r="I77" s="99"/>
      <c r="J77" s="99"/>
      <c r="K77" s="114"/>
      <c r="L77" s="114"/>
      <c r="M77" s="114"/>
      <c r="N77" s="114"/>
      <c r="O77" s="72"/>
      <c r="P77" s="99"/>
      <c r="Q77" s="114"/>
      <c r="R77" s="72"/>
      <c r="S77" s="99"/>
      <c r="T77" s="114"/>
      <c r="U77" s="114"/>
      <c r="V77" s="114"/>
      <c r="W77" s="114"/>
      <c r="X77" s="114"/>
      <c r="Y77" s="73"/>
      <c r="Z77" s="93"/>
      <c r="AA77" s="144"/>
      <c r="AB77" s="144"/>
      <c r="AC77" s="119" t="str">
        <f t="shared" si="0"/>
        <v/>
      </c>
      <c r="AD77" s="144"/>
      <c r="AE77" s="119" t="str">
        <f t="shared" si="1"/>
        <v/>
      </c>
      <c r="AF77" s="144"/>
      <c r="AG77" s="119" t="str">
        <f t="shared" si="2"/>
        <v/>
      </c>
      <c r="AH77" s="144"/>
      <c r="AI77" s="119" t="str">
        <f t="shared" si="3"/>
        <v/>
      </c>
      <c r="AJ77" s="144"/>
      <c r="AK77" s="120" t="str" cm="1">
        <f t="array" ref="AK77">IF(AJ77="","",IF((F77-G77)&gt;=4,IF(AJ77&gt;=3,"ok","X"),IF(AJ77&gt;=1,IF(AJ77&lt;=2,"ok","X"),X)))</f>
        <v/>
      </c>
      <c r="AN77" s="9"/>
      <c r="AO77" s="10"/>
      <c r="AP77" s="10"/>
      <c r="AQ77" s="10"/>
    </row>
    <row r="78" spans="1:43" ht="45" customHeight="1">
      <c r="A78" s="1">
        <v>63</v>
      </c>
      <c r="B78" s="110"/>
      <c r="C78" s="111"/>
      <c r="D78" s="112"/>
      <c r="E78" s="112"/>
      <c r="F78" s="112"/>
      <c r="G78" s="112"/>
      <c r="H78" s="113"/>
      <c r="I78" s="99"/>
      <c r="J78" s="99"/>
      <c r="K78" s="114"/>
      <c r="L78" s="114"/>
      <c r="M78" s="114"/>
      <c r="N78" s="114"/>
      <c r="O78" s="72"/>
      <c r="P78" s="99"/>
      <c r="Q78" s="114"/>
      <c r="R78" s="72"/>
      <c r="S78" s="99"/>
      <c r="T78" s="114"/>
      <c r="U78" s="114"/>
      <c r="V78" s="114"/>
      <c r="W78" s="114"/>
      <c r="X78" s="114"/>
      <c r="Y78" s="73"/>
      <c r="Z78" s="93"/>
      <c r="AA78" s="144"/>
      <c r="AB78" s="144"/>
      <c r="AC78" s="119" t="str">
        <f t="shared" si="0"/>
        <v/>
      </c>
      <c r="AD78" s="144"/>
      <c r="AE78" s="119" t="str">
        <f t="shared" si="1"/>
        <v/>
      </c>
      <c r="AF78" s="144"/>
      <c r="AG78" s="119" t="str">
        <f t="shared" si="2"/>
        <v/>
      </c>
      <c r="AH78" s="144"/>
      <c r="AI78" s="119" t="str">
        <f t="shared" si="3"/>
        <v/>
      </c>
      <c r="AJ78" s="144"/>
      <c r="AK78" s="120" t="str" cm="1">
        <f t="array" ref="AK78">IF(AJ78="","",IF((F78-G78)&gt;=4,IF(AJ78&gt;=3,"ok","X"),IF(AJ78&gt;=1,IF(AJ78&lt;=2,"ok","X"),X)))</f>
        <v/>
      </c>
      <c r="AN78" s="9"/>
      <c r="AO78" s="10"/>
      <c r="AP78" s="10"/>
      <c r="AQ78" s="10"/>
    </row>
    <row r="79" spans="1:43" ht="45" customHeight="1">
      <c r="A79" s="1">
        <v>64</v>
      </c>
      <c r="B79" s="110"/>
      <c r="C79" s="111"/>
      <c r="D79" s="112"/>
      <c r="E79" s="112"/>
      <c r="F79" s="112"/>
      <c r="G79" s="112"/>
      <c r="H79" s="113"/>
      <c r="I79" s="99"/>
      <c r="J79" s="99"/>
      <c r="K79" s="114"/>
      <c r="L79" s="114"/>
      <c r="M79" s="114"/>
      <c r="N79" s="114"/>
      <c r="O79" s="72"/>
      <c r="P79" s="99"/>
      <c r="Q79" s="114"/>
      <c r="R79" s="72"/>
      <c r="S79" s="99"/>
      <c r="T79" s="114"/>
      <c r="U79" s="114"/>
      <c r="V79" s="114"/>
      <c r="W79" s="114"/>
      <c r="X79" s="114"/>
      <c r="Y79" s="73"/>
      <c r="Z79" s="93"/>
      <c r="AA79" s="144"/>
      <c r="AB79" s="144"/>
      <c r="AC79" s="119" t="str">
        <f t="shared" si="0"/>
        <v/>
      </c>
      <c r="AD79" s="144"/>
      <c r="AE79" s="119" t="str">
        <f t="shared" si="1"/>
        <v/>
      </c>
      <c r="AF79" s="144"/>
      <c r="AG79" s="119" t="str">
        <f t="shared" si="2"/>
        <v/>
      </c>
      <c r="AH79" s="144"/>
      <c r="AI79" s="119" t="str">
        <f t="shared" si="3"/>
        <v/>
      </c>
      <c r="AJ79" s="144"/>
      <c r="AK79" s="120" t="str" cm="1">
        <f t="array" ref="AK79">IF(AJ79="","",IF((F79-G79)&gt;=4,IF(AJ79&gt;=3,"ok","X"),IF(AJ79&gt;=1,IF(AJ79&lt;=2,"ok","X"),X)))</f>
        <v/>
      </c>
      <c r="AN79" s="9"/>
      <c r="AO79" s="10"/>
      <c r="AP79" s="10"/>
      <c r="AQ79" s="10"/>
    </row>
    <row r="80" spans="1:43" ht="45" customHeight="1">
      <c r="A80" s="1">
        <v>65</v>
      </c>
      <c r="B80" s="110"/>
      <c r="C80" s="111"/>
      <c r="D80" s="112"/>
      <c r="E80" s="112"/>
      <c r="F80" s="112"/>
      <c r="G80" s="112"/>
      <c r="H80" s="113"/>
      <c r="I80" s="99"/>
      <c r="J80" s="99"/>
      <c r="K80" s="114"/>
      <c r="L80" s="114"/>
      <c r="M80" s="114"/>
      <c r="N80" s="114"/>
      <c r="O80" s="72"/>
      <c r="P80" s="99"/>
      <c r="Q80" s="114"/>
      <c r="R80" s="72"/>
      <c r="S80" s="99"/>
      <c r="T80" s="114"/>
      <c r="U80" s="114"/>
      <c r="V80" s="114"/>
      <c r="W80" s="114"/>
      <c r="X80" s="114"/>
      <c r="Y80" s="73"/>
      <c r="Z80" s="93"/>
      <c r="AA80" s="144"/>
      <c r="AB80" s="144"/>
      <c r="AC80" s="119" t="str">
        <f t="shared" si="0"/>
        <v/>
      </c>
      <c r="AD80" s="144"/>
      <c r="AE80" s="119" t="str">
        <f t="shared" si="1"/>
        <v/>
      </c>
      <c r="AF80" s="144"/>
      <c r="AG80" s="119" t="str">
        <f t="shared" si="2"/>
        <v/>
      </c>
      <c r="AH80" s="144"/>
      <c r="AI80" s="119" t="str">
        <f t="shared" si="3"/>
        <v/>
      </c>
      <c r="AJ80" s="144"/>
      <c r="AK80" s="120" t="str" cm="1">
        <f t="array" ref="AK80">IF(AJ80="","",IF((F80-G80)&gt;=4,IF(AJ80&gt;=3,"ok","X"),IF(AJ80&gt;=1,IF(AJ80&lt;=2,"ok","X"),X)))</f>
        <v/>
      </c>
      <c r="AN80" s="9"/>
      <c r="AO80" s="10"/>
      <c r="AP80" s="10"/>
      <c r="AQ80" s="10"/>
    </row>
    <row r="81" spans="1:43" ht="45" customHeight="1">
      <c r="A81" s="1">
        <v>66</v>
      </c>
      <c r="B81" s="110"/>
      <c r="C81" s="111"/>
      <c r="D81" s="112"/>
      <c r="E81" s="112"/>
      <c r="F81" s="112"/>
      <c r="G81" s="112"/>
      <c r="H81" s="113"/>
      <c r="I81" s="99"/>
      <c r="J81" s="99"/>
      <c r="K81" s="114"/>
      <c r="L81" s="114"/>
      <c r="M81" s="114"/>
      <c r="N81" s="114"/>
      <c r="O81" s="72"/>
      <c r="P81" s="99"/>
      <c r="Q81" s="114"/>
      <c r="R81" s="72"/>
      <c r="S81" s="99"/>
      <c r="T81" s="114"/>
      <c r="U81" s="114"/>
      <c r="V81" s="114"/>
      <c r="W81" s="114"/>
      <c r="X81" s="114"/>
      <c r="Y81" s="73"/>
      <c r="Z81" s="93"/>
      <c r="AA81" s="144"/>
      <c r="AB81" s="144"/>
      <c r="AC81" s="119" t="str">
        <f t="shared" ref="AC81:AC83" si="13">IF(AB81="","",IF(AB81&gt;=10,"ok","X"))</f>
        <v/>
      </c>
      <c r="AD81" s="144"/>
      <c r="AE81" s="119" t="str">
        <f t="shared" ref="AE81:AE83" si="14">IF(AD81="","",IF(AD81&gt;=3,"ok","X"))</f>
        <v/>
      </c>
      <c r="AF81" s="144"/>
      <c r="AG81" s="119" t="str">
        <f t="shared" ref="AG81:AG83" si="15">IF(AF81="","",IF(AF81&gt;=4,"ok","X"))</f>
        <v/>
      </c>
      <c r="AH81" s="144"/>
      <c r="AI81" s="119" t="str">
        <f t="shared" ref="AI81:AI83" si="16">IF(AH81="","",IF(AH81&gt;=5,"ok","X"))</f>
        <v/>
      </c>
      <c r="AJ81" s="144"/>
      <c r="AK81" s="120" t="str" cm="1">
        <f t="array" ref="AK81">IF(AJ81="","",IF((F81-G81)&gt;=4,IF(AJ81&gt;=3,"ok","X"),IF(AJ81&gt;=1,IF(AJ81&lt;=2,"ok","X"),X)))</f>
        <v/>
      </c>
      <c r="AN81" s="9"/>
      <c r="AO81" s="10"/>
      <c r="AP81" s="10"/>
      <c r="AQ81" s="10"/>
    </row>
    <row r="82" spans="1:43" ht="45" customHeight="1">
      <c r="A82" s="1">
        <v>67</v>
      </c>
      <c r="B82" s="110"/>
      <c r="C82" s="111"/>
      <c r="D82" s="112"/>
      <c r="E82" s="112"/>
      <c r="F82" s="112"/>
      <c r="G82" s="112"/>
      <c r="H82" s="113"/>
      <c r="I82" s="99"/>
      <c r="J82" s="99"/>
      <c r="K82" s="114"/>
      <c r="L82" s="114"/>
      <c r="M82" s="114"/>
      <c r="N82" s="114"/>
      <c r="O82" s="72"/>
      <c r="P82" s="99"/>
      <c r="Q82" s="114"/>
      <c r="R82" s="72"/>
      <c r="S82" s="99"/>
      <c r="T82" s="114"/>
      <c r="U82" s="114"/>
      <c r="V82" s="114"/>
      <c r="W82" s="114"/>
      <c r="X82" s="114"/>
      <c r="Y82" s="73"/>
      <c r="Z82" s="93"/>
      <c r="AA82" s="144"/>
      <c r="AB82" s="144"/>
      <c r="AC82" s="119" t="str">
        <f t="shared" si="13"/>
        <v/>
      </c>
      <c r="AD82" s="144"/>
      <c r="AE82" s="119" t="str">
        <f t="shared" si="14"/>
        <v/>
      </c>
      <c r="AF82" s="144"/>
      <c r="AG82" s="119" t="str">
        <f t="shared" si="15"/>
        <v/>
      </c>
      <c r="AH82" s="144"/>
      <c r="AI82" s="119" t="str">
        <f t="shared" si="16"/>
        <v/>
      </c>
      <c r="AJ82" s="144"/>
      <c r="AK82" s="120" t="str" cm="1">
        <f t="array" ref="AK82">IF(AJ82="","",IF((F82-G82)&gt;=4,IF(AJ82&gt;=3,"ok","X"),IF(AJ82&gt;=1,IF(AJ82&lt;=2,"ok","X"),X)))</f>
        <v/>
      </c>
      <c r="AP82" s="10"/>
      <c r="AQ82" s="10"/>
    </row>
    <row r="83" spans="1:43" ht="45" customHeight="1">
      <c r="A83" s="1">
        <v>68</v>
      </c>
      <c r="B83" s="110"/>
      <c r="C83" s="111"/>
      <c r="D83" s="112"/>
      <c r="E83" s="112"/>
      <c r="F83" s="112"/>
      <c r="G83" s="112"/>
      <c r="H83" s="113"/>
      <c r="I83" s="99"/>
      <c r="J83" s="99"/>
      <c r="K83" s="114"/>
      <c r="L83" s="114"/>
      <c r="M83" s="114"/>
      <c r="N83" s="114"/>
      <c r="O83" s="72"/>
      <c r="P83" s="99"/>
      <c r="Q83" s="114"/>
      <c r="R83" s="72"/>
      <c r="S83" s="99"/>
      <c r="T83" s="114"/>
      <c r="U83" s="114"/>
      <c r="V83" s="114"/>
      <c r="W83" s="114"/>
      <c r="X83" s="114"/>
      <c r="Y83" s="73"/>
      <c r="Z83" s="93"/>
      <c r="AA83" s="144"/>
      <c r="AB83" s="144"/>
      <c r="AC83" s="119" t="str">
        <f t="shared" si="13"/>
        <v/>
      </c>
      <c r="AD83" s="144"/>
      <c r="AE83" s="119" t="str">
        <f t="shared" si="14"/>
        <v/>
      </c>
      <c r="AF83" s="144"/>
      <c r="AG83" s="119" t="str">
        <f t="shared" si="15"/>
        <v/>
      </c>
      <c r="AH83" s="144"/>
      <c r="AI83" s="119" t="str">
        <f t="shared" si="16"/>
        <v/>
      </c>
      <c r="AJ83" s="144"/>
      <c r="AK83" s="120" t="str" cm="1">
        <f t="array" ref="AK83">IF(AJ83="","",IF((F83-G83)&gt;=4,IF(AJ83&gt;=3,"ok","X"),IF(AJ83&gt;=1,IF(AJ83&lt;=2,"ok","X"),X)))</f>
        <v/>
      </c>
      <c r="AP83" s="10"/>
      <c r="AQ83" s="10"/>
    </row>
    <row r="84" spans="1:43" ht="45" customHeight="1">
      <c r="B84" s="11"/>
      <c r="C84" s="11"/>
      <c r="D84" s="11"/>
      <c r="E84" s="11"/>
      <c r="F84" s="12"/>
      <c r="G84" s="12"/>
      <c r="H84" s="12"/>
      <c r="I84" s="12"/>
      <c r="J84" s="13"/>
      <c r="K84" s="12"/>
      <c r="L84" s="12"/>
      <c r="M84" s="11"/>
      <c r="N84" s="12"/>
      <c r="O84" s="14"/>
      <c r="P84" s="14"/>
      <c r="Q84" s="11"/>
      <c r="R84" s="14"/>
      <c r="S84" s="14"/>
      <c r="T84" s="14"/>
      <c r="U84" s="14"/>
      <c r="V84" s="14"/>
      <c r="W84" s="14"/>
      <c r="X84" s="14"/>
      <c r="Y84" s="11"/>
    </row>
    <row r="85" spans="1:43" ht="45" customHeight="1">
      <c r="B85" s="266" t="s">
        <v>152</v>
      </c>
      <c r="C85" s="266"/>
      <c r="D85" s="266"/>
      <c r="E85" s="266"/>
      <c r="F85" s="266"/>
      <c r="G85" s="266"/>
      <c r="H85" s="266"/>
      <c r="I85" s="266"/>
      <c r="J85" s="266"/>
      <c r="K85" s="266"/>
      <c r="L85" s="266"/>
      <c r="M85" s="266"/>
      <c r="N85" s="266"/>
      <c r="O85" s="266"/>
      <c r="P85" s="266"/>
      <c r="Q85" s="266"/>
      <c r="R85" s="266"/>
      <c r="S85" s="266"/>
      <c r="T85" s="266"/>
      <c r="U85" s="266"/>
      <c r="V85" s="266"/>
      <c r="W85" s="266"/>
      <c r="X85" s="266"/>
      <c r="Y85" s="266"/>
    </row>
    <row r="86" spans="1:43" ht="45" customHeight="1"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  <c r="M86" s="222"/>
      <c r="N86" s="222"/>
      <c r="O86" s="222"/>
      <c r="P86" s="222"/>
      <c r="Q86" s="222"/>
      <c r="R86" s="222"/>
      <c r="S86" s="222"/>
      <c r="T86" s="222"/>
      <c r="U86" s="222"/>
      <c r="V86" s="222"/>
      <c r="W86" s="222"/>
      <c r="X86" s="222"/>
      <c r="Y86" s="222"/>
    </row>
    <row r="87" spans="1:43" ht="45" customHeight="1"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  <c r="M87" s="222"/>
      <c r="N87" s="222"/>
      <c r="O87" s="222"/>
      <c r="P87" s="222"/>
      <c r="Q87" s="222"/>
      <c r="R87" s="222"/>
      <c r="S87" s="222"/>
      <c r="T87" s="222"/>
      <c r="U87" s="222"/>
      <c r="V87" s="222"/>
      <c r="W87" s="222"/>
      <c r="X87" s="222"/>
      <c r="Y87" s="222"/>
    </row>
    <row r="88" spans="1:43" ht="45" customHeight="1">
      <c r="B88" s="222"/>
      <c r="C88" s="222"/>
      <c r="D88" s="222"/>
      <c r="E88" s="222"/>
      <c r="F88" s="222"/>
      <c r="G88" s="222"/>
      <c r="H88" s="222"/>
      <c r="I88" s="222"/>
      <c r="J88" s="222"/>
      <c r="K88" s="222"/>
      <c r="L88" s="222"/>
      <c r="M88" s="222"/>
      <c r="N88" s="222"/>
      <c r="O88" s="222"/>
      <c r="P88" s="222"/>
      <c r="Q88" s="222"/>
      <c r="R88" s="222"/>
      <c r="S88" s="222"/>
      <c r="T88" s="222"/>
      <c r="U88" s="222"/>
      <c r="V88" s="222"/>
      <c r="W88" s="222"/>
      <c r="X88" s="222"/>
      <c r="Y88" s="222"/>
    </row>
    <row r="89" spans="1:43" ht="45" customHeight="1"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  <c r="M89" s="222"/>
      <c r="N89" s="222"/>
      <c r="O89" s="222"/>
      <c r="P89" s="222"/>
      <c r="Q89" s="222"/>
      <c r="R89" s="222"/>
      <c r="S89" s="222"/>
      <c r="T89" s="222"/>
      <c r="U89" s="222"/>
      <c r="V89" s="222"/>
      <c r="W89" s="222"/>
      <c r="X89" s="222"/>
      <c r="Y89" s="222"/>
    </row>
    <row r="90" spans="1:43" ht="45" customHeight="1">
      <c r="B90" s="222"/>
      <c r="C90" s="222"/>
      <c r="D90" s="222"/>
      <c r="E90" s="222"/>
      <c r="F90" s="222"/>
      <c r="G90" s="222"/>
      <c r="H90" s="222"/>
      <c r="I90" s="222"/>
      <c r="J90" s="222"/>
      <c r="K90" s="222"/>
      <c r="L90" s="222"/>
      <c r="M90" s="222"/>
      <c r="N90" s="222"/>
      <c r="O90" s="222"/>
      <c r="P90" s="222"/>
      <c r="Q90" s="222"/>
      <c r="R90" s="222"/>
      <c r="S90" s="222"/>
      <c r="T90" s="222"/>
      <c r="U90" s="222"/>
      <c r="V90" s="222"/>
      <c r="W90" s="222"/>
      <c r="X90" s="222"/>
      <c r="Y90" s="222"/>
    </row>
    <row r="91" spans="1:43" ht="45" customHeight="1"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  <c r="M91" s="222"/>
      <c r="N91" s="222"/>
      <c r="O91" s="222"/>
      <c r="P91" s="222"/>
      <c r="Q91" s="222"/>
      <c r="R91" s="222"/>
      <c r="S91" s="222"/>
      <c r="T91" s="222"/>
      <c r="U91" s="222"/>
      <c r="V91" s="222"/>
      <c r="W91" s="222"/>
      <c r="X91" s="222"/>
      <c r="Y91" s="222"/>
    </row>
    <row r="92" spans="1:43" ht="45" customHeight="1"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  <c r="M92" s="222"/>
      <c r="N92" s="222"/>
      <c r="O92" s="222"/>
      <c r="P92" s="222"/>
      <c r="Q92" s="222"/>
      <c r="R92" s="222"/>
      <c r="S92" s="222"/>
      <c r="T92" s="222"/>
      <c r="U92" s="222"/>
      <c r="V92" s="222"/>
      <c r="W92" s="222"/>
      <c r="X92" s="222"/>
      <c r="Y92" s="222"/>
    </row>
    <row r="93" spans="1:43" ht="45" customHeight="1">
      <c r="B93" s="222"/>
      <c r="C93" s="222"/>
      <c r="D93" s="222"/>
      <c r="E93" s="222"/>
      <c r="F93" s="222"/>
      <c r="G93" s="222"/>
      <c r="H93" s="222"/>
      <c r="I93" s="222"/>
      <c r="J93" s="222"/>
      <c r="K93" s="222"/>
      <c r="L93" s="222"/>
      <c r="M93" s="222"/>
      <c r="N93" s="222"/>
      <c r="O93" s="222"/>
      <c r="P93" s="222"/>
      <c r="Q93" s="222"/>
      <c r="R93" s="222"/>
      <c r="S93" s="222"/>
      <c r="T93" s="222"/>
      <c r="U93" s="222"/>
      <c r="V93" s="222"/>
      <c r="W93" s="222"/>
      <c r="X93" s="222"/>
      <c r="Y93" s="222"/>
    </row>
    <row r="94" spans="1:43" ht="45" customHeight="1"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  <c r="M94" s="222"/>
      <c r="N94" s="222"/>
      <c r="O94" s="222"/>
      <c r="P94" s="222"/>
      <c r="Q94" s="222"/>
      <c r="R94" s="222"/>
      <c r="S94" s="222"/>
      <c r="T94" s="222"/>
      <c r="U94" s="222"/>
      <c r="V94" s="222"/>
      <c r="W94" s="222"/>
      <c r="X94" s="222"/>
      <c r="Y94" s="222"/>
    </row>
    <row r="95" spans="1:43" ht="45" customHeight="1">
      <c r="B95" s="222"/>
      <c r="C95" s="222"/>
      <c r="D95" s="222"/>
      <c r="E95" s="222"/>
      <c r="F95" s="222"/>
      <c r="G95" s="222"/>
      <c r="H95" s="222"/>
      <c r="I95" s="222"/>
      <c r="J95" s="222"/>
      <c r="K95" s="222"/>
      <c r="L95" s="222"/>
      <c r="M95" s="222"/>
      <c r="N95" s="222"/>
      <c r="O95" s="222"/>
      <c r="P95" s="222"/>
      <c r="Q95" s="222"/>
      <c r="R95" s="222"/>
      <c r="S95" s="222"/>
      <c r="T95" s="222"/>
      <c r="U95" s="222"/>
      <c r="V95" s="222"/>
      <c r="W95" s="222"/>
      <c r="X95" s="222"/>
      <c r="Y95" s="222"/>
    </row>
    <row r="96" spans="1:43" ht="45" customHeight="1">
      <c r="B96" s="222"/>
      <c r="C96" s="222"/>
      <c r="D96" s="222"/>
      <c r="E96" s="222"/>
      <c r="F96" s="222"/>
      <c r="G96" s="222"/>
      <c r="H96" s="222"/>
      <c r="I96" s="222"/>
      <c r="J96" s="222"/>
      <c r="K96" s="222"/>
      <c r="L96" s="222"/>
      <c r="M96" s="222"/>
      <c r="N96" s="222"/>
      <c r="O96" s="222"/>
      <c r="P96" s="222"/>
      <c r="Q96" s="222"/>
      <c r="R96" s="222"/>
      <c r="S96" s="222"/>
      <c r="T96" s="222"/>
      <c r="U96" s="222"/>
      <c r="V96" s="222"/>
      <c r="W96" s="222"/>
      <c r="X96" s="222"/>
      <c r="Y96" s="222"/>
    </row>
    <row r="97" spans="2:25" ht="45" customHeight="1">
      <c r="B97" s="222"/>
      <c r="C97" s="222"/>
      <c r="D97" s="222"/>
      <c r="E97" s="222"/>
      <c r="F97" s="222"/>
      <c r="G97" s="222"/>
      <c r="H97" s="222"/>
      <c r="I97" s="222"/>
      <c r="J97" s="222"/>
      <c r="K97" s="222"/>
      <c r="L97" s="222"/>
      <c r="M97" s="222"/>
      <c r="N97" s="222"/>
      <c r="O97" s="222"/>
      <c r="P97" s="222"/>
      <c r="Q97" s="222"/>
      <c r="R97" s="222"/>
      <c r="S97" s="222"/>
      <c r="T97" s="222"/>
      <c r="U97" s="222"/>
      <c r="V97" s="222"/>
      <c r="W97" s="222"/>
      <c r="X97" s="222"/>
      <c r="Y97" s="222"/>
    </row>
    <row r="98" spans="2:25" ht="45" customHeight="1">
      <c r="B98" s="222"/>
      <c r="C98" s="222"/>
      <c r="D98" s="222"/>
      <c r="E98" s="222"/>
      <c r="F98" s="222"/>
      <c r="G98" s="222"/>
      <c r="H98" s="222"/>
      <c r="I98" s="222"/>
      <c r="J98" s="222"/>
      <c r="K98" s="222"/>
      <c r="L98" s="222"/>
      <c r="M98" s="222"/>
      <c r="N98" s="222"/>
      <c r="O98" s="222"/>
      <c r="P98" s="222"/>
      <c r="Q98" s="222"/>
      <c r="R98" s="222"/>
      <c r="S98" s="222"/>
      <c r="T98" s="222"/>
      <c r="U98" s="222"/>
      <c r="V98" s="222"/>
      <c r="W98" s="222"/>
      <c r="X98" s="222"/>
      <c r="Y98" s="222"/>
    </row>
    <row r="99" spans="2:25" ht="45" customHeight="1">
      <c r="B99" s="222"/>
      <c r="C99" s="222"/>
      <c r="D99" s="222"/>
      <c r="E99" s="222"/>
      <c r="F99" s="222"/>
      <c r="G99" s="222"/>
      <c r="H99" s="222"/>
      <c r="I99" s="222"/>
      <c r="J99" s="222"/>
      <c r="K99" s="222"/>
      <c r="L99" s="222"/>
      <c r="M99" s="222"/>
      <c r="N99" s="222"/>
      <c r="O99" s="222"/>
      <c r="P99" s="222"/>
      <c r="Q99" s="222"/>
      <c r="R99" s="222"/>
      <c r="S99" s="222"/>
      <c r="T99" s="222"/>
      <c r="U99" s="222"/>
      <c r="V99" s="222"/>
      <c r="W99" s="222"/>
      <c r="X99" s="222"/>
      <c r="Y99" s="222"/>
    </row>
    <row r="100" spans="2:25" ht="45" customHeight="1">
      <c r="B100" s="222"/>
      <c r="C100" s="222"/>
      <c r="D100" s="222"/>
      <c r="E100" s="222"/>
      <c r="F100" s="222"/>
      <c r="G100" s="222"/>
      <c r="H100" s="222"/>
      <c r="I100" s="222"/>
      <c r="J100" s="222"/>
      <c r="K100" s="222"/>
      <c r="L100" s="222"/>
      <c r="M100" s="222"/>
      <c r="N100" s="222"/>
      <c r="O100" s="222"/>
      <c r="P100" s="222"/>
      <c r="Q100" s="222"/>
      <c r="R100" s="222"/>
      <c r="S100" s="222"/>
      <c r="T100" s="222"/>
      <c r="U100" s="222"/>
      <c r="V100" s="222"/>
      <c r="W100" s="222"/>
      <c r="X100" s="222"/>
      <c r="Y100" s="222"/>
    </row>
    <row r="101" spans="2:25" ht="45" customHeight="1">
      <c r="B101" s="222"/>
      <c r="C101" s="222"/>
      <c r="D101" s="222"/>
      <c r="E101" s="222"/>
      <c r="F101" s="222"/>
      <c r="G101" s="222"/>
      <c r="H101" s="222"/>
      <c r="I101" s="222"/>
      <c r="J101" s="222"/>
      <c r="K101" s="222"/>
      <c r="L101" s="222"/>
      <c r="M101" s="222"/>
      <c r="N101" s="222"/>
      <c r="O101" s="222"/>
      <c r="P101" s="222"/>
      <c r="Q101" s="222"/>
      <c r="R101" s="222"/>
      <c r="S101" s="222"/>
      <c r="T101" s="222"/>
      <c r="U101" s="222"/>
      <c r="V101" s="222"/>
      <c r="W101" s="222"/>
      <c r="X101" s="222"/>
      <c r="Y101" s="222"/>
    </row>
    <row r="102" spans="2:25" ht="45" customHeight="1">
      <c r="B102" s="222"/>
      <c r="C102" s="222"/>
      <c r="D102" s="222"/>
      <c r="E102" s="222"/>
      <c r="F102" s="222"/>
      <c r="G102" s="222"/>
      <c r="H102" s="222"/>
      <c r="I102" s="222"/>
      <c r="J102" s="222"/>
      <c r="K102" s="222"/>
      <c r="L102" s="222"/>
      <c r="M102" s="222"/>
      <c r="N102" s="222"/>
      <c r="O102" s="222"/>
      <c r="P102" s="222"/>
      <c r="Q102" s="222"/>
      <c r="R102" s="222"/>
      <c r="S102" s="222"/>
      <c r="T102" s="222"/>
      <c r="U102" s="222"/>
      <c r="V102" s="222"/>
      <c r="W102" s="222"/>
      <c r="X102" s="222"/>
      <c r="Y102" s="222"/>
    </row>
    <row r="103" spans="2:25" ht="45" customHeight="1">
      <c r="B103" s="222"/>
      <c r="C103" s="222"/>
      <c r="D103" s="222"/>
      <c r="E103" s="222"/>
      <c r="F103" s="222"/>
      <c r="G103" s="222"/>
      <c r="H103" s="222"/>
      <c r="I103" s="222"/>
      <c r="J103" s="222"/>
      <c r="K103" s="222"/>
      <c r="L103" s="222"/>
      <c r="M103" s="222"/>
      <c r="N103" s="222"/>
      <c r="O103" s="222"/>
      <c r="P103" s="222"/>
      <c r="Q103" s="222"/>
      <c r="R103" s="222"/>
      <c r="S103" s="222"/>
      <c r="T103" s="222"/>
      <c r="U103" s="222"/>
      <c r="V103" s="222"/>
      <c r="W103" s="222"/>
      <c r="X103" s="222"/>
      <c r="Y103" s="222"/>
    </row>
    <row r="104" spans="2:25" ht="45" customHeight="1">
      <c r="B104" s="222"/>
      <c r="C104" s="222"/>
      <c r="D104" s="222"/>
      <c r="E104" s="222"/>
      <c r="F104" s="222"/>
      <c r="G104" s="222"/>
      <c r="H104" s="222"/>
      <c r="I104" s="222"/>
      <c r="J104" s="222"/>
      <c r="K104" s="222"/>
      <c r="L104" s="222"/>
      <c r="M104" s="222"/>
      <c r="N104" s="222"/>
      <c r="O104" s="222"/>
      <c r="P104" s="222"/>
      <c r="Q104" s="222"/>
      <c r="R104" s="222"/>
      <c r="S104" s="222"/>
      <c r="T104" s="222"/>
      <c r="U104" s="222"/>
      <c r="V104" s="222"/>
      <c r="W104" s="222"/>
      <c r="X104" s="222"/>
      <c r="Y104" s="222"/>
    </row>
    <row r="105" spans="2:25" ht="45" customHeight="1">
      <c r="B105" s="82"/>
      <c r="C105" s="82"/>
      <c r="D105" s="82"/>
      <c r="E105" s="82"/>
      <c r="F105" s="82"/>
      <c r="G105" s="82"/>
      <c r="H105" s="82"/>
      <c r="I105" s="82"/>
      <c r="J105" s="81"/>
      <c r="K105" s="83"/>
      <c r="L105" s="83"/>
      <c r="M105" s="82"/>
      <c r="N105" s="83"/>
      <c r="O105" s="84"/>
      <c r="P105" s="84"/>
      <c r="Q105" s="82"/>
      <c r="R105" s="84"/>
      <c r="S105" s="84"/>
      <c r="T105" s="84"/>
      <c r="U105" s="84"/>
      <c r="V105" s="84"/>
      <c r="W105" s="84"/>
      <c r="X105" s="84"/>
      <c r="Y105" s="11"/>
    </row>
    <row r="106" spans="2:25" ht="45" customHeight="1">
      <c r="B106" s="82"/>
      <c r="C106" s="82"/>
      <c r="D106" s="82"/>
      <c r="E106" s="82"/>
      <c r="F106" s="82"/>
      <c r="G106" s="82"/>
      <c r="H106" s="82"/>
      <c r="I106" s="82"/>
      <c r="J106" s="81"/>
      <c r="K106" s="83"/>
      <c r="L106" s="83"/>
      <c r="M106" s="82"/>
      <c r="N106" s="83"/>
      <c r="O106" s="84"/>
      <c r="P106" s="84"/>
      <c r="Q106" s="82"/>
      <c r="R106" s="84"/>
      <c r="S106" s="84"/>
      <c r="T106" s="84"/>
      <c r="U106" s="84"/>
      <c r="V106" s="84"/>
      <c r="W106" s="84"/>
      <c r="X106" s="84"/>
      <c r="Y106" s="11"/>
    </row>
    <row r="107" spans="2:25" ht="45" customHeight="1">
      <c r="B107" s="82"/>
      <c r="C107" s="82"/>
      <c r="D107" s="82"/>
      <c r="E107" s="82"/>
      <c r="F107" s="82"/>
      <c r="G107" s="82"/>
      <c r="H107" s="82"/>
      <c r="I107" s="82"/>
      <c r="J107" s="81"/>
      <c r="K107" s="83"/>
      <c r="L107" s="83"/>
      <c r="M107" s="82"/>
      <c r="N107" s="83"/>
      <c r="O107" s="84"/>
      <c r="P107" s="84"/>
      <c r="Q107" s="82"/>
      <c r="R107" s="84"/>
      <c r="S107" s="84"/>
      <c r="T107" s="84"/>
      <c r="U107" s="84"/>
      <c r="V107" s="84"/>
      <c r="W107" s="84"/>
      <c r="X107" s="84"/>
      <c r="Y107" s="11"/>
    </row>
    <row r="108" spans="2:25" ht="45" customHeight="1">
      <c r="B108" s="82"/>
      <c r="C108" s="82"/>
      <c r="D108" s="82"/>
      <c r="E108" s="82"/>
      <c r="F108" s="82"/>
      <c r="G108" s="82"/>
      <c r="H108" s="82"/>
      <c r="I108" s="82"/>
      <c r="J108" s="81"/>
      <c r="K108" s="83"/>
      <c r="L108" s="83"/>
      <c r="M108" s="82"/>
      <c r="N108" s="83"/>
      <c r="O108" s="84"/>
      <c r="P108" s="84"/>
      <c r="Q108" s="82"/>
      <c r="R108" s="84"/>
      <c r="S108" s="84"/>
      <c r="T108" s="84"/>
      <c r="U108" s="84"/>
      <c r="V108" s="84"/>
      <c r="W108" s="84"/>
      <c r="X108" s="84"/>
      <c r="Y108" s="11"/>
    </row>
    <row r="109" spans="2:25" ht="45" customHeight="1">
      <c r="B109" s="82"/>
      <c r="C109" s="82"/>
      <c r="D109" s="82"/>
      <c r="E109" s="82"/>
      <c r="F109" s="82"/>
      <c r="G109" s="82"/>
      <c r="H109" s="82"/>
      <c r="I109" s="82"/>
      <c r="J109" s="81"/>
      <c r="K109" s="83"/>
      <c r="L109" s="83"/>
      <c r="M109" s="82"/>
      <c r="N109" s="83"/>
      <c r="O109" s="84"/>
      <c r="P109" s="84"/>
      <c r="Q109" s="82"/>
      <c r="R109" s="84"/>
      <c r="S109" s="84"/>
      <c r="T109" s="84"/>
      <c r="U109" s="84"/>
      <c r="V109" s="84"/>
      <c r="W109" s="84"/>
      <c r="X109" s="84"/>
      <c r="Y109" s="11"/>
    </row>
    <row r="110" spans="2:25" ht="45" customHeight="1">
      <c r="B110" s="82"/>
      <c r="C110" s="82"/>
      <c r="D110" s="82"/>
      <c r="E110" s="82"/>
      <c r="F110" s="82"/>
      <c r="G110" s="82"/>
      <c r="H110" s="82"/>
      <c r="I110" s="82"/>
      <c r="J110" s="81"/>
      <c r="K110" s="83"/>
      <c r="L110" s="83"/>
      <c r="M110" s="82"/>
      <c r="N110" s="83"/>
      <c r="O110" s="84"/>
      <c r="P110" s="84"/>
      <c r="Q110" s="82"/>
      <c r="R110" s="84"/>
      <c r="S110" s="84"/>
      <c r="T110" s="84"/>
      <c r="U110" s="84"/>
      <c r="V110" s="84"/>
      <c r="W110" s="84"/>
      <c r="X110" s="84"/>
      <c r="Y110" s="14"/>
    </row>
    <row r="111" spans="2:25" ht="45" customHeight="1">
      <c r="B111" s="82"/>
      <c r="C111" s="82"/>
      <c r="D111" s="82"/>
      <c r="E111" s="82"/>
      <c r="F111" s="82"/>
      <c r="G111" s="82"/>
      <c r="H111" s="82"/>
      <c r="I111" s="82"/>
      <c r="J111" s="81"/>
      <c r="K111" s="83"/>
      <c r="L111" s="83"/>
      <c r="M111" s="82"/>
      <c r="N111" s="83"/>
      <c r="O111" s="84"/>
      <c r="P111" s="84"/>
      <c r="Q111" s="82"/>
      <c r="R111" s="84"/>
      <c r="S111" s="84"/>
      <c r="T111" s="84"/>
      <c r="U111" s="84"/>
      <c r="V111" s="84"/>
      <c r="W111" s="84"/>
      <c r="X111" s="84"/>
      <c r="Y111" s="11"/>
    </row>
    <row r="112" spans="2:25" ht="45" customHeight="1">
      <c r="B112" s="11"/>
      <c r="C112" s="11"/>
      <c r="D112" s="11"/>
      <c r="E112" s="11"/>
      <c r="F112" s="11"/>
      <c r="G112" s="11"/>
      <c r="H112" s="11"/>
      <c r="I112" s="11"/>
      <c r="J112" s="13"/>
      <c r="K112" s="12"/>
      <c r="L112" s="12"/>
      <c r="M112" s="11"/>
      <c r="N112" s="12"/>
      <c r="O112" s="14"/>
      <c r="P112" s="14"/>
      <c r="Q112" s="11"/>
      <c r="R112" s="14"/>
      <c r="S112" s="14"/>
      <c r="T112" s="14"/>
      <c r="U112" s="14"/>
      <c r="V112" s="14"/>
      <c r="W112" s="14"/>
      <c r="X112" s="14"/>
      <c r="Y112" s="11"/>
    </row>
    <row r="113" spans="2:25" ht="45" customHeight="1">
      <c r="B113" s="11"/>
      <c r="C113" s="11"/>
      <c r="D113" s="11"/>
      <c r="E113" s="11"/>
      <c r="F113" s="11"/>
      <c r="G113" s="11"/>
      <c r="H113" s="11"/>
      <c r="I113" s="11"/>
      <c r="J113" s="13"/>
      <c r="K113" s="12"/>
      <c r="L113" s="12"/>
      <c r="M113" s="11"/>
      <c r="N113" s="12"/>
      <c r="O113" s="14"/>
      <c r="P113" s="14"/>
      <c r="Q113" s="11"/>
      <c r="R113" s="14"/>
      <c r="S113" s="14"/>
      <c r="T113" s="14"/>
      <c r="U113" s="14"/>
      <c r="V113" s="14"/>
      <c r="W113" s="14"/>
      <c r="X113" s="14"/>
      <c r="Y113" s="11"/>
    </row>
    <row r="114" spans="2:25" ht="45" customHeight="1">
      <c r="B114" s="11"/>
      <c r="C114" s="11"/>
      <c r="D114" s="11"/>
      <c r="E114" s="11"/>
      <c r="F114" s="11"/>
      <c r="G114" s="11"/>
      <c r="H114" s="11"/>
      <c r="I114" s="11"/>
      <c r="J114" s="13"/>
      <c r="K114" s="12"/>
      <c r="L114" s="12"/>
      <c r="M114" s="11"/>
      <c r="N114" s="12"/>
      <c r="O114" s="14"/>
      <c r="P114" s="14"/>
      <c r="Q114" s="11"/>
      <c r="R114" s="14"/>
      <c r="S114" s="14"/>
      <c r="T114" s="14"/>
      <c r="U114" s="14"/>
      <c r="V114" s="14"/>
      <c r="W114" s="14"/>
      <c r="X114" s="14"/>
      <c r="Y114" s="11"/>
    </row>
    <row r="115" spans="2:25" ht="45" customHeight="1">
      <c r="B115" s="11"/>
      <c r="C115" s="11"/>
      <c r="D115" s="11"/>
      <c r="E115" s="11"/>
      <c r="F115" s="11"/>
      <c r="G115" s="11"/>
      <c r="H115" s="11"/>
      <c r="I115" s="11"/>
      <c r="J115" s="13"/>
      <c r="K115" s="12"/>
      <c r="L115" s="12"/>
      <c r="M115" s="11"/>
      <c r="N115" s="12"/>
      <c r="O115" s="14"/>
      <c r="P115" s="14"/>
      <c r="Q115" s="11"/>
      <c r="R115" s="14"/>
      <c r="S115" s="14"/>
      <c r="T115" s="14"/>
      <c r="U115" s="14"/>
      <c r="V115" s="14"/>
      <c r="W115" s="14"/>
      <c r="X115" s="14"/>
      <c r="Y115" s="11"/>
    </row>
    <row r="116" spans="2:25" ht="45" customHeight="1">
      <c r="B116" s="11"/>
      <c r="C116" s="11"/>
      <c r="D116" s="11"/>
      <c r="E116" s="11"/>
      <c r="F116" s="11"/>
      <c r="G116" s="11"/>
      <c r="H116" s="11"/>
      <c r="I116" s="11"/>
      <c r="J116" s="13"/>
      <c r="K116" s="12"/>
      <c r="L116" s="12"/>
      <c r="M116" s="11"/>
      <c r="N116" s="12"/>
      <c r="O116" s="14"/>
      <c r="P116" s="14"/>
      <c r="Q116" s="11"/>
      <c r="R116" s="14"/>
      <c r="S116" s="14"/>
      <c r="T116" s="14"/>
      <c r="U116" s="14"/>
      <c r="V116" s="14"/>
      <c r="W116" s="14"/>
      <c r="X116" s="14"/>
      <c r="Y116" s="11"/>
    </row>
    <row r="117" spans="2:25" ht="45" customHeight="1">
      <c r="B117" s="11"/>
      <c r="C117" s="11"/>
      <c r="D117" s="11"/>
      <c r="E117" s="11"/>
      <c r="F117" s="11"/>
      <c r="G117" s="11"/>
      <c r="H117" s="11"/>
      <c r="I117" s="11"/>
      <c r="J117" s="13"/>
      <c r="K117" s="12"/>
      <c r="L117" s="12"/>
      <c r="M117" s="11"/>
      <c r="N117" s="12"/>
      <c r="O117" s="14"/>
      <c r="P117" s="14"/>
      <c r="Q117" s="11"/>
      <c r="R117" s="14"/>
      <c r="S117" s="14"/>
      <c r="T117" s="14"/>
      <c r="U117" s="14"/>
      <c r="V117" s="14"/>
      <c r="W117" s="14"/>
      <c r="X117" s="14"/>
      <c r="Y117" s="11"/>
    </row>
    <row r="118" spans="2:25" ht="45" customHeight="1">
      <c r="B118" s="11"/>
      <c r="C118" s="11"/>
      <c r="D118" s="11"/>
      <c r="E118" s="11"/>
      <c r="F118" s="11"/>
      <c r="G118" s="11"/>
      <c r="H118" s="11"/>
      <c r="I118" s="11"/>
      <c r="J118" s="13"/>
      <c r="K118" s="12"/>
      <c r="L118" s="12"/>
      <c r="M118" s="11"/>
      <c r="N118" s="12"/>
      <c r="O118" s="14"/>
      <c r="P118" s="14"/>
      <c r="Q118" s="11"/>
      <c r="R118" s="14"/>
      <c r="S118" s="14"/>
      <c r="T118" s="14"/>
      <c r="U118" s="14"/>
      <c r="V118" s="14"/>
      <c r="W118" s="14"/>
      <c r="X118" s="14"/>
      <c r="Y118" s="11"/>
    </row>
    <row r="119" spans="2:25" ht="45" customHeight="1">
      <c r="B119" s="11"/>
      <c r="C119" s="11"/>
      <c r="D119" s="11"/>
      <c r="E119" s="11"/>
      <c r="F119" s="11"/>
      <c r="G119" s="11"/>
      <c r="H119" s="11"/>
      <c r="I119" s="11"/>
      <c r="J119" s="13"/>
      <c r="K119" s="12"/>
      <c r="L119" s="12"/>
      <c r="M119" s="11"/>
      <c r="N119" s="12"/>
      <c r="O119" s="14"/>
      <c r="P119" s="14"/>
      <c r="Q119" s="11"/>
      <c r="R119" s="14"/>
      <c r="S119" s="14"/>
      <c r="T119" s="14"/>
      <c r="U119" s="14"/>
      <c r="V119" s="14"/>
      <c r="W119" s="14"/>
      <c r="X119" s="14"/>
      <c r="Y119" s="14"/>
    </row>
    <row r="120" spans="2:25" ht="45" customHeight="1">
      <c r="B120" s="11"/>
      <c r="C120" s="11"/>
      <c r="D120" s="11"/>
      <c r="E120" s="11"/>
      <c r="F120" s="11"/>
      <c r="G120" s="11"/>
      <c r="H120" s="11"/>
      <c r="I120" s="11"/>
      <c r="J120" s="13"/>
      <c r="K120" s="12"/>
      <c r="L120" s="12"/>
      <c r="M120" s="11"/>
      <c r="N120" s="12"/>
      <c r="O120" s="14"/>
      <c r="P120" s="14"/>
      <c r="Q120" s="11"/>
      <c r="R120" s="14"/>
      <c r="S120" s="14"/>
      <c r="T120" s="14"/>
      <c r="U120" s="14"/>
      <c r="V120" s="14"/>
      <c r="W120" s="14"/>
      <c r="X120" s="14"/>
      <c r="Y120" s="11"/>
    </row>
    <row r="121" spans="2:25" ht="45" customHeight="1">
      <c r="B121" s="11"/>
      <c r="C121" s="11"/>
      <c r="D121" s="11"/>
      <c r="E121" s="11"/>
      <c r="F121" s="11"/>
      <c r="G121" s="11"/>
      <c r="H121" s="11"/>
      <c r="I121" s="11"/>
      <c r="J121" s="13"/>
      <c r="K121" s="12"/>
      <c r="L121" s="12"/>
      <c r="M121" s="11"/>
      <c r="N121" s="12"/>
      <c r="O121" s="14"/>
      <c r="P121" s="14"/>
      <c r="Q121" s="11"/>
      <c r="R121" s="14"/>
      <c r="S121" s="14"/>
      <c r="T121" s="14"/>
      <c r="U121" s="14"/>
      <c r="V121" s="14"/>
      <c r="W121" s="14"/>
      <c r="X121" s="14"/>
      <c r="Y121" s="11"/>
    </row>
    <row r="122" spans="2:25" ht="45" customHeight="1">
      <c r="B122" s="11"/>
      <c r="C122" s="11"/>
      <c r="D122" s="11"/>
      <c r="E122" s="11"/>
      <c r="F122" s="11"/>
      <c r="G122" s="11"/>
      <c r="H122" s="11"/>
      <c r="I122" s="11"/>
      <c r="J122" s="13"/>
      <c r="K122" s="12"/>
      <c r="L122" s="12"/>
      <c r="M122" s="11"/>
      <c r="N122" s="12"/>
      <c r="O122" s="14"/>
      <c r="P122" s="14"/>
      <c r="Q122" s="11"/>
      <c r="R122" s="14"/>
      <c r="S122" s="14"/>
      <c r="T122" s="14"/>
      <c r="U122" s="14"/>
      <c r="V122" s="14"/>
      <c r="W122" s="14"/>
      <c r="X122" s="14"/>
      <c r="Y122" s="11"/>
    </row>
    <row r="123" spans="2:25" ht="45" customHeight="1">
      <c r="B123" s="11"/>
      <c r="C123" s="11"/>
      <c r="D123" s="11"/>
      <c r="E123" s="11"/>
      <c r="F123" s="11"/>
      <c r="G123" s="11"/>
      <c r="H123" s="11"/>
      <c r="I123" s="11"/>
      <c r="J123" s="13"/>
      <c r="K123" s="12"/>
      <c r="L123" s="12"/>
      <c r="M123" s="11"/>
      <c r="N123" s="12"/>
      <c r="O123" s="14"/>
      <c r="P123" s="14"/>
      <c r="Q123" s="11"/>
      <c r="R123" s="14"/>
      <c r="S123" s="14"/>
      <c r="T123" s="14"/>
      <c r="U123" s="14"/>
      <c r="V123" s="14"/>
      <c r="W123" s="14"/>
      <c r="X123" s="14"/>
      <c r="Y123" s="11"/>
    </row>
    <row r="124" spans="2:25" ht="45" customHeight="1">
      <c r="B124" s="11"/>
      <c r="C124" s="11"/>
      <c r="D124" s="11"/>
      <c r="E124" s="11"/>
      <c r="F124" s="11"/>
      <c r="G124" s="11"/>
      <c r="H124" s="11"/>
      <c r="I124" s="11"/>
      <c r="J124" s="13"/>
      <c r="K124" s="12"/>
      <c r="L124" s="12"/>
      <c r="M124" s="11"/>
      <c r="N124" s="12"/>
      <c r="O124" s="14"/>
      <c r="P124" s="14"/>
      <c r="Q124" s="11"/>
      <c r="R124" s="14"/>
      <c r="S124" s="14"/>
      <c r="T124" s="14"/>
      <c r="U124" s="14"/>
      <c r="V124" s="14"/>
      <c r="W124" s="14"/>
      <c r="X124" s="14"/>
      <c r="Y124" s="11"/>
    </row>
    <row r="125" spans="2:25" ht="45" customHeight="1">
      <c r="B125" s="11"/>
      <c r="C125" s="11"/>
      <c r="D125" s="11"/>
      <c r="E125" s="11"/>
      <c r="F125" s="11"/>
      <c r="G125" s="11"/>
      <c r="H125" s="11"/>
      <c r="I125" s="11"/>
      <c r="J125" s="13"/>
      <c r="K125" s="12"/>
      <c r="L125" s="12"/>
      <c r="M125" s="11"/>
      <c r="N125" s="12"/>
      <c r="O125" s="14"/>
      <c r="P125" s="14"/>
      <c r="Q125" s="11"/>
      <c r="R125" s="14"/>
      <c r="S125" s="14"/>
      <c r="T125" s="14"/>
      <c r="U125" s="14"/>
      <c r="V125" s="14"/>
      <c r="W125" s="14"/>
      <c r="X125" s="14"/>
      <c r="Y125" s="11"/>
    </row>
    <row r="126" spans="2:25" ht="45" customHeight="1">
      <c r="B126" s="11"/>
      <c r="C126" s="11"/>
      <c r="D126" s="11"/>
      <c r="E126" s="11"/>
      <c r="F126" s="11"/>
      <c r="G126" s="11"/>
      <c r="H126" s="11"/>
      <c r="I126" s="11"/>
      <c r="J126" s="13"/>
      <c r="K126" s="12"/>
      <c r="L126" s="12"/>
      <c r="M126" s="11"/>
      <c r="N126" s="12"/>
      <c r="O126" s="14"/>
      <c r="P126" s="14"/>
      <c r="Q126" s="11"/>
      <c r="R126" s="14"/>
      <c r="S126" s="14"/>
      <c r="T126" s="14"/>
      <c r="U126" s="14"/>
      <c r="V126" s="14"/>
      <c r="W126" s="14"/>
      <c r="X126" s="14"/>
      <c r="Y126" s="11"/>
    </row>
    <row r="127" spans="2:25" ht="45" customHeight="1">
      <c r="B127" s="11"/>
      <c r="C127" s="11"/>
      <c r="D127" s="11"/>
      <c r="E127" s="11"/>
      <c r="F127" s="11"/>
      <c r="G127" s="11"/>
      <c r="H127" s="11"/>
      <c r="I127" s="11"/>
      <c r="J127" s="13"/>
      <c r="K127" s="12"/>
      <c r="L127" s="12"/>
      <c r="M127" s="11"/>
      <c r="N127" s="12"/>
      <c r="O127" s="14"/>
      <c r="P127" s="14"/>
      <c r="Q127" s="11"/>
      <c r="R127" s="14"/>
      <c r="S127" s="14"/>
      <c r="T127" s="14"/>
      <c r="U127" s="14"/>
      <c r="V127" s="14"/>
      <c r="W127" s="14"/>
      <c r="X127" s="14"/>
      <c r="Y127" s="11"/>
    </row>
    <row r="128" spans="2:25" ht="45" customHeight="1">
      <c r="B128" s="11"/>
      <c r="C128" s="11"/>
      <c r="D128" s="11"/>
      <c r="E128" s="11"/>
      <c r="F128" s="11"/>
      <c r="G128" s="11"/>
      <c r="H128" s="11"/>
      <c r="I128" s="11"/>
      <c r="J128" s="13"/>
      <c r="K128" s="12"/>
      <c r="L128" s="12"/>
      <c r="M128" s="11"/>
      <c r="N128" s="12"/>
      <c r="O128" s="14"/>
      <c r="P128" s="14"/>
      <c r="Q128" s="11"/>
      <c r="R128" s="14"/>
      <c r="S128" s="14"/>
      <c r="T128" s="14"/>
      <c r="U128" s="14"/>
      <c r="V128" s="14"/>
      <c r="W128" s="14"/>
      <c r="X128" s="14"/>
      <c r="Y128" s="11"/>
    </row>
    <row r="129" spans="2:25" ht="45" customHeight="1">
      <c r="B129" s="11"/>
      <c r="C129" s="11"/>
      <c r="D129" s="11"/>
      <c r="E129" s="11"/>
      <c r="F129" s="11"/>
      <c r="G129" s="11"/>
      <c r="H129" s="11"/>
      <c r="I129" s="11"/>
      <c r="J129" s="13"/>
      <c r="K129" s="12"/>
      <c r="L129" s="12"/>
      <c r="M129" s="11"/>
      <c r="N129" s="12"/>
      <c r="O129" s="14"/>
      <c r="P129" s="14"/>
      <c r="Q129" s="11"/>
      <c r="R129" s="14"/>
      <c r="S129" s="14"/>
      <c r="T129" s="14"/>
      <c r="U129" s="14"/>
      <c r="V129" s="14"/>
      <c r="W129" s="14"/>
      <c r="X129" s="14"/>
      <c r="Y129" s="11"/>
    </row>
    <row r="130" spans="2:25" ht="45" customHeight="1">
      <c r="B130" s="11"/>
      <c r="C130" s="11"/>
      <c r="D130" s="11"/>
      <c r="E130" s="11"/>
      <c r="F130" s="11"/>
      <c r="G130" s="11"/>
      <c r="H130" s="11"/>
      <c r="I130" s="11"/>
      <c r="J130" s="13"/>
      <c r="K130" s="12"/>
      <c r="L130" s="12"/>
      <c r="M130" s="11"/>
      <c r="N130" s="12"/>
      <c r="O130" s="14"/>
      <c r="P130" s="14"/>
      <c r="Q130" s="11"/>
      <c r="R130" s="14"/>
      <c r="S130" s="14"/>
      <c r="T130" s="14"/>
      <c r="U130" s="14"/>
      <c r="V130" s="14"/>
      <c r="W130" s="14"/>
      <c r="X130" s="14"/>
      <c r="Y130" s="11"/>
    </row>
    <row r="131" spans="2:25" ht="45" customHeight="1">
      <c r="B131" s="11"/>
      <c r="C131" s="11"/>
      <c r="D131" s="11"/>
      <c r="E131" s="11"/>
      <c r="F131" s="11"/>
      <c r="G131" s="11"/>
      <c r="H131" s="11"/>
      <c r="I131" s="11"/>
      <c r="J131" s="13"/>
      <c r="K131" s="12"/>
      <c r="L131" s="12"/>
      <c r="M131" s="11"/>
      <c r="N131" s="12"/>
      <c r="O131" s="14"/>
      <c r="P131" s="14"/>
      <c r="Q131" s="11"/>
      <c r="R131" s="14"/>
      <c r="S131" s="14"/>
      <c r="T131" s="14"/>
      <c r="U131" s="14"/>
      <c r="V131" s="14"/>
      <c r="W131" s="14"/>
      <c r="X131" s="14"/>
      <c r="Y131" s="11"/>
    </row>
    <row r="132" spans="2:25" ht="45" customHeight="1">
      <c r="B132" s="11"/>
      <c r="C132" s="11"/>
      <c r="D132" s="11"/>
      <c r="E132" s="11"/>
      <c r="F132" s="11"/>
      <c r="G132" s="11"/>
      <c r="H132" s="11"/>
      <c r="I132" s="11"/>
      <c r="J132" s="13"/>
      <c r="K132" s="12"/>
      <c r="L132" s="12"/>
      <c r="M132" s="11"/>
      <c r="N132" s="12"/>
      <c r="O132" s="14"/>
      <c r="P132" s="14"/>
      <c r="Q132" s="11"/>
      <c r="R132" s="14"/>
      <c r="S132" s="14"/>
      <c r="T132" s="14"/>
      <c r="U132" s="14"/>
      <c r="V132" s="14"/>
      <c r="W132" s="14"/>
      <c r="X132" s="14"/>
      <c r="Y132" s="11"/>
    </row>
    <row r="133" spans="2:25" ht="45" customHeight="1">
      <c r="B133" s="11"/>
      <c r="C133" s="11"/>
      <c r="D133" s="11"/>
      <c r="E133" s="11"/>
      <c r="F133" s="11"/>
      <c r="G133" s="11"/>
      <c r="H133" s="11"/>
      <c r="I133" s="11"/>
      <c r="J133" s="13"/>
      <c r="K133" s="12"/>
      <c r="L133" s="12"/>
      <c r="M133" s="11"/>
      <c r="N133" s="12"/>
      <c r="O133" s="14"/>
      <c r="P133" s="14"/>
      <c r="Q133" s="11"/>
      <c r="R133" s="14"/>
      <c r="S133" s="14"/>
      <c r="T133" s="14"/>
      <c r="U133" s="14"/>
      <c r="V133" s="14"/>
      <c r="W133" s="14"/>
      <c r="X133" s="14"/>
      <c r="Y133" s="11"/>
    </row>
    <row r="134" spans="2:25" ht="45" customHeight="1">
      <c r="B134" s="11"/>
      <c r="C134" s="11"/>
      <c r="D134" s="11"/>
      <c r="E134" s="11"/>
      <c r="F134" s="11"/>
      <c r="G134" s="11"/>
      <c r="H134" s="11"/>
      <c r="I134" s="11"/>
      <c r="J134" s="13"/>
      <c r="K134" s="12"/>
      <c r="L134" s="12"/>
      <c r="M134" s="11"/>
      <c r="N134" s="12"/>
      <c r="O134" s="14"/>
      <c r="P134" s="14"/>
      <c r="Q134" s="11"/>
      <c r="R134" s="14"/>
      <c r="S134" s="14"/>
      <c r="T134" s="14"/>
      <c r="U134" s="14"/>
      <c r="V134" s="14"/>
      <c r="W134" s="14"/>
      <c r="X134" s="14"/>
      <c r="Y134" s="11"/>
    </row>
    <row r="135" spans="2:25" ht="45" customHeight="1">
      <c r="B135" s="11"/>
      <c r="C135" s="11"/>
      <c r="D135" s="11"/>
      <c r="E135" s="11"/>
      <c r="F135" s="11"/>
      <c r="G135" s="11"/>
      <c r="H135" s="11"/>
      <c r="I135" s="11"/>
      <c r="J135" s="13"/>
      <c r="K135" s="12"/>
      <c r="L135" s="12"/>
      <c r="M135" s="11"/>
      <c r="N135" s="12"/>
      <c r="O135" s="14"/>
      <c r="P135" s="14"/>
      <c r="Q135" s="11"/>
      <c r="R135" s="14"/>
      <c r="S135" s="14"/>
      <c r="T135" s="14"/>
      <c r="U135" s="14"/>
      <c r="V135" s="14"/>
      <c r="W135" s="14"/>
      <c r="X135" s="14"/>
      <c r="Y135" s="11"/>
    </row>
    <row r="136" spans="2:25" ht="45" customHeight="1">
      <c r="B136" s="11"/>
      <c r="C136" s="11"/>
      <c r="D136" s="11"/>
      <c r="E136" s="11"/>
      <c r="F136" s="11"/>
      <c r="G136" s="11"/>
      <c r="H136" s="11"/>
      <c r="I136" s="11"/>
      <c r="J136" s="13"/>
      <c r="K136" s="12"/>
      <c r="L136" s="12"/>
      <c r="M136" s="11"/>
      <c r="N136" s="12"/>
      <c r="O136" s="14"/>
      <c r="P136" s="14"/>
      <c r="Q136" s="11"/>
      <c r="R136" s="14"/>
      <c r="S136" s="14"/>
      <c r="T136" s="14"/>
      <c r="U136" s="14"/>
      <c r="V136" s="14"/>
      <c r="W136" s="14"/>
      <c r="X136" s="14"/>
      <c r="Y136" s="11"/>
    </row>
    <row r="137" spans="2:25" ht="45" customHeight="1">
      <c r="B137" s="11"/>
      <c r="C137" s="11"/>
      <c r="D137" s="11"/>
      <c r="E137" s="11"/>
      <c r="F137" s="11"/>
      <c r="G137" s="11"/>
      <c r="H137" s="11"/>
      <c r="I137" s="11"/>
      <c r="J137" s="13"/>
      <c r="K137" s="12"/>
      <c r="L137" s="12"/>
      <c r="M137" s="11"/>
      <c r="N137" s="12"/>
      <c r="O137" s="14"/>
      <c r="P137" s="14"/>
      <c r="Q137" s="11"/>
      <c r="R137" s="14"/>
      <c r="S137" s="14"/>
      <c r="T137" s="14"/>
      <c r="U137" s="14"/>
      <c r="V137" s="14"/>
      <c r="W137" s="14"/>
      <c r="X137" s="14"/>
      <c r="Y137" s="11"/>
    </row>
    <row r="138" spans="2:25" ht="45" customHeight="1">
      <c r="B138" s="11"/>
      <c r="C138" s="11"/>
      <c r="D138" s="11"/>
      <c r="E138" s="11"/>
      <c r="F138" s="11"/>
      <c r="G138" s="11"/>
      <c r="H138" s="11"/>
      <c r="I138" s="11"/>
      <c r="J138" s="13"/>
      <c r="K138" s="12"/>
      <c r="L138" s="12"/>
      <c r="M138" s="11"/>
      <c r="N138" s="12"/>
      <c r="O138" s="14"/>
      <c r="P138" s="14"/>
      <c r="Q138" s="11"/>
      <c r="R138" s="14"/>
      <c r="S138" s="14"/>
      <c r="T138" s="14"/>
      <c r="U138" s="14"/>
      <c r="V138" s="14"/>
      <c r="W138" s="14"/>
      <c r="X138" s="14"/>
      <c r="Y138" s="11"/>
    </row>
    <row r="139" spans="2:25" ht="45" customHeight="1">
      <c r="B139" s="11"/>
      <c r="C139" s="11"/>
      <c r="D139" s="11"/>
      <c r="E139" s="11"/>
      <c r="F139" s="11"/>
      <c r="G139" s="11"/>
      <c r="H139" s="11"/>
      <c r="I139" s="11"/>
      <c r="J139" s="13"/>
      <c r="K139" s="12"/>
      <c r="L139" s="12"/>
      <c r="M139" s="11"/>
      <c r="N139" s="12"/>
      <c r="O139" s="14"/>
      <c r="P139" s="14"/>
      <c r="Q139" s="11"/>
      <c r="R139" s="14"/>
      <c r="S139" s="14"/>
      <c r="T139" s="14"/>
      <c r="U139" s="14"/>
      <c r="V139" s="14"/>
      <c r="W139" s="14"/>
      <c r="X139" s="14"/>
      <c r="Y139" s="11"/>
    </row>
    <row r="140" spans="2:25" ht="45" customHeight="1">
      <c r="B140" s="11"/>
      <c r="C140" s="11"/>
      <c r="D140" s="11"/>
      <c r="E140" s="11"/>
      <c r="F140" s="11"/>
      <c r="G140" s="11"/>
      <c r="H140" s="11"/>
      <c r="I140" s="11"/>
      <c r="J140" s="13"/>
      <c r="K140" s="12"/>
      <c r="L140" s="12"/>
      <c r="M140" s="11"/>
      <c r="N140" s="12"/>
      <c r="O140" s="14"/>
      <c r="P140" s="14"/>
      <c r="Q140" s="11"/>
      <c r="R140" s="14"/>
      <c r="S140" s="14"/>
      <c r="T140" s="14"/>
      <c r="U140" s="14"/>
      <c r="V140" s="14"/>
      <c r="W140" s="14"/>
      <c r="X140" s="14"/>
      <c r="Y140" s="11"/>
    </row>
    <row r="141" spans="2:25" ht="45" customHeight="1">
      <c r="B141" s="11"/>
      <c r="C141" s="11"/>
      <c r="D141" s="11"/>
      <c r="E141" s="11"/>
      <c r="F141" s="11"/>
      <c r="G141" s="11"/>
      <c r="H141" s="11"/>
      <c r="I141" s="11"/>
      <c r="J141" s="13"/>
      <c r="K141" s="12"/>
      <c r="L141" s="12"/>
      <c r="M141" s="11"/>
      <c r="N141" s="12"/>
      <c r="O141" s="14"/>
      <c r="P141" s="14"/>
      <c r="Q141" s="11"/>
      <c r="R141" s="14"/>
      <c r="S141" s="14"/>
      <c r="T141" s="14"/>
      <c r="U141" s="14"/>
      <c r="V141" s="14"/>
      <c r="W141" s="14"/>
      <c r="X141" s="14"/>
      <c r="Y141" s="11"/>
    </row>
    <row r="142" spans="2:25" ht="45" customHeight="1">
      <c r="B142" s="11"/>
      <c r="C142" s="11"/>
      <c r="D142" s="11"/>
      <c r="E142" s="11"/>
      <c r="F142" s="11"/>
      <c r="G142" s="11"/>
      <c r="H142" s="11"/>
      <c r="I142" s="11"/>
      <c r="J142" s="13"/>
      <c r="K142" s="12"/>
      <c r="L142" s="12"/>
      <c r="M142" s="11"/>
      <c r="N142" s="12"/>
      <c r="O142" s="14"/>
      <c r="P142" s="14"/>
      <c r="Q142" s="11"/>
      <c r="R142" s="14"/>
      <c r="S142" s="14"/>
      <c r="T142" s="14"/>
      <c r="U142" s="14"/>
      <c r="V142" s="14"/>
      <c r="W142" s="14"/>
      <c r="X142" s="14"/>
      <c r="Y142" s="11"/>
    </row>
    <row r="143" spans="2:25" ht="45" customHeight="1">
      <c r="B143" s="11"/>
      <c r="C143" s="11"/>
      <c r="D143" s="11"/>
      <c r="E143" s="11"/>
      <c r="F143" s="11"/>
      <c r="G143" s="11"/>
      <c r="H143" s="11"/>
      <c r="I143" s="11"/>
      <c r="J143" s="13"/>
      <c r="K143" s="12"/>
      <c r="L143" s="12"/>
      <c r="M143" s="11"/>
      <c r="N143" s="12"/>
      <c r="O143" s="14"/>
      <c r="P143" s="14"/>
      <c r="Q143" s="11"/>
      <c r="R143" s="14"/>
      <c r="S143" s="14"/>
      <c r="T143" s="14"/>
      <c r="U143" s="14"/>
      <c r="V143" s="14"/>
      <c r="W143" s="14"/>
      <c r="X143" s="14"/>
      <c r="Y143" s="11"/>
    </row>
  </sheetData>
  <sheetProtection selectLockedCells="1"/>
  <dataConsolidate/>
  <mergeCells count="106">
    <mergeCell ref="B15:C15"/>
    <mergeCell ref="D9:E9"/>
    <mergeCell ref="D10:E10"/>
    <mergeCell ref="D11:E11"/>
    <mergeCell ref="D12:E12"/>
    <mergeCell ref="D13:E13"/>
    <mergeCell ref="B14:C14"/>
    <mergeCell ref="B13:C13"/>
    <mergeCell ref="B85:Y85"/>
    <mergeCell ref="M10:N10"/>
    <mergeCell ref="M12:N12"/>
    <mergeCell ref="I9:J9"/>
    <mergeCell ref="D14:E14"/>
    <mergeCell ref="F13:G13"/>
    <mergeCell ref="F12:G12"/>
    <mergeCell ref="F11:G11"/>
    <mergeCell ref="K9:L9"/>
    <mergeCell ref="K13:L13"/>
    <mergeCell ref="B86:Y86"/>
    <mergeCell ref="B87:Y87"/>
    <mergeCell ref="B88:Y88"/>
    <mergeCell ref="B89:Y89"/>
    <mergeCell ref="AA4:AB4"/>
    <mergeCell ref="AA15:AB15"/>
    <mergeCell ref="AI15:AJ15"/>
    <mergeCell ref="N7:N8"/>
    <mergeCell ref="O7:O8"/>
    <mergeCell ref="P15:X15"/>
    <mergeCell ref="P14:X14"/>
    <mergeCell ref="P13:X13"/>
    <mergeCell ref="P12:X12"/>
    <mergeCell ref="P11:X11"/>
    <mergeCell ref="P10:X10"/>
    <mergeCell ref="P9:X9"/>
    <mergeCell ref="P8:X8"/>
    <mergeCell ref="P7:X7"/>
    <mergeCell ref="P6:X6"/>
    <mergeCell ref="B3:E5"/>
    <mergeCell ref="I10:J10"/>
    <mergeCell ref="B12:C12"/>
    <mergeCell ref="B11:C11"/>
    <mergeCell ref="N9:O9"/>
    <mergeCell ref="B90:Y90"/>
    <mergeCell ref="B91:Y91"/>
    <mergeCell ref="B92:Y92"/>
    <mergeCell ref="B93:Y93"/>
    <mergeCell ref="B94:Y94"/>
    <mergeCell ref="B104:Y104"/>
    <mergeCell ref="B95:Y95"/>
    <mergeCell ref="B96:Y96"/>
    <mergeCell ref="B97:Y97"/>
    <mergeCell ref="B98:Y98"/>
    <mergeCell ref="B99:Y99"/>
    <mergeCell ref="B100:Y100"/>
    <mergeCell ref="B101:Y101"/>
    <mergeCell ref="B102:Y102"/>
    <mergeCell ref="B103:Y103"/>
    <mergeCell ref="AX21:AY21"/>
    <mergeCell ref="AU11:AW11"/>
    <mergeCell ref="AV21:AV22"/>
    <mergeCell ref="AW21:AW22"/>
    <mergeCell ref="AN21:AU21"/>
    <mergeCell ref="D15:E15"/>
    <mergeCell ref="F14:G14"/>
    <mergeCell ref="I15:J15"/>
    <mergeCell ref="I14:J14"/>
    <mergeCell ref="AR11:AT11"/>
    <mergeCell ref="M14:N14"/>
    <mergeCell ref="M13:N13"/>
    <mergeCell ref="M11:N11"/>
    <mergeCell ref="AG15:AH15"/>
    <mergeCell ref="AE15:AF15"/>
    <mergeCell ref="AC15:AD15"/>
    <mergeCell ref="F15:G15"/>
    <mergeCell ref="I13:J13"/>
    <mergeCell ref="I11:J11"/>
    <mergeCell ref="I12:J12"/>
    <mergeCell ref="M15:N15"/>
    <mergeCell ref="Z14:AJ14"/>
    <mergeCell ref="K15:L15"/>
    <mergeCell ref="K14:L14"/>
    <mergeCell ref="O2:P2"/>
    <mergeCell ref="F3:Y3"/>
    <mergeCell ref="F4:Y4"/>
    <mergeCell ref="F5:Y5"/>
    <mergeCell ref="F7:G7"/>
    <mergeCell ref="F6:G6"/>
    <mergeCell ref="I6:J6"/>
    <mergeCell ref="I7:J7"/>
    <mergeCell ref="K7:L7"/>
    <mergeCell ref="K6:L6"/>
    <mergeCell ref="M7:M8"/>
    <mergeCell ref="F8:G8"/>
    <mergeCell ref="N6:O6"/>
    <mergeCell ref="I8:J8"/>
    <mergeCell ref="K8:L8"/>
    <mergeCell ref="B7:C7"/>
    <mergeCell ref="D7:E7"/>
    <mergeCell ref="F10:G10"/>
    <mergeCell ref="F9:G9"/>
    <mergeCell ref="D8:E8"/>
    <mergeCell ref="B10:C10"/>
    <mergeCell ref="B9:C9"/>
    <mergeCell ref="D6:E6"/>
    <mergeCell ref="B6:C6"/>
    <mergeCell ref="B8:C8"/>
  </mergeCells>
  <phoneticPr fontId="3" alignment="center"/>
  <conditionalFormatting sqref="AZ23:AZ34">
    <cfRule type="cellIs" dxfId="1" priority="1" operator="equal">
      <formula>"No"</formula>
    </cfRule>
    <cfRule type="cellIs" dxfId="0" priority="2" operator="equal">
      <formula>"Sí"</formula>
    </cfRule>
  </conditionalFormatting>
  <dataValidations xWindow="868" yWindow="506" count="1">
    <dataValidation allowBlank="1" showErrorMessage="1" prompt="Ingrese los metro de cama de explosivo._x000a_" sqref="W17:X83" xr:uid="{6DCEDC19-F642-4C8C-89FF-C0D975E7F4E6}"/>
  </dataValidations>
  <pageMargins left="0.59055118110236227" right="0.59055118110236227" top="0.59055118110236227" bottom="0.59055118110236227" header="0.62992125984251968" footer="0.59055118110236227"/>
  <pageSetup scale="61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xWindow="868" yWindow="506" count="36">
        <x14:dataValidation type="list" allowBlank="1" showInputMessage="1" showErrorMessage="1" prompt="Ingrese los metro de cama de explosivo._x000a_" xr:uid="{00000000-0002-0000-0000-000008000000}">
          <x14:formula1>
            <xm:f>#REF!</xm:f>
          </x14:formula1>
          <xm:sqref>Y119 Y110 T84:X84 T105:X143</xm:sqref>
        </x14:dataValidation>
        <x14:dataValidation type="list" allowBlank="1" showInputMessage="1" showErrorMessage="1" prompt="Ingrese la cantidad de gredas que se utilizaron para confinar el tiro" xr:uid="{00000000-0002-0000-0000-000001000000}">
          <x14:formula1>
            <xm:f>#REF!</xm:f>
          </x14:formula1>
          <xm:sqref>N84 N105:N143</xm:sqref>
        </x14:dataValidation>
        <x14:dataValidation type="list" allowBlank="1" showInputMessage="1" showErrorMessage="1" prompt="Seleccione el APD utilizado" xr:uid="{00000000-0002-0000-0000-000003000000}">
          <x14:formula1>
            <xm:f>#REF!</xm:f>
          </x14:formula1>
          <xm:sqref>O84 O105:O143</xm:sqref>
        </x14:dataValidation>
        <x14:dataValidation type="list" allowBlank="1" showInputMessage="1" showErrorMessage="1" xr:uid="{00000000-0002-0000-0000-000006000000}">
          <x14:formula1>
            <xm:f>#REF!</xm:f>
          </x14:formula1>
          <xm:sqref>R105:R143 R84 K17:K83</xm:sqref>
        </x14:dataValidation>
        <x14:dataValidation type="list" allowBlank="1" showInputMessage="1" showErrorMessage="1" xr:uid="{00000000-0002-0000-0000-000007000000}">
          <x14:formula1>
            <xm:f>#REF!</xm:f>
          </x14:formula1>
          <xm:sqref>S105:S143 S84 L17:L83</xm:sqref>
        </x14:dataValidation>
        <x14:dataValidation type="list" allowBlank="1" showInputMessage="1" showErrorMessage="1" xr:uid="{CA2E8BAE-9508-4893-89B3-C40AF47757D8}">
          <x14:formula1>
            <xm:f>#REF!</xm:f>
          </x14:formula1>
          <xm:sqref>M105:M143 M84 S17:S83 P17:P83</xm:sqref>
        </x14:dataValidation>
        <x14:dataValidation type="list" allowBlank="1" showInputMessage="1" showErrorMessage="1" xr:uid="{33CEF9F8-A779-4B6B-A42F-4D6C7EA85E12}">
          <x14:formula1>
            <xm:f>#REF!</xm:f>
          </x14:formula1>
          <xm:sqref>Q84 Q105:Q143</xm:sqref>
        </x14:dataValidation>
        <x14:dataValidation type="list" allowBlank="1" showInputMessage="1" showErrorMessage="1" xr:uid="{5B3E6D23-361A-482D-83F0-0F6F9F8FC4A5}">
          <x14:formula1>
            <xm:f>#REF!</xm:f>
          </x14:formula1>
          <xm:sqref>D8:E8</xm:sqref>
        </x14:dataValidation>
        <x14:dataValidation type="list" allowBlank="1" showInputMessage="1" showErrorMessage="1" xr:uid="{2F8A34B1-635D-4B61-8254-7127B66D9F91}">
          <x14:formula1>
            <xm:f>#REF!</xm:f>
          </x14:formula1>
          <xm:sqref>D7:E7</xm:sqref>
        </x14:dataValidation>
        <x14:dataValidation type="list" allowBlank="1" showInputMessage="1" showErrorMessage="1" xr:uid="{3E540A0E-7A63-4369-97D0-48F07AC8692A}">
          <x14:formula1>
            <xm:f>#REF!</xm:f>
          </x14:formula1>
          <xm:sqref>D13:E13</xm:sqref>
        </x14:dataValidation>
        <x14:dataValidation type="list" allowBlank="1" showInputMessage="1" showErrorMessage="1" xr:uid="{A1F01D4B-9848-4A54-A181-BED16CB07426}">
          <x14:formula1>
            <xm:f>#REF!</xm:f>
          </x14:formula1>
          <xm:sqref>D12:E12</xm:sqref>
        </x14:dataValidation>
        <x14:dataValidation type="list" allowBlank="1" showErrorMessage="1" prompt="Ingrese los metro de cama de explosivo._x000a_" xr:uid="{765A0A29-587C-4097-BDBE-85195F0AD22A}">
          <x14:formula1>
            <xm:f>#REF!</xm:f>
          </x14:formula1>
          <xm:sqref>N36:N83</xm:sqref>
        </x14:dataValidation>
        <x14:dataValidation type="list" allowBlank="1" showInputMessage="1" showErrorMessage="1" prompt="Ingrese cantidad de cebos= _x000a_*Un cebo puede estar formado por 1 iniciador más varios APD" xr:uid="{00000000-0002-0000-0000-000000000000}">
          <x14:formula1>
            <xm:f>#REF!</xm:f>
          </x14:formula1>
          <xm:sqref>K84:L84 K105:L143</xm:sqref>
        </x14:dataValidation>
        <x14:dataValidation type="list" allowBlank="1" showInputMessage="1" showErrorMessage="1" xr:uid="{51FA40A6-530F-4D34-BB1A-C89BE1285BA8}">
          <x14:formula1>
            <xm:f>#REF!</xm:f>
          </x14:formula1>
          <xm:sqref>D9:E9</xm:sqref>
        </x14:dataValidation>
        <x14:dataValidation type="list" allowBlank="1" showInputMessage="1" showErrorMessage="1" xr:uid="{9CEF383D-3A85-44CF-A9E5-8EAFFA63188B}">
          <x14:formula1>
            <xm:f>#REF!</xm:f>
          </x14:formula1>
          <xm:sqref>D10:E10</xm:sqref>
        </x14:dataValidation>
        <x14:dataValidation type="list" allowBlank="1" showInputMessage="1" showErrorMessage="1" xr:uid="{DAEE93DA-BF9D-4D0C-B41F-D809C3AAEA86}">
          <x14:formula1>
            <xm:f>#REF!</xm:f>
          </x14:formula1>
          <xm:sqref>H14</xm:sqref>
        </x14:dataValidation>
        <x14:dataValidation type="list" allowBlank="1" showInputMessage="1" showErrorMessage="1" prompt="Si se usaron 2 tipos de APD distintos, seleccione la opción &quot;Especial&quot; e indique el detalle en observaciones." xr:uid="{00000000-0002-0000-0000-000004000000}">
          <x14:formula1>
            <xm:f>#REF!</xm:f>
          </x14:formula1>
          <xm:sqref>P84 P105:P143</xm:sqref>
        </x14:dataValidation>
        <x14:dataValidation type="list" allowBlank="1" showInputMessage="1" showErrorMessage="1" xr:uid="{4B425BB6-4D69-484F-B664-8884ECEDE1A9}">
          <x14:formula1>
            <xm:f>#REF!</xm:f>
          </x14:formula1>
          <xm:sqref>N9:O9</xm:sqref>
        </x14:dataValidation>
        <x14:dataValidation type="list" allowBlank="1" showInputMessage="1" showErrorMessage="1" xr:uid="{1C40E372-7296-4ED5-940B-EC865DA99690}">
          <x14:formula1>
            <xm:f>#REF!</xm:f>
          </x14:formula1>
          <xm:sqref>AD17</xm:sqref>
        </x14:dataValidation>
        <x14:dataValidation type="list" allowBlank="1" showInputMessage="1" showErrorMessage="1" xr:uid="{209EE541-F77F-4A8E-AF27-0D8664016EED}">
          <x14:formula1>
            <xm:f>#REF!</xm:f>
          </x14:formula1>
          <xm:sqref>AF17</xm:sqref>
        </x14:dataValidation>
        <x14:dataValidation type="list" allowBlank="1" showErrorMessage="1" prompt="Ingrese si el tiro actual se esta cargando con la primera, segunda, tercera...etc. pera_x000a_" xr:uid="{DB0C0C9D-E58E-46B5-B12D-EE3AF2CE9B31}">
          <x14:formula1>
            <xm:f>#REF!</xm:f>
          </x14:formula1>
          <xm:sqref>E17 G17</xm:sqref>
        </x14:dataValidation>
        <x14:dataValidation type="list" allowBlank="1" showInputMessage="1" showErrorMessage="1" xr:uid="{65CCF6BF-12BE-45F1-BFA9-71F173F69F4F}">
          <x14:formula1>
            <xm:f>#REF!</xm:f>
          </x14:formula1>
          <xm:sqref>R17:R83 O17:O83</xm:sqref>
        </x14:dataValidation>
        <x14:dataValidation type="list" allowBlank="1" showInputMessage="1" showErrorMessage="1" xr:uid="{C708D714-B23A-4897-8CB6-5081B68D1BE8}">
          <x14:formula1>
            <xm:f>#REF!</xm:f>
          </x14:formula1>
          <xm:sqref>I17:I83</xm:sqref>
        </x14:dataValidation>
        <x14:dataValidation type="list" allowBlank="1" showErrorMessage="1" prompt="Si se usaron 2 tipos de APD distintos, seleccione la opción &quot;Especial&quot; e indique el detalle en observaciones." xr:uid="{F11B5920-2B2D-447F-8F41-CFEF9413227D}">
          <x14:formula1>
            <xm:f>#REF!</xm:f>
          </x14:formula1>
          <xm:sqref>T17:T83 Q17:Q83</xm:sqref>
        </x14:dataValidation>
        <x14:dataValidation type="list" allowBlank="1" showErrorMessage="1" prompt="Ingrese los metro de cama de explosivo._x000a_" xr:uid="{285351C2-5D5D-46BA-9620-755A02F0205F}">
          <x14:formula1>
            <xm:f>#REF!</xm:f>
          </x14:formula1>
          <xm:sqref>U17:U83</xm:sqref>
        </x14:dataValidation>
        <x14:dataValidation type="list" allowBlank="1" showErrorMessage="1" prompt="Ingrese los metro de cama de explosivo._x000a_" xr:uid="{9B4D4E96-EF48-4618-8FDE-AB0392ED48AE}">
          <x14:formula1>
            <xm:f>#REF!</xm:f>
          </x14:formula1>
          <xm:sqref>V17:V83</xm:sqref>
        </x14:dataValidation>
        <x14:dataValidation type="list" allowBlank="1" showErrorMessage="1" prompt="Ingrese si el tiro actual se esta cargando con la primera, segunda, tercera...etc. pera_x000a_" xr:uid="{59D92F22-9C54-4223-BF9C-320E34793820}">
          <x14:formula1>
            <xm:f>#REF!</xm:f>
          </x14:formula1>
          <xm:sqref>E18:E83 G18:G83</xm:sqref>
        </x14:dataValidation>
        <x14:dataValidation type="list" allowBlank="1" showInputMessage="1" showErrorMessage="1" xr:uid="{3EB5A683-A866-4E66-A316-BC2F5265B089}">
          <x14:formula1>
            <xm:f>#REF!</xm:f>
          </x14:formula1>
          <xm:sqref>M17:M83</xm:sqref>
        </x14:dataValidation>
        <x14:dataValidation type="list" allowBlank="1" showErrorMessage="1" prompt="Ingrese los metro de cama de explosivo._x000a_" xr:uid="{4327E12D-CBCB-4CB1-94D2-76AB1815D839}">
          <x14:formula1>
            <xm:f>#REF!</xm:f>
          </x14:formula1>
          <xm:sqref>N17:N35</xm:sqref>
        </x14:dataValidation>
        <x14:dataValidation type="list" allowBlank="1" showInputMessage="1" showErrorMessage="1" xr:uid="{8E34727D-DFD1-4935-AF19-04259FD8381A}">
          <x14:formula1>
            <xm:f>#REF!</xm:f>
          </x14:formula1>
          <xm:sqref>AA17:AA83</xm:sqref>
        </x14:dataValidation>
        <x14:dataValidation type="list" allowBlank="1" showInputMessage="1" showErrorMessage="1" xr:uid="{3E6D4763-D941-4F13-8F9C-770109124696}">
          <x14:formula1>
            <xm:f>#REF!</xm:f>
          </x14:formula1>
          <xm:sqref>AB17:AB83</xm:sqref>
        </x14:dataValidation>
        <x14:dataValidation type="list" allowBlank="1" showInputMessage="1" showErrorMessage="1" xr:uid="{B34DC348-E3F8-4633-A821-6653153AAA06}">
          <x14:formula1>
            <xm:f>#REF!</xm:f>
          </x14:formula1>
          <xm:sqref>AD18:AD83</xm:sqref>
        </x14:dataValidation>
        <x14:dataValidation type="list" allowBlank="1" showInputMessage="1" showErrorMessage="1" xr:uid="{A3E43EE4-DA7F-48C3-A8B1-B16032729FB8}">
          <x14:formula1>
            <xm:f>#REF!</xm:f>
          </x14:formula1>
          <xm:sqref>AF18:AF83</xm:sqref>
        </x14:dataValidation>
        <x14:dataValidation type="list" allowBlank="1" showInputMessage="1" showErrorMessage="1" xr:uid="{61AC5D50-CC5D-4D1C-970E-90DC7DAB13CD}">
          <x14:formula1>
            <xm:f>#REF!</xm:f>
          </x14:formula1>
          <xm:sqref>AH17:AH83</xm:sqref>
        </x14:dataValidation>
        <x14:dataValidation type="list" allowBlank="1" showInputMessage="1" showErrorMessage="1" xr:uid="{78735D6F-FB7D-4E36-8630-440A5E77AEF5}">
          <x14:formula1>
            <xm:f>#REF!</xm:f>
          </x14:formula1>
          <xm:sqref>AJ17:AJ83</xm:sqref>
        </x14:dataValidation>
        <x14:dataValidation type="list" allowBlank="1" showInputMessage="1" showErrorMessage="1" xr:uid="{C2EE1A99-85BC-4761-B6E1-25A6C2085600}">
          <x14:formula1>
            <xm:f>#REF!</xm:f>
          </x14:formula1>
          <xm:sqref>J17:J83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espinoza</dc:creator>
  <cp:keywords/>
  <dc:description/>
  <cp:lastModifiedBy/>
  <cp:revision/>
  <dcterms:created xsi:type="dcterms:W3CDTF">2015-06-05T18:19:34Z</dcterms:created>
  <dcterms:modified xsi:type="dcterms:W3CDTF">2026-10-11T00:20:04Z</dcterms:modified>
  <cp:category/>
  <cp:contentStatus/>
</cp:coreProperties>
</file>