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6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7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8.xml" ContentType="application/vnd.openxmlformats-officedocument.drawing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9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 Eric B\Desktop\MCL ANALYSIS\CALL CENTER\"/>
    </mc:Choice>
  </mc:AlternateContent>
  <xr:revisionPtr revIDLastSave="0" documentId="13_ncr:1_{1C33BDC3-1163-40B3-98E4-9EA527367803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DAILY SALES " sheetId="4" r:id="rId1"/>
    <sheet name="WEEKLY SALES" sheetId="14" r:id="rId2"/>
    <sheet name="MONTH TO DATE " sheetId="2" r:id="rId3"/>
    <sheet name="WEEK TO WEEK SALES " sheetId="6" r:id="rId4"/>
    <sheet name="GRAPHICAL FOR INDIIDUALS " sheetId="15" state="hidden" r:id="rId5"/>
    <sheet name="DAY TO ACHIEVEMENT " sheetId="12" state="hidden" r:id="rId6"/>
    <sheet name="SALES MONTHLY" sheetId="16" state="hidden" r:id="rId7"/>
    <sheet name="SALES MONTHLY GRAPH" sheetId="17" state="hidden" r:id="rId8"/>
    <sheet name="PORTFORLIO" sheetId="19" state="hidden" r:id="rId9"/>
    <sheet name="YEARLY PRODUCTIVITY" sheetId="10" r:id="rId10"/>
    <sheet name="YEARLY GRAPHS " sheetId="11" r:id="rId11"/>
    <sheet name="MONTHLY DATA" sheetId="1" r:id="rId12"/>
    <sheet name="YEARLY DATA" sheetId="8" r:id="rId13"/>
    <sheet name="VALUATIONS " sheetId="7" r:id="rId14"/>
    <sheet name="SUMMARRY YEAR TO DATE" sheetId="20" r:id="rId15"/>
  </sheets>
  <definedNames>
    <definedName name="_xlnm._FilterDatabase" localSheetId="0" hidden="1">'DAILY SALES '!$A$1:$J$13</definedName>
    <definedName name="_xlnm._FilterDatabase" localSheetId="2" hidden="1">'MONTH TO DATE '!$A$21:$I$50</definedName>
    <definedName name="_xlnm._FilterDatabase" localSheetId="11" hidden="1">'MONTHLY DATA'!$C$1:$C$111</definedName>
    <definedName name="_xlnm._FilterDatabase" localSheetId="13" hidden="1">'VALUATIONS '!$E$1:$E$1</definedName>
    <definedName name="_xlnm._FilterDatabase" localSheetId="12" hidden="1">'YEARLY DATA'!$A$1:$H$819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5" i="1" l="1"/>
  <c r="M7" i="1"/>
  <c r="M2" i="1" l="1"/>
  <c r="M3" i="1"/>
  <c r="M4" i="1"/>
  <c r="M8" i="1"/>
  <c r="M9" i="1"/>
  <c r="M10" i="1"/>
  <c r="M11" i="1"/>
  <c r="M12" i="1"/>
  <c r="G56" i="4" l="1"/>
  <c r="G57" i="4"/>
  <c r="G58" i="4"/>
  <c r="B75" i="14"/>
  <c r="C75" i="14"/>
  <c r="E75" i="14"/>
  <c r="F75" i="14"/>
  <c r="B76" i="14"/>
  <c r="C76" i="14"/>
  <c r="E76" i="14"/>
  <c r="F76" i="14"/>
  <c r="G74" i="14"/>
  <c r="G75" i="14"/>
  <c r="G76" i="14"/>
  <c r="B124" i="2"/>
  <c r="C124" i="2"/>
  <c r="E124" i="2"/>
  <c r="F124" i="2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50" i="2"/>
  <c r="C50" i="2"/>
  <c r="E50" i="2"/>
  <c r="H50" i="2"/>
  <c r="I50" i="2"/>
  <c r="B51" i="2"/>
  <c r="C51" i="2"/>
  <c r="E51" i="2"/>
  <c r="H51" i="2"/>
  <c r="I51" i="2"/>
  <c r="B38" i="2"/>
  <c r="C38" i="2"/>
  <c r="E38" i="2"/>
  <c r="H38" i="2"/>
  <c r="I38" i="2"/>
  <c r="B39" i="2"/>
  <c r="C39" i="2"/>
  <c r="E39" i="2"/>
  <c r="H39" i="2"/>
  <c r="I39" i="2"/>
  <c r="B40" i="2"/>
  <c r="C40" i="2"/>
  <c r="E40" i="2"/>
  <c r="H40" i="2"/>
  <c r="I40" i="2"/>
  <c r="B41" i="2"/>
  <c r="C41" i="2"/>
  <c r="E41" i="2"/>
  <c r="H41" i="2"/>
  <c r="I41" i="2"/>
  <c r="B42" i="2"/>
  <c r="C42" i="2"/>
  <c r="E42" i="2"/>
  <c r="H42" i="2"/>
  <c r="I42" i="2"/>
  <c r="B43" i="2"/>
  <c r="C43" i="2"/>
  <c r="E43" i="2"/>
  <c r="H43" i="2"/>
  <c r="I43" i="2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D76" i="14" l="1"/>
  <c r="H76" i="14" s="1"/>
  <c r="D50" i="2"/>
  <c r="D124" i="2"/>
  <c r="H124" i="2" s="1"/>
  <c r="D75" i="14"/>
  <c r="H75" i="14" s="1"/>
  <c r="D43" i="2"/>
  <c r="F37" i="6"/>
  <c r="F33" i="6"/>
  <c r="F38" i="6"/>
  <c r="F34" i="6"/>
  <c r="D41" i="2"/>
  <c r="F41" i="6"/>
  <c r="F39" i="6"/>
  <c r="F35" i="6"/>
  <c r="F40" i="6"/>
  <c r="F36" i="6"/>
  <c r="D51" i="2"/>
  <c r="D39" i="2"/>
  <c r="D40" i="2"/>
  <c r="D42" i="2"/>
  <c r="D38" i="2"/>
  <c r="M78" i="1"/>
  <c r="M79" i="1"/>
  <c r="M46" i="1" l="1"/>
  <c r="M47" i="1"/>
  <c r="M48" i="1"/>
  <c r="M49" i="1"/>
  <c r="M50" i="1"/>
  <c r="M37" i="1" l="1"/>
  <c r="M38" i="1"/>
  <c r="M39" i="1"/>
  <c r="M40" i="1"/>
  <c r="M28" i="1" l="1"/>
  <c r="M27" i="1"/>
  <c r="M26" i="1"/>
  <c r="M25" i="1"/>
  <c r="M24" i="1"/>
  <c r="M13" i="1" l="1"/>
  <c r="M14" i="1"/>
  <c r="M20" i="1"/>
  <c r="M21" i="1"/>
  <c r="M22" i="1"/>
  <c r="M23" i="1"/>
  <c r="M29" i="1"/>
  <c r="M30" i="1"/>
  <c r="M31" i="1"/>
  <c r="M32" i="1"/>
  <c r="M33" i="1"/>
  <c r="M34" i="1"/>
  <c r="M35" i="1"/>
  <c r="M36" i="1"/>
  <c r="M41" i="1"/>
  <c r="M42" i="1"/>
  <c r="M43" i="1"/>
  <c r="M44" i="1"/>
  <c r="M45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B18" i="6" l="1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2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42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42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42" i="6"/>
  <c r="B6" i="6" l="1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P6" i="6"/>
  <c r="Q6" i="6"/>
  <c r="R6" i="6"/>
  <c r="S6" i="6"/>
  <c r="P7" i="6"/>
  <c r="Q7" i="6"/>
  <c r="R7" i="6"/>
  <c r="S7" i="6"/>
  <c r="L6" i="2"/>
  <c r="M6" i="2"/>
  <c r="L7" i="2"/>
  <c r="M7" i="2"/>
  <c r="L7" i="14"/>
  <c r="M7" i="14"/>
  <c r="L8" i="14"/>
  <c r="M8" i="14"/>
  <c r="N8" i="14" l="1"/>
  <c r="N7" i="2"/>
  <c r="F7" i="6"/>
  <c r="F6" i="6"/>
  <c r="F13" i="6"/>
  <c r="F12" i="6"/>
  <c r="F10" i="6"/>
  <c r="F8" i="6"/>
  <c r="F11" i="6"/>
  <c r="F9" i="6"/>
  <c r="T6" i="6"/>
  <c r="N6" i="2"/>
  <c r="N7" i="14"/>
  <c r="T7" i="6"/>
  <c r="C28" i="10"/>
  <c r="D28" i="10"/>
  <c r="Q28" i="10" s="1"/>
  <c r="E28" i="10"/>
  <c r="R28" i="10" s="1"/>
  <c r="F28" i="10"/>
  <c r="G28" i="10"/>
  <c r="T28" i="10" s="1"/>
  <c r="H28" i="10"/>
  <c r="U28" i="10" s="1"/>
  <c r="I28" i="10"/>
  <c r="J28" i="10"/>
  <c r="W28" i="10" s="1"/>
  <c r="K28" i="10"/>
  <c r="X28" i="10" s="1"/>
  <c r="L28" i="10"/>
  <c r="Y28" i="10" s="1"/>
  <c r="M28" i="10"/>
  <c r="Z28" i="10" s="1"/>
  <c r="N28" i="10"/>
  <c r="AA28" i="10" s="1"/>
  <c r="P28" i="10"/>
  <c r="V28" i="10"/>
  <c r="C24" i="10"/>
  <c r="P24" i="10" s="1"/>
  <c r="D24" i="10"/>
  <c r="Q24" i="10" s="1"/>
  <c r="E24" i="10"/>
  <c r="R24" i="10" s="1"/>
  <c r="F24" i="10"/>
  <c r="G24" i="10"/>
  <c r="T24" i="10" s="1"/>
  <c r="H24" i="10"/>
  <c r="U24" i="10" s="1"/>
  <c r="I24" i="10"/>
  <c r="V24" i="10" s="1"/>
  <c r="J24" i="10"/>
  <c r="W24" i="10" s="1"/>
  <c r="K24" i="10"/>
  <c r="X24" i="10" s="1"/>
  <c r="L24" i="10"/>
  <c r="Y24" i="10" s="1"/>
  <c r="M24" i="10"/>
  <c r="Z24" i="10" s="1"/>
  <c r="N24" i="10"/>
  <c r="AA24" i="10" s="1"/>
  <c r="C25" i="10"/>
  <c r="P25" i="10" s="1"/>
  <c r="D25" i="10"/>
  <c r="Q25" i="10" s="1"/>
  <c r="E25" i="10"/>
  <c r="R25" i="10" s="1"/>
  <c r="F25" i="10"/>
  <c r="G25" i="10"/>
  <c r="T25" i="10" s="1"/>
  <c r="H25" i="10"/>
  <c r="U25" i="10" s="1"/>
  <c r="I25" i="10"/>
  <c r="V25" i="10" s="1"/>
  <c r="J25" i="10"/>
  <c r="W25" i="10" s="1"/>
  <c r="K25" i="10"/>
  <c r="X25" i="10" s="1"/>
  <c r="L25" i="10"/>
  <c r="Y25" i="10" s="1"/>
  <c r="M25" i="10"/>
  <c r="Z25" i="10" s="1"/>
  <c r="N25" i="10"/>
  <c r="AA25" i="10" s="1"/>
  <c r="C26" i="10"/>
  <c r="P26" i="10" s="1"/>
  <c r="D26" i="10"/>
  <c r="Q26" i="10" s="1"/>
  <c r="E26" i="10"/>
  <c r="R26" i="10" s="1"/>
  <c r="F26" i="10"/>
  <c r="G26" i="10"/>
  <c r="T26" i="10" s="1"/>
  <c r="H26" i="10"/>
  <c r="U26" i="10" s="1"/>
  <c r="I26" i="10"/>
  <c r="V26" i="10" s="1"/>
  <c r="J26" i="10"/>
  <c r="W26" i="10" s="1"/>
  <c r="K26" i="10"/>
  <c r="X26" i="10" s="1"/>
  <c r="L26" i="10"/>
  <c r="Y26" i="10" s="1"/>
  <c r="M26" i="10"/>
  <c r="Z26" i="10" s="1"/>
  <c r="N26" i="10"/>
  <c r="AA26" i="10" s="1"/>
  <c r="C27" i="10"/>
  <c r="P27" i="10" s="1"/>
  <c r="D27" i="10"/>
  <c r="Q27" i="10" s="1"/>
  <c r="E27" i="10"/>
  <c r="R27" i="10" s="1"/>
  <c r="F27" i="10"/>
  <c r="G27" i="10"/>
  <c r="T27" i="10" s="1"/>
  <c r="H27" i="10"/>
  <c r="U27" i="10" s="1"/>
  <c r="I27" i="10"/>
  <c r="V27" i="10" s="1"/>
  <c r="J27" i="10"/>
  <c r="W27" i="10" s="1"/>
  <c r="K27" i="10"/>
  <c r="X27" i="10" s="1"/>
  <c r="L27" i="10"/>
  <c r="Y27" i="10" s="1"/>
  <c r="M27" i="10"/>
  <c r="Z27" i="10" s="1"/>
  <c r="N27" i="10"/>
  <c r="AA27" i="10" s="1"/>
  <c r="O26" i="10" l="1"/>
  <c r="AB26" i="10" s="1"/>
  <c r="O25" i="10"/>
  <c r="AC25" i="10" s="1"/>
  <c r="AD25" i="10" s="1"/>
  <c r="O28" i="10"/>
  <c r="AB28" i="10" s="1"/>
  <c r="O24" i="10"/>
  <c r="AB24" i="10" s="1"/>
  <c r="O27" i="10"/>
  <c r="AC27" i="10" s="1"/>
  <c r="AD27" i="10" s="1"/>
  <c r="S28" i="10"/>
  <c r="S27" i="10"/>
  <c r="S26" i="10"/>
  <c r="S25" i="10"/>
  <c r="S24" i="10"/>
  <c r="AC26" i="10" l="1"/>
  <c r="AD26" i="10" s="1"/>
  <c r="AB27" i="10"/>
  <c r="AB25" i="10"/>
  <c r="AC24" i="10"/>
  <c r="AD24" i="10" s="1"/>
  <c r="AC28" i="10"/>
  <c r="AD28" i="10" s="1"/>
  <c r="B35" i="2"/>
  <c r="C35" i="2"/>
  <c r="E35" i="2"/>
  <c r="H35" i="2"/>
  <c r="I35" i="2"/>
  <c r="B36" i="2"/>
  <c r="C36" i="2"/>
  <c r="E36" i="2"/>
  <c r="H36" i="2"/>
  <c r="I36" i="2"/>
  <c r="B37" i="14"/>
  <c r="C37" i="14"/>
  <c r="E37" i="14"/>
  <c r="H37" i="14"/>
  <c r="I37" i="14"/>
  <c r="B38" i="14"/>
  <c r="C38" i="14"/>
  <c r="E38" i="14"/>
  <c r="H38" i="14"/>
  <c r="I38" i="14"/>
  <c r="B39" i="14"/>
  <c r="C39" i="14"/>
  <c r="E39" i="14"/>
  <c r="H39" i="14"/>
  <c r="I39" i="14"/>
  <c r="D38" i="14" l="1"/>
  <c r="G38" i="14" s="1"/>
  <c r="D36" i="2"/>
  <c r="D35" i="2"/>
  <c r="D37" i="14"/>
  <c r="G37" i="14" s="1"/>
  <c r="D39" i="14"/>
  <c r="G39" i="14" s="1"/>
  <c r="G51" i="4" l="1"/>
  <c r="D19" i="4" l="1"/>
  <c r="F52" i="14" s="1"/>
  <c r="H27" i="14" l="1"/>
  <c r="H28" i="14"/>
  <c r="H29" i="14"/>
  <c r="H30" i="14"/>
  <c r="H31" i="14"/>
  <c r="H32" i="14"/>
  <c r="H33" i="14"/>
  <c r="H34" i="14"/>
  <c r="H35" i="14"/>
  <c r="H36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B11" i="2"/>
  <c r="C11" i="2"/>
  <c r="B12" i="2"/>
  <c r="C12" i="2"/>
  <c r="B13" i="2"/>
  <c r="C13" i="2"/>
  <c r="B13" i="14"/>
  <c r="C13" i="14"/>
  <c r="B14" i="14"/>
  <c r="C14" i="14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32" i="2"/>
  <c r="C32" i="2"/>
  <c r="E32" i="2"/>
  <c r="H32" i="2"/>
  <c r="I32" i="2"/>
  <c r="B33" i="2"/>
  <c r="C33" i="2"/>
  <c r="E33" i="2"/>
  <c r="H33" i="2"/>
  <c r="I33" i="2"/>
  <c r="B34" i="2"/>
  <c r="C34" i="2"/>
  <c r="E34" i="2"/>
  <c r="H34" i="2"/>
  <c r="I34" i="2"/>
  <c r="B29" i="14"/>
  <c r="C29" i="14"/>
  <c r="E29" i="14"/>
  <c r="I29" i="14"/>
  <c r="B30" i="14"/>
  <c r="C30" i="14"/>
  <c r="E30" i="14"/>
  <c r="I30" i="14"/>
  <c r="B31" i="14"/>
  <c r="C31" i="14"/>
  <c r="E31" i="14"/>
  <c r="I31" i="14"/>
  <c r="B32" i="14"/>
  <c r="C32" i="14"/>
  <c r="E32" i="14"/>
  <c r="I32" i="14"/>
  <c r="B33" i="14"/>
  <c r="C33" i="14"/>
  <c r="E33" i="14"/>
  <c r="I33" i="14"/>
  <c r="B34" i="14"/>
  <c r="C34" i="14"/>
  <c r="E34" i="14"/>
  <c r="I34" i="14"/>
  <c r="D13" i="14" l="1"/>
  <c r="D11" i="2"/>
  <c r="D33" i="14"/>
  <c r="G33" i="14" s="1"/>
  <c r="D32" i="14"/>
  <c r="G32" i="14" s="1"/>
  <c r="F66" i="6"/>
  <c r="F64" i="6"/>
  <c r="F63" i="6"/>
  <c r="F65" i="6"/>
  <c r="F62" i="6"/>
  <c r="D14" i="14"/>
  <c r="D12" i="2"/>
  <c r="D13" i="2"/>
  <c r="D30" i="14"/>
  <c r="G30" i="14" s="1"/>
  <c r="D31" i="14"/>
  <c r="G31" i="14" s="1"/>
  <c r="D34" i="14"/>
  <c r="G34" i="14" s="1"/>
  <c r="D34" i="2"/>
  <c r="D33" i="2"/>
  <c r="D29" i="14"/>
  <c r="G29" i="14" s="1"/>
  <c r="D32" i="2"/>
  <c r="F22" i="6"/>
  <c r="F23" i="6"/>
  <c r="F24" i="6"/>
  <c r="H26" i="2" l="1"/>
  <c r="H27" i="2"/>
  <c r="H28" i="2"/>
  <c r="H29" i="2"/>
  <c r="H30" i="2"/>
  <c r="H31" i="2"/>
  <c r="H37" i="2"/>
  <c r="H44" i="2"/>
  <c r="H45" i="2"/>
  <c r="H46" i="2"/>
  <c r="H47" i="2"/>
  <c r="H48" i="2"/>
  <c r="H49" i="2"/>
  <c r="H52" i="2" l="1"/>
  <c r="E51" i="6"/>
  <c r="E52" i="6"/>
  <c r="E53" i="6"/>
  <c r="E54" i="6"/>
  <c r="E55" i="6"/>
  <c r="E56" i="6"/>
  <c r="E57" i="6"/>
  <c r="E58" i="6"/>
  <c r="E59" i="6"/>
  <c r="E60" i="6"/>
  <c r="E61" i="6"/>
  <c r="E67" i="6"/>
  <c r="E68" i="6"/>
  <c r="E69" i="6"/>
  <c r="E70" i="6"/>
  <c r="E71" i="6"/>
  <c r="E72" i="6"/>
  <c r="E73" i="6"/>
  <c r="E74" i="6"/>
  <c r="E75" i="6"/>
  <c r="E50" i="6"/>
  <c r="D51" i="6"/>
  <c r="D52" i="6"/>
  <c r="D53" i="6"/>
  <c r="D54" i="6"/>
  <c r="D55" i="6"/>
  <c r="D56" i="6"/>
  <c r="D57" i="6"/>
  <c r="D58" i="6"/>
  <c r="D59" i="6"/>
  <c r="D60" i="6"/>
  <c r="D61" i="6"/>
  <c r="D67" i="6"/>
  <c r="D68" i="6"/>
  <c r="D69" i="6"/>
  <c r="D70" i="6"/>
  <c r="D71" i="6"/>
  <c r="D72" i="6"/>
  <c r="D73" i="6"/>
  <c r="D74" i="6"/>
  <c r="D75" i="6"/>
  <c r="D50" i="6"/>
  <c r="C51" i="6"/>
  <c r="C52" i="6"/>
  <c r="C53" i="6"/>
  <c r="C54" i="6"/>
  <c r="C55" i="6"/>
  <c r="C56" i="6"/>
  <c r="C57" i="6"/>
  <c r="C58" i="6"/>
  <c r="C59" i="6"/>
  <c r="C60" i="6"/>
  <c r="C61" i="6"/>
  <c r="C67" i="6"/>
  <c r="C68" i="6"/>
  <c r="C69" i="6"/>
  <c r="C70" i="6"/>
  <c r="C71" i="6"/>
  <c r="C72" i="6"/>
  <c r="C73" i="6"/>
  <c r="C74" i="6"/>
  <c r="C75" i="6"/>
  <c r="C50" i="6"/>
  <c r="B37" i="2"/>
  <c r="C37" i="2"/>
  <c r="E37" i="2"/>
  <c r="I37" i="2"/>
  <c r="B44" i="2"/>
  <c r="C44" i="2"/>
  <c r="E44" i="2"/>
  <c r="I44" i="2"/>
  <c r="B45" i="2"/>
  <c r="C45" i="2"/>
  <c r="E45" i="2"/>
  <c r="I45" i="2"/>
  <c r="B46" i="2"/>
  <c r="C46" i="2"/>
  <c r="E46" i="2"/>
  <c r="I46" i="2"/>
  <c r="B47" i="2"/>
  <c r="C47" i="2"/>
  <c r="E47" i="2"/>
  <c r="I47" i="2"/>
  <c r="B48" i="2"/>
  <c r="C48" i="2"/>
  <c r="E48" i="2"/>
  <c r="I48" i="2"/>
  <c r="B49" i="2"/>
  <c r="C49" i="2"/>
  <c r="E49" i="2"/>
  <c r="I49" i="2"/>
  <c r="B40" i="14"/>
  <c r="C40" i="14"/>
  <c r="E40" i="14"/>
  <c r="I40" i="14"/>
  <c r="B41" i="14"/>
  <c r="C41" i="14"/>
  <c r="E41" i="14"/>
  <c r="I41" i="14"/>
  <c r="B42" i="14"/>
  <c r="C42" i="14"/>
  <c r="E42" i="14"/>
  <c r="I42" i="14"/>
  <c r="B43" i="14"/>
  <c r="C43" i="14"/>
  <c r="E43" i="14"/>
  <c r="I43" i="14"/>
  <c r="B44" i="14"/>
  <c r="C44" i="14"/>
  <c r="E44" i="14"/>
  <c r="I44" i="14"/>
  <c r="B45" i="14"/>
  <c r="C45" i="14"/>
  <c r="E45" i="14"/>
  <c r="I45" i="14"/>
  <c r="B46" i="14"/>
  <c r="C46" i="14"/>
  <c r="E46" i="14"/>
  <c r="I46" i="14"/>
  <c r="B47" i="14"/>
  <c r="C47" i="14"/>
  <c r="E47" i="14"/>
  <c r="I47" i="14"/>
  <c r="B48" i="14"/>
  <c r="C48" i="14"/>
  <c r="E48" i="14"/>
  <c r="I48" i="14"/>
  <c r="B49" i="14"/>
  <c r="C49" i="14"/>
  <c r="E49" i="14"/>
  <c r="I49" i="14"/>
  <c r="B50" i="14"/>
  <c r="C50" i="14"/>
  <c r="E50" i="14"/>
  <c r="I50" i="14"/>
  <c r="B51" i="14"/>
  <c r="C51" i="14"/>
  <c r="E51" i="14"/>
  <c r="I51" i="14"/>
  <c r="I27" i="14"/>
  <c r="I28" i="14"/>
  <c r="I35" i="14"/>
  <c r="I36" i="14"/>
  <c r="F27" i="14"/>
  <c r="D50" i="14" l="1"/>
  <c r="D45" i="14"/>
  <c r="D41" i="14"/>
  <c r="D47" i="14"/>
  <c r="D43" i="14"/>
  <c r="F25" i="6"/>
  <c r="D46" i="14"/>
  <c r="D51" i="14"/>
  <c r="G51" i="14" s="1"/>
  <c r="D48" i="14"/>
  <c r="D40" i="14"/>
  <c r="D44" i="14"/>
  <c r="D42" i="14"/>
  <c r="F29" i="6"/>
  <c r="F31" i="6"/>
  <c r="F27" i="6"/>
  <c r="D49" i="2"/>
  <c r="D47" i="2"/>
  <c r="D45" i="2"/>
  <c r="F42" i="6"/>
  <c r="F30" i="6"/>
  <c r="D49" i="14"/>
  <c r="G49" i="14" s="1"/>
  <c r="F32" i="6"/>
  <c r="F26" i="6"/>
  <c r="D48" i="2"/>
  <c r="D46" i="2"/>
  <c r="D44" i="2"/>
  <c r="D37" i="2"/>
  <c r="F28" i="6"/>
  <c r="D76" i="6"/>
  <c r="E76" i="6"/>
  <c r="C76" i="6"/>
  <c r="H3" i="2"/>
  <c r="H4" i="2"/>
  <c r="H5" i="2"/>
  <c r="H6" i="2"/>
  <c r="H7" i="2"/>
  <c r="H8" i="2"/>
  <c r="H9" i="2"/>
  <c r="H10" i="2"/>
  <c r="H12" i="2"/>
  <c r="H13" i="2"/>
  <c r="H14" i="2"/>
  <c r="G3" i="2"/>
  <c r="G4" i="2"/>
  <c r="G5" i="2"/>
  <c r="G6" i="2"/>
  <c r="G7" i="2"/>
  <c r="G8" i="2"/>
  <c r="G9" i="2"/>
  <c r="G10" i="2"/>
  <c r="G12" i="2"/>
  <c r="G13" i="2"/>
  <c r="G50" i="14" l="1"/>
  <c r="I9" i="2"/>
  <c r="I5" i="2"/>
  <c r="I8" i="2"/>
  <c r="I4" i="2"/>
  <c r="I10" i="2"/>
  <c r="I6" i="2"/>
  <c r="I12" i="2"/>
  <c r="I7" i="2"/>
  <c r="I3" i="2"/>
  <c r="B22" i="2"/>
  <c r="F22" i="2" s="1"/>
  <c r="G16" i="14" l="1"/>
  <c r="H16" i="14"/>
  <c r="H4" i="14"/>
  <c r="H5" i="14"/>
  <c r="H6" i="14"/>
  <c r="H7" i="14"/>
  <c r="H8" i="14"/>
  <c r="H9" i="14"/>
  <c r="H10" i="14"/>
  <c r="H11" i="14"/>
  <c r="H12" i="14"/>
  <c r="H13" i="14"/>
  <c r="H14" i="14"/>
  <c r="G4" i="14"/>
  <c r="G5" i="14"/>
  <c r="G6" i="14"/>
  <c r="G7" i="14"/>
  <c r="G8" i="14"/>
  <c r="G9" i="14"/>
  <c r="G10" i="14"/>
  <c r="G11" i="14"/>
  <c r="G12" i="14"/>
  <c r="G13" i="14"/>
  <c r="G14" i="14"/>
  <c r="I13" i="14" l="1"/>
  <c r="I16" i="14"/>
  <c r="I5" i="14"/>
  <c r="I9" i="14"/>
  <c r="I6" i="14"/>
  <c r="I10" i="14"/>
  <c r="I12" i="14"/>
  <c r="I8" i="14"/>
  <c r="I4" i="14"/>
  <c r="I11" i="14"/>
  <c r="I7" i="14"/>
  <c r="G42" i="14" l="1"/>
  <c r="G47" i="14" l="1"/>
  <c r="G43" i="14"/>
  <c r="G46" i="14"/>
  <c r="G45" i="14"/>
  <c r="G41" i="14"/>
  <c r="G48" i="14"/>
  <c r="G44" i="14"/>
  <c r="G40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D4" i="14" l="1"/>
  <c r="D12" i="14"/>
  <c r="D8" i="14"/>
  <c r="D11" i="14"/>
  <c r="D9" i="14"/>
  <c r="D7" i="14"/>
  <c r="D6" i="14"/>
  <c r="D10" i="14"/>
  <c r="D5" i="14"/>
  <c r="B74" i="14"/>
  <c r="C74" i="14"/>
  <c r="E74" i="14"/>
  <c r="F74" i="14"/>
  <c r="D74" i="14" l="1"/>
  <c r="H74" i="14" s="1"/>
  <c r="B51" i="6"/>
  <c r="B52" i="6"/>
  <c r="B53" i="6"/>
  <c r="B54" i="6"/>
  <c r="B55" i="6"/>
  <c r="B56" i="6"/>
  <c r="B57" i="6"/>
  <c r="B58" i="6"/>
  <c r="B59" i="6"/>
  <c r="B60" i="6"/>
  <c r="B61" i="6"/>
  <c r="B67" i="6"/>
  <c r="B68" i="6"/>
  <c r="B69" i="6"/>
  <c r="B70" i="6"/>
  <c r="B71" i="6"/>
  <c r="B72" i="6"/>
  <c r="B73" i="6"/>
  <c r="B74" i="6"/>
  <c r="B75" i="6"/>
  <c r="B50" i="6"/>
  <c r="C7" i="10"/>
  <c r="P7" i="10" s="1"/>
  <c r="D7" i="10"/>
  <c r="Q7" i="10" s="1"/>
  <c r="E7" i="10"/>
  <c r="R7" i="10" s="1"/>
  <c r="F7" i="10"/>
  <c r="S7" i="10" s="1"/>
  <c r="G7" i="10"/>
  <c r="T7" i="10" s="1"/>
  <c r="H7" i="10"/>
  <c r="U7" i="10" s="1"/>
  <c r="I7" i="10"/>
  <c r="V7" i="10" s="1"/>
  <c r="J7" i="10"/>
  <c r="W7" i="10" s="1"/>
  <c r="K7" i="10"/>
  <c r="X7" i="10" s="1"/>
  <c r="L7" i="10"/>
  <c r="Y7" i="10" s="1"/>
  <c r="M7" i="10"/>
  <c r="Z7" i="10" s="1"/>
  <c r="N7" i="10"/>
  <c r="AA7" i="10" s="1"/>
  <c r="C8" i="10"/>
  <c r="P8" i="10" s="1"/>
  <c r="D8" i="10"/>
  <c r="Q8" i="10" s="1"/>
  <c r="E8" i="10"/>
  <c r="R8" i="10" s="1"/>
  <c r="F8" i="10"/>
  <c r="S8" i="10" s="1"/>
  <c r="G8" i="10"/>
  <c r="T8" i="10" s="1"/>
  <c r="H8" i="10"/>
  <c r="U8" i="10" s="1"/>
  <c r="I8" i="10"/>
  <c r="V8" i="10" s="1"/>
  <c r="J8" i="10"/>
  <c r="W8" i="10" s="1"/>
  <c r="K8" i="10"/>
  <c r="X8" i="10" s="1"/>
  <c r="L8" i="10"/>
  <c r="Y8" i="10" s="1"/>
  <c r="M8" i="10"/>
  <c r="Z8" i="10" s="1"/>
  <c r="N8" i="10"/>
  <c r="AA8" i="10" s="1"/>
  <c r="C9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P9" i="10"/>
  <c r="C10" i="10"/>
  <c r="P10" i="10" s="1"/>
  <c r="D10" i="10"/>
  <c r="Q10" i="10" s="1"/>
  <c r="E10" i="10"/>
  <c r="R10" i="10" s="1"/>
  <c r="F10" i="10"/>
  <c r="S10" i="10" s="1"/>
  <c r="G10" i="10"/>
  <c r="T10" i="10" s="1"/>
  <c r="H10" i="10"/>
  <c r="U10" i="10" s="1"/>
  <c r="I10" i="10"/>
  <c r="V10" i="10" s="1"/>
  <c r="J10" i="10"/>
  <c r="W10" i="10" s="1"/>
  <c r="K10" i="10"/>
  <c r="X10" i="10" s="1"/>
  <c r="L10" i="10"/>
  <c r="Y10" i="10" s="1"/>
  <c r="M10" i="10"/>
  <c r="Z10" i="10" s="1"/>
  <c r="N10" i="10"/>
  <c r="AA10" i="10" s="1"/>
  <c r="C11" i="10"/>
  <c r="P11" i="10" s="1"/>
  <c r="D11" i="10"/>
  <c r="Q11" i="10" s="1"/>
  <c r="E11" i="10"/>
  <c r="R11" i="10" s="1"/>
  <c r="F11" i="10"/>
  <c r="S11" i="10" s="1"/>
  <c r="G11" i="10"/>
  <c r="T11" i="10" s="1"/>
  <c r="H11" i="10"/>
  <c r="U11" i="10" s="1"/>
  <c r="I11" i="10"/>
  <c r="V11" i="10" s="1"/>
  <c r="J11" i="10"/>
  <c r="W11" i="10" s="1"/>
  <c r="K11" i="10"/>
  <c r="X11" i="10" s="1"/>
  <c r="L11" i="10"/>
  <c r="Y11" i="10" s="1"/>
  <c r="M11" i="10"/>
  <c r="Z11" i="10" s="1"/>
  <c r="N11" i="10"/>
  <c r="AA11" i="10" s="1"/>
  <c r="C12" i="10"/>
  <c r="P12" i="10" s="1"/>
  <c r="D12" i="10"/>
  <c r="Q12" i="10" s="1"/>
  <c r="E12" i="10"/>
  <c r="R12" i="10" s="1"/>
  <c r="F12" i="10"/>
  <c r="S12" i="10" s="1"/>
  <c r="G12" i="10"/>
  <c r="T12" i="10" s="1"/>
  <c r="H12" i="10"/>
  <c r="U12" i="10" s="1"/>
  <c r="I12" i="10"/>
  <c r="V12" i="10" s="1"/>
  <c r="J12" i="10"/>
  <c r="W12" i="10" s="1"/>
  <c r="K12" i="10"/>
  <c r="X12" i="10" s="1"/>
  <c r="L12" i="10"/>
  <c r="Y12" i="10" s="1"/>
  <c r="M12" i="10"/>
  <c r="Z12" i="10" s="1"/>
  <c r="N12" i="10"/>
  <c r="AA12" i="10" s="1"/>
  <c r="C13" i="10"/>
  <c r="P13" i="10" s="1"/>
  <c r="D13" i="10"/>
  <c r="Q13" i="10" s="1"/>
  <c r="E13" i="10"/>
  <c r="R13" i="10" s="1"/>
  <c r="F13" i="10"/>
  <c r="S13" i="10" s="1"/>
  <c r="G13" i="10"/>
  <c r="T13" i="10" s="1"/>
  <c r="H13" i="10"/>
  <c r="U13" i="10" s="1"/>
  <c r="I13" i="10"/>
  <c r="V13" i="10" s="1"/>
  <c r="J13" i="10"/>
  <c r="W13" i="10" s="1"/>
  <c r="K13" i="10"/>
  <c r="X13" i="10" s="1"/>
  <c r="L13" i="10"/>
  <c r="Y13" i="10" s="1"/>
  <c r="M13" i="10"/>
  <c r="Z13" i="10" s="1"/>
  <c r="N13" i="10"/>
  <c r="AA13" i="10" s="1"/>
  <c r="C14" i="10"/>
  <c r="P14" i="10" s="1"/>
  <c r="D14" i="10"/>
  <c r="Q14" i="10" s="1"/>
  <c r="E14" i="10"/>
  <c r="R14" i="10" s="1"/>
  <c r="F14" i="10"/>
  <c r="S14" i="10" s="1"/>
  <c r="G14" i="10"/>
  <c r="T14" i="10" s="1"/>
  <c r="H14" i="10"/>
  <c r="U14" i="10" s="1"/>
  <c r="I14" i="10"/>
  <c r="V14" i="10" s="1"/>
  <c r="J14" i="10"/>
  <c r="W14" i="10" s="1"/>
  <c r="K14" i="10"/>
  <c r="X14" i="10" s="1"/>
  <c r="L14" i="10"/>
  <c r="Y14" i="10" s="1"/>
  <c r="M14" i="10"/>
  <c r="Z14" i="10" s="1"/>
  <c r="N14" i="10"/>
  <c r="AA14" i="10" s="1"/>
  <c r="C15" i="10"/>
  <c r="P15" i="10" s="1"/>
  <c r="D15" i="10"/>
  <c r="Q15" i="10" s="1"/>
  <c r="E15" i="10"/>
  <c r="R15" i="10" s="1"/>
  <c r="F15" i="10"/>
  <c r="S15" i="10" s="1"/>
  <c r="G15" i="10"/>
  <c r="T15" i="10" s="1"/>
  <c r="H15" i="10"/>
  <c r="U15" i="10" s="1"/>
  <c r="I15" i="10"/>
  <c r="V15" i="10" s="1"/>
  <c r="J15" i="10"/>
  <c r="W15" i="10" s="1"/>
  <c r="K15" i="10"/>
  <c r="X15" i="10" s="1"/>
  <c r="L15" i="10"/>
  <c r="Y15" i="10" s="1"/>
  <c r="M15" i="10"/>
  <c r="Z15" i="10" s="1"/>
  <c r="N15" i="10"/>
  <c r="AA15" i="10" s="1"/>
  <c r="C16" i="10"/>
  <c r="P16" i="10" s="1"/>
  <c r="D16" i="10"/>
  <c r="Q16" i="10" s="1"/>
  <c r="E16" i="10"/>
  <c r="R16" i="10" s="1"/>
  <c r="F16" i="10"/>
  <c r="S16" i="10" s="1"/>
  <c r="G16" i="10"/>
  <c r="T16" i="10" s="1"/>
  <c r="H16" i="10"/>
  <c r="U16" i="10" s="1"/>
  <c r="I16" i="10"/>
  <c r="V16" i="10" s="1"/>
  <c r="J16" i="10"/>
  <c r="W16" i="10" s="1"/>
  <c r="K16" i="10"/>
  <c r="X16" i="10" s="1"/>
  <c r="L16" i="10"/>
  <c r="Y16" i="10" s="1"/>
  <c r="M16" i="10"/>
  <c r="Z16" i="10" s="1"/>
  <c r="N16" i="10"/>
  <c r="AA16" i="10" s="1"/>
  <c r="C17" i="10"/>
  <c r="P17" i="10" s="1"/>
  <c r="D17" i="10"/>
  <c r="Q17" i="10" s="1"/>
  <c r="E17" i="10"/>
  <c r="R17" i="10" s="1"/>
  <c r="F17" i="10"/>
  <c r="S17" i="10" s="1"/>
  <c r="G17" i="10"/>
  <c r="T17" i="10" s="1"/>
  <c r="H17" i="10"/>
  <c r="U17" i="10" s="1"/>
  <c r="I17" i="10"/>
  <c r="V17" i="10" s="1"/>
  <c r="J17" i="10"/>
  <c r="W17" i="10" s="1"/>
  <c r="K17" i="10"/>
  <c r="X17" i="10" s="1"/>
  <c r="L17" i="10"/>
  <c r="Y17" i="10" s="1"/>
  <c r="M17" i="10"/>
  <c r="Z17" i="10" s="1"/>
  <c r="N17" i="10"/>
  <c r="AA17" i="10" s="1"/>
  <c r="C18" i="10"/>
  <c r="P18" i="10" s="1"/>
  <c r="D18" i="10"/>
  <c r="Q18" i="10" s="1"/>
  <c r="E18" i="10"/>
  <c r="R18" i="10" s="1"/>
  <c r="F18" i="10"/>
  <c r="S18" i="10" s="1"/>
  <c r="G18" i="10"/>
  <c r="T18" i="10" s="1"/>
  <c r="H18" i="10"/>
  <c r="U18" i="10" s="1"/>
  <c r="I18" i="10"/>
  <c r="V18" i="10" s="1"/>
  <c r="J18" i="10"/>
  <c r="W18" i="10" s="1"/>
  <c r="K18" i="10"/>
  <c r="X18" i="10" s="1"/>
  <c r="L18" i="10"/>
  <c r="Y18" i="10" s="1"/>
  <c r="M18" i="10"/>
  <c r="Z18" i="10" s="1"/>
  <c r="N18" i="10"/>
  <c r="AA18" i="10" s="1"/>
  <c r="C19" i="10"/>
  <c r="P19" i="10" s="1"/>
  <c r="D19" i="10"/>
  <c r="Q19" i="10" s="1"/>
  <c r="E19" i="10"/>
  <c r="R19" i="10" s="1"/>
  <c r="F19" i="10"/>
  <c r="S19" i="10" s="1"/>
  <c r="G19" i="10"/>
  <c r="T19" i="10" s="1"/>
  <c r="H19" i="10"/>
  <c r="U19" i="10" s="1"/>
  <c r="I19" i="10"/>
  <c r="V19" i="10" s="1"/>
  <c r="J19" i="10"/>
  <c r="W19" i="10" s="1"/>
  <c r="K19" i="10"/>
  <c r="X19" i="10" s="1"/>
  <c r="L19" i="10"/>
  <c r="Y19" i="10" s="1"/>
  <c r="M19" i="10"/>
  <c r="Z19" i="10" s="1"/>
  <c r="N19" i="10"/>
  <c r="AA19" i="10" s="1"/>
  <c r="C20" i="10"/>
  <c r="P20" i="10" s="1"/>
  <c r="D20" i="10"/>
  <c r="Q20" i="10" s="1"/>
  <c r="E20" i="10"/>
  <c r="R20" i="10" s="1"/>
  <c r="F20" i="10"/>
  <c r="S20" i="10" s="1"/>
  <c r="G20" i="10"/>
  <c r="T20" i="10" s="1"/>
  <c r="H20" i="10"/>
  <c r="U20" i="10" s="1"/>
  <c r="I20" i="10"/>
  <c r="V20" i="10" s="1"/>
  <c r="J20" i="10"/>
  <c r="W20" i="10" s="1"/>
  <c r="K20" i="10"/>
  <c r="X20" i="10" s="1"/>
  <c r="L20" i="10"/>
  <c r="Y20" i="10" s="1"/>
  <c r="M20" i="10"/>
  <c r="Z20" i="10" s="1"/>
  <c r="N20" i="10"/>
  <c r="AA20" i="10" s="1"/>
  <c r="C21" i="10"/>
  <c r="P21" i="10" s="1"/>
  <c r="D21" i="10"/>
  <c r="Q21" i="10" s="1"/>
  <c r="E21" i="10"/>
  <c r="R21" i="10" s="1"/>
  <c r="F21" i="10"/>
  <c r="S21" i="10" s="1"/>
  <c r="G21" i="10"/>
  <c r="T21" i="10" s="1"/>
  <c r="H21" i="10"/>
  <c r="U21" i="10" s="1"/>
  <c r="I21" i="10"/>
  <c r="V21" i="10" s="1"/>
  <c r="J21" i="10"/>
  <c r="W21" i="10" s="1"/>
  <c r="K21" i="10"/>
  <c r="X21" i="10" s="1"/>
  <c r="L21" i="10"/>
  <c r="Y21" i="10" s="1"/>
  <c r="M21" i="10"/>
  <c r="Z21" i="10" s="1"/>
  <c r="N21" i="10"/>
  <c r="AA21" i="10" s="1"/>
  <c r="C22" i="10"/>
  <c r="P22" i="10" s="1"/>
  <c r="D22" i="10"/>
  <c r="Q22" i="10" s="1"/>
  <c r="E22" i="10"/>
  <c r="R22" i="10" s="1"/>
  <c r="F22" i="10"/>
  <c r="S22" i="10" s="1"/>
  <c r="G22" i="10"/>
  <c r="T22" i="10" s="1"/>
  <c r="H22" i="10"/>
  <c r="U22" i="10" s="1"/>
  <c r="I22" i="10"/>
  <c r="V22" i="10" s="1"/>
  <c r="J22" i="10"/>
  <c r="W22" i="10" s="1"/>
  <c r="K22" i="10"/>
  <c r="X22" i="10" s="1"/>
  <c r="L22" i="10"/>
  <c r="Y22" i="10" s="1"/>
  <c r="M22" i="10"/>
  <c r="Z22" i="10" s="1"/>
  <c r="N22" i="10"/>
  <c r="AA22" i="10" s="1"/>
  <c r="C23" i="10"/>
  <c r="P23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B30" i="2"/>
  <c r="C30" i="2"/>
  <c r="E30" i="2"/>
  <c r="I30" i="2"/>
  <c r="B31" i="2"/>
  <c r="C31" i="2"/>
  <c r="E31" i="2"/>
  <c r="I31" i="2"/>
  <c r="B35" i="14"/>
  <c r="C35" i="14"/>
  <c r="E35" i="14"/>
  <c r="B36" i="14"/>
  <c r="C36" i="14"/>
  <c r="E36" i="14"/>
  <c r="B76" i="6" l="1"/>
  <c r="D35" i="14"/>
  <c r="G35" i="14" s="1"/>
  <c r="F74" i="6"/>
  <c r="F70" i="6"/>
  <c r="F61" i="6"/>
  <c r="F58" i="6"/>
  <c r="F54" i="6"/>
  <c r="F73" i="6"/>
  <c r="F69" i="6"/>
  <c r="F60" i="6"/>
  <c r="F57" i="6"/>
  <c r="F53" i="6"/>
  <c r="F72" i="6"/>
  <c r="F68" i="6"/>
  <c r="F59" i="6"/>
  <c r="F56" i="6"/>
  <c r="F52" i="6"/>
  <c r="F75" i="6"/>
  <c r="F71" i="6"/>
  <c r="F67" i="6"/>
  <c r="F55" i="6"/>
  <c r="F51" i="6"/>
  <c r="F50" i="6"/>
  <c r="D36" i="14"/>
  <c r="G36" i="14" s="1"/>
  <c r="D31" i="2"/>
  <c r="D30" i="2"/>
  <c r="F21" i="6"/>
  <c r="F20" i="6"/>
  <c r="O21" i="10"/>
  <c r="O22" i="10"/>
  <c r="O19" i="10"/>
  <c r="O17" i="10"/>
  <c r="O15" i="10"/>
  <c r="O13" i="10"/>
  <c r="O11" i="10"/>
  <c r="O9" i="10"/>
  <c r="O7" i="10"/>
  <c r="O23" i="10"/>
  <c r="O20" i="10"/>
  <c r="O18" i="10"/>
  <c r="O16" i="10"/>
  <c r="O14" i="10"/>
  <c r="O12" i="10"/>
  <c r="O10" i="10"/>
  <c r="O8" i="10"/>
  <c r="J48" i="10"/>
  <c r="K48" i="10"/>
  <c r="L48" i="10"/>
  <c r="M48" i="10"/>
  <c r="J47" i="10"/>
  <c r="J49" i="10" s="1"/>
  <c r="M47" i="10"/>
  <c r="I47" i="10"/>
  <c r="J33" i="10"/>
  <c r="J34" i="10"/>
  <c r="J35" i="10"/>
  <c r="J36" i="10"/>
  <c r="J37" i="10"/>
  <c r="J38" i="10"/>
  <c r="J39" i="10"/>
  <c r="J40" i="10"/>
  <c r="J41" i="10"/>
  <c r="J32" i="10"/>
  <c r="I32" i="10"/>
  <c r="X33" i="10"/>
  <c r="X34" i="10"/>
  <c r="X35" i="10"/>
  <c r="X36" i="10"/>
  <c r="X37" i="10"/>
  <c r="X38" i="10"/>
  <c r="X39" i="10"/>
  <c r="X40" i="10"/>
  <c r="X41" i="10"/>
  <c r="X42" i="10"/>
  <c r="X32" i="10"/>
  <c r="W32" i="10"/>
  <c r="AB32" i="10"/>
  <c r="M33" i="10"/>
  <c r="M34" i="10"/>
  <c r="M35" i="10"/>
  <c r="M36" i="10"/>
  <c r="M37" i="10"/>
  <c r="M38" i="10"/>
  <c r="M39" i="10"/>
  <c r="M40" i="10"/>
  <c r="M41" i="10"/>
  <c r="M32" i="10"/>
  <c r="L32" i="10"/>
  <c r="N3" i="10"/>
  <c r="AA3" i="10" s="1"/>
  <c r="N4" i="10"/>
  <c r="N5" i="10"/>
  <c r="AA5" i="10" s="1"/>
  <c r="N6" i="10"/>
  <c r="AA6" i="10" s="1"/>
  <c r="N2" i="10"/>
  <c r="AA2" i="10" s="1"/>
  <c r="M2" i="10"/>
  <c r="Z2" i="10" s="1"/>
  <c r="B1" i="4"/>
  <c r="C29" i="2"/>
  <c r="B29" i="2"/>
  <c r="C28" i="2"/>
  <c r="B28" i="2"/>
  <c r="C27" i="2"/>
  <c r="B27" i="2"/>
  <c r="C26" i="2"/>
  <c r="B26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F26" i="14"/>
  <c r="M3" i="4" l="1"/>
  <c r="N3" i="4"/>
  <c r="B57" i="4"/>
  <c r="F57" i="4"/>
  <c r="E58" i="4"/>
  <c r="C58" i="4"/>
  <c r="E57" i="4"/>
  <c r="C57" i="4"/>
  <c r="B58" i="4"/>
  <c r="F58" i="4"/>
  <c r="F27" i="2"/>
  <c r="F31" i="2"/>
  <c r="G31" i="2" s="1"/>
  <c r="F35" i="2"/>
  <c r="G35" i="2" s="1"/>
  <c r="F39" i="2"/>
  <c r="G39" i="2" s="1"/>
  <c r="F43" i="2"/>
  <c r="G43" i="2" s="1"/>
  <c r="F47" i="2"/>
  <c r="G47" i="2" s="1"/>
  <c r="F51" i="2"/>
  <c r="G51" i="2" s="1"/>
  <c r="F32" i="2"/>
  <c r="G32" i="2" s="1"/>
  <c r="F40" i="2"/>
  <c r="G40" i="2" s="1"/>
  <c r="F48" i="2"/>
  <c r="G48" i="2" s="1"/>
  <c r="F28" i="2"/>
  <c r="F36" i="2"/>
  <c r="G36" i="2" s="1"/>
  <c r="F44" i="2"/>
  <c r="G44" i="2" s="1"/>
  <c r="F29" i="2"/>
  <c r="F33" i="2"/>
  <c r="G33" i="2" s="1"/>
  <c r="F37" i="2"/>
  <c r="G37" i="2" s="1"/>
  <c r="F41" i="2"/>
  <c r="G41" i="2" s="1"/>
  <c r="F45" i="2"/>
  <c r="G45" i="2" s="1"/>
  <c r="F49" i="2"/>
  <c r="G49" i="2" s="1"/>
  <c r="F30" i="2"/>
  <c r="G30" i="2" s="1"/>
  <c r="F34" i="2"/>
  <c r="G34" i="2" s="1"/>
  <c r="F38" i="2"/>
  <c r="F42" i="2"/>
  <c r="G42" i="2" s="1"/>
  <c r="F46" i="2"/>
  <c r="G46" i="2" s="1"/>
  <c r="F50" i="2"/>
  <c r="G50" i="2" s="1"/>
  <c r="G38" i="2"/>
  <c r="F26" i="2"/>
  <c r="B36" i="4"/>
  <c r="C33" i="4"/>
  <c r="B34" i="4"/>
  <c r="F34" i="4"/>
  <c r="E35" i="4"/>
  <c r="E32" i="4"/>
  <c r="C34" i="4"/>
  <c r="B35" i="4"/>
  <c r="F35" i="4"/>
  <c r="E36" i="4"/>
  <c r="B32" i="4"/>
  <c r="F32" i="4"/>
  <c r="E33" i="4"/>
  <c r="C35" i="4"/>
  <c r="F36" i="4"/>
  <c r="C32" i="4"/>
  <c r="B33" i="4"/>
  <c r="F33" i="4"/>
  <c r="E34" i="4"/>
  <c r="C36" i="4"/>
  <c r="M9" i="4"/>
  <c r="M8" i="4"/>
  <c r="N9" i="4"/>
  <c r="N8" i="4"/>
  <c r="E47" i="4"/>
  <c r="C47" i="4"/>
  <c r="B48" i="4"/>
  <c r="F48" i="4"/>
  <c r="E46" i="4"/>
  <c r="C48" i="4"/>
  <c r="B46" i="4"/>
  <c r="F46" i="4"/>
  <c r="C46" i="4"/>
  <c r="B47" i="4"/>
  <c r="D47" i="4" s="1"/>
  <c r="H47" i="4" s="1"/>
  <c r="F47" i="4"/>
  <c r="E48" i="4"/>
  <c r="F52" i="2"/>
  <c r="B29" i="4"/>
  <c r="F29" i="4"/>
  <c r="F30" i="4"/>
  <c r="C30" i="4"/>
  <c r="B31" i="4"/>
  <c r="F31" i="4"/>
  <c r="E29" i="4"/>
  <c r="C31" i="4"/>
  <c r="E30" i="4"/>
  <c r="C29" i="4"/>
  <c r="B30" i="4"/>
  <c r="E31" i="4"/>
  <c r="B11" i="4"/>
  <c r="C12" i="4"/>
  <c r="B13" i="4"/>
  <c r="B12" i="4"/>
  <c r="C11" i="4"/>
  <c r="D11" i="4" s="1"/>
  <c r="C13" i="4"/>
  <c r="F76" i="6"/>
  <c r="C7" i="4"/>
  <c r="B9" i="4"/>
  <c r="B8" i="4"/>
  <c r="C9" i="4"/>
  <c r="B7" i="4"/>
  <c r="C8" i="4"/>
  <c r="C52" i="2"/>
  <c r="B52" i="2"/>
  <c r="F49" i="4"/>
  <c r="F50" i="4"/>
  <c r="E50" i="4"/>
  <c r="E49" i="4"/>
  <c r="C49" i="4"/>
  <c r="C50" i="4"/>
  <c r="B50" i="4"/>
  <c r="B49" i="4"/>
  <c r="M6" i="4"/>
  <c r="N7" i="4"/>
  <c r="M5" i="4"/>
  <c r="N6" i="4"/>
  <c r="M4" i="4"/>
  <c r="N5" i="4"/>
  <c r="N4" i="4"/>
  <c r="M7" i="4"/>
  <c r="B6" i="4"/>
  <c r="B5" i="4"/>
  <c r="C6" i="4"/>
  <c r="C5" i="4"/>
  <c r="M49" i="10"/>
  <c r="AB12" i="10"/>
  <c r="AC12" i="10"/>
  <c r="AD12" i="10" s="1"/>
  <c r="AB20" i="10"/>
  <c r="AC20" i="10"/>
  <c r="AD20" i="10" s="1"/>
  <c r="AB9" i="10"/>
  <c r="AC9" i="10"/>
  <c r="AD9" i="10" s="1"/>
  <c r="AC17" i="10"/>
  <c r="AD17" i="10" s="1"/>
  <c r="AB17" i="10"/>
  <c r="AB14" i="10"/>
  <c r="AC14" i="10"/>
  <c r="AD14" i="10" s="1"/>
  <c r="AB11" i="10"/>
  <c r="AC11" i="10"/>
  <c r="AD11" i="10" s="1"/>
  <c r="AC19" i="10"/>
  <c r="AD19" i="10" s="1"/>
  <c r="AB19" i="10"/>
  <c r="AB8" i="10"/>
  <c r="AC8" i="10"/>
  <c r="AD8" i="10" s="1"/>
  <c r="AC16" i="10"/>
  <c r="AD16" i="10" s="1"/>
  <c r="AB16" i="10"/>
  <c r="AB23" i="10"/>
  <c r="AC23" i="10"/>
  <c r="AD23" i="10" s="1"/>
  <c r="AB13" i="10"/>
  <c r="AC13" i="10"/>
  <c r="AD13" i="10" s="1"/>
  <c r="AB22" i="10"/>
  <c r="AC22" i="10"/>
  <c r="AD22" i="10" s="1"/>
  <c r="AB10" i="10"/>
  <c r="AC10" i="10"/>
  <c r="AD10" i="10" s="1"/>
  <c r="AC18" i="10"/>
  <c r="AD18" i="10" s="1"/>
  <c r="AB18" i="10"/>
  <c r="AB7" i="10"/>
  <c r="AC7" i="10"/>
  <c r="AD7" i="10" s="1"/>
  <c r="AC15" i="10"/>
  <c r="AD15" i="10" s="1"/>
  <c r="AB15" i="10"/>
  <c r="AB21" i="10"/>
  <c r="AC21" i="10"/>
  <c r="AD21" i="10" s="1"/>
  <c r="J42" i="10"/>
  <c r="M42" i="10"/>
  <c r="E45" i="4"/>
  <c r="B37" i="4"/>
  <c r="B38" i="4"/>
  <c r="C41" i="4"/>
  <c r="C38" i="4"/>
  <c r="B39" i="4"/>
  <c r="F39" i="4"/>
  <c r="E40" i="4"/>
  <c r="E37" i="4"/>
  <c r="C39" i="4"/>
  <c r="B40" i="4"/>
  <c r="F40" i="4"/>
  <c r="E41" i="4"/>
  <c r="F37" i="4"/>
  <c r="E38" i="4"/>
  <c r="C40" i="4"/>
  <c r="B41" i="4"/>
  <c r="F41" i="4"/>
  <c r="C37" i="4"/>
  <c r="F38" i="4"/>
  <c r="E39" i="4"/>
  <c r="X43" i="10"/>
  <c r="N29" i="10"/>
  <c r="AA4" i="10"/>
  <c r="F91" i="2"/>
  <c r="F90" i="2"/>
  <c r="F96" i="2"/>
  <c r="F92" i="2"/>
  <c r="F99" i="2"/>
  <c r="F93" i="2"/>
  <c r="F95" i="2"/>
  <c r="F94" i="2"/>
  <c r="F97" i="2"/>
  <c r="F98" i="2"/>
  <c r="E27" i="4"/>
  <c r="E28" i="4"/>
  <c r="E42" i="4"/>
  <c r="E43" i="4"/>
  <c r="E44" i="4"/>
  <c r="E26" i="4"/>
  <c r="F44" i="4"/>
  <c r="B44" i="4"/>
  <c r="C44" i="4"/>
  <c r="F45" i="4"/>
  <c r="C45" i="4"/>
  <c r="C43" i="4"/>
  <c r="F43" i="4"/>
  <c r="B45" i="4"/>
  <c r="B43" i="4"/>
  <c r="O3" i="4" l="1"/>
  <c r="D58" i="4"/>
  <c r="H58" i="4" s="1"/>
  <c r="D57" i="4"/>
  <c r="H57" i="4" s="1"/>
  <c r="D32" i="4"/>
  <c r="H32" i="4" s="1"/>
  <c r="D33" i="4"/>
  <c r="H33" i="4" s="1"/>
  <c r="D34" i="4"/>
  <c r="H34" i="4" s="1"/>
  <c r="D36" i="4"/>
  <c r="H36" i="4" s="1"/>
  <c r="D35" i="4"/>
  <c r="H35" i="4" s="1"/>
  <c r="O8" i="4"/>
  <c r="O9" i="4"/>
  <c r="D46" i="4"/>
  <c r="H46" i="4" s="1"/>
  <c r="D48" i="4"/>
  <c r="H48" i="4" s="1"/>
  <c r="D30" i="4"/>
  <c r="H30" i="4" s="1"/>
  <c r="D31" i="4"/>
  <c r="H31" i="4" s="1"/>
  <c r="D29" i="4"/>
  <c r="H29" i="4" s="1"/>
  <c r="D13" i="4"/>
  <c r="D12" i="4"/>
  <c r="D9" i="4"/>
  <c r="D8" i="4"/>
  <c r="D7" i="4"/>
  <c r="D50" i="4"/>
  <c r="H50" i="4" s="1"/>
  <c r="D41" i="4"/>
  <c r="H41" i="4" s="1"/>
  <c r="D49" i="4"/>
  <c r="H49" i="4" s="1"/>
  <c r="D45" i="4"/>
  <c r="H45" i="4" s="1"/>
  <c r="O4" i="4"/>
  <c r="O6" i="4"/>
  <c r="O5" i="4"/>
  <c r="O7" i="4"/>
  <c r="D6" i="4"/>
  <c r="D5" i="4"/>
  <c r="D40" i="4"/>
  <c r="H40" i="4" s="1"/>
  <c r="D38" i="4"/>
  <c r="H38" i="4" s="1"/>
  <c r="D39" i="4"/>
  <c r="H39" i="4" s="1"/>
  <c r="D37" i="4"/>
  <c r="H37" i="4" s="1"/>
  <c r="D43" i="4"/>
  <c r="H43" i="4" s="1"/>
  <c r="D44" i="4"/>
  <c r="H44" i="4" s="1"/>
  <c r="B27" i="14" l="1"/>
  <c r="C27" i="14"/>
  <c r="E27" i="14"/>
  <c r="B28" i="14"/>
  <c r="C28" i="14"/>
  <c r="E28" i="14"/>
  <c r="D27" i="14" l="1"/>
  <c r="G27" i="14" s="1"/>
  <c r="D28" i="14"/>
  <c r="G28" i="14" s="1"/>
  <c r="G15" i="2"/>
  <c r="H15" i="2"/>
  <c r="G14" i="2"/>
  <c r="B8" i="2"/>
  <c r="C8" i="2"/>
  <c r="B9" i="2"/>
  <c r="C9" i="2"/>
  <c r="B10" i="2"/>
  <c r="C10" i="2"/>
  <c r="B3" i="20"/>
  <c r="C3" i="20"/>
  <c r="D3" i="20"/>
  <c r="E3" i="20"/>
  <c r="F3" i="20"/>
  <c r="G3" i="20"/>
  <c r="H3" i="20"/>
  <c r="I3" i="20"/>
  <c r="J3" i="20"/>
  <c r="K3" i="20"/>
  <c r="L3" i="20"/>
  <c r="B4" i="20"/>
  <c r="C4" i="20"/>
  <c r="D4" i="20"/>
  <c r="E4" i="20"/>
  <c r="F4" i="20"/>
  <c r="G4" i="20"/>
  <c r="H4" i="20"/>
  <c r="I4" i="20"/>
  <c r="J4" i="20"/>
  <c r="K4" i="20"/>
  <c r="L4" i="20"/>
  <c r="B5" i="20"/>
  <c r="C5" i="20"/>
  <c r="D5" i="20"/>
  <c r="E5" i="20"/>
  <c r="F5" i="20"/>
  <c r="G5" i="20"/>
  <c r="H5" i="20"/>
  <c r="I5" i="20"/>
  <c r="J5" i="20"/>
  <c r="K5" i="20"/>
  <c r="L5" i="20"/>
  <c r="B6" i="20"/>
  <c r="C6" i="20"/>
  <c r="D6" i="20"/>
  <c r="E6" i="20"/>
  <c r="F6" i="20"/>
  <c r="G6" i="20"/>
  <c r="H6" i="20"/>
  <c r="I6" i="20"/>
  <c r="J6" i="20"/>
  <c r="K6" i="20"/>
  <c r="L6" i="20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B9" i="20"/>
  <c r="C9" i="20"/>
  <c r="D9" i="20"/>
  <c r="E9" i="20"/>
  <c r="F9" i="20"/>
  <c r="G9" i="20"/>
  <c r="H9" i="20"/>
  <c r="I9" i="20"/>
  <c r="J9" i="20"/>
  <c r="K9" i="20"/>
  <c r="L9" i="20"/>
  <c r="B10" i="20"/>
  <c r="C10" i="20"/>
  <c r="D10" i="20"/>
  <c r="E10" i="20"/>
  <c r="F10" i="20"/>
  <c r="G10" i="20"/>
  <c r="H10" i="20"/>
  <c r="I10" i="20"/>
  <c r="J10" i="20"/>
  <c r="K10" i="20"/>
  <c r="L10" i="20"/>
  <c r="B11" i="20"/>
  <c r="C11" i="20"/>
  <c r="D11" i="20"/>
  <c r="E11" i="20"/>
  <c r="F11" i="20"/>
  <c r="G11" i="20"/>
  <c r="H11" i="20"/>
  <c r="I11" i="20"/>
  <c r="J11" i="20"/>
  <c r="K11" i="20"/>
  <c r="L11" i="20"/>
  <c r="B12" i="20"/>
  <c r="C12" i="20"/>
  <c r="D12" i="20"/>
  <c r="E12" i="20"/>
  <c r="F12" i="20"/>
  <c r="G12" i="20"/>
  <c r="H12" i="20"/>
  <c r="I12" i="20"/>
  <c r="J12" i="20"/>
  <c r="K12" i="20"/>
  <c r="L12" i="20"/>
  <c r="B13" i="20"/>
  <c r="C13" i="20"/>
  <c r="D13" i="20"/>
  <c r="E13" i="20"/>
  <c r="F13" i="20"/>
  <c r="G13" i="20"/>
  <c r="H13" i="20"/>
  <c r="I13" i="20"/>
  <c r="J13" i="20"/>
  <c r="K13" i="20"/>
  <c r="L13" i="20"/>
  <c r="B14" i="20"/>
  <c r="C14" i="20"/>
  <c r="D14" i="20"/>
  <c r="E14" i="20"/>
  <c r="F14" i="20"/>
  <c r="G14" i="20"/>
  <c r="H14" i="20"/>
  <c r="I14" i="20"/>
  <c r="J14" i="20"/>
  <c r="K14" i="20"/>
  <c r="L14" i="20"/>
  <c r="B15" i="20"/>
  <c r="C15" i="20"/>
  <c r="D15" i="20"/>
  <c r="E15" i="20"/>
  <c r="F15" i="20"/>
  <c r="G15" i="20"/>
  <c r="H15" i="20"/>
  <c r="I15" i="20"/>
  <c r="J15" i="20"/>
  <c r="K15" i="20"/>
  <c r="L15" i="20"/>
  <c r="B16" i="20"/>
  <c r="C16" i="20"/>
  <c r="D16" i="20"/>
  <c r="E16" i="20"/>
  <c r="F16" i="20"/>
  <c r="G16" i="20"/>
  <c r="H16" i="20"/>
  <c r="I16" i="20"/>
  <c r="J16" i="20"/>
  <c r="K16" i="20"/>
  <c r="L16" i="20"/>
  <c r="B17" i="20"/>
  <c r="C17" i="20"/>
  <c r="D17" i="20"/>
  <c r="E17" i="20"/>
  <c r="F17" i="20"/>
  <c r="G17" i="20"/>
  <c r="H17" i="20"/>
  <c r="I17" i="20"/>
  <c r="J17" i="20"/>
  <c r="K17" i="20"/>
  <c r="L17" i="20"/>
  <c r="B18" i="20"/>
  <c r="C18" i="20"/>
  <c r="D18" i="20"/>
  <c r="E18" i="20"/>
  <c r="F18" i="20"/>
  <c r="G18" i="20"/>
  <c r="H18" i="20"/>
  <c r="I18" i="20"/>
  <c r="J18" i="20"/>
  <c r="K18" i="20"/>
  <c r="L18" i="20"/>
  <c r="B19" i="20"/>
  <c r="C19" i="20"/>
  <c r="D19" i="20"/>
  <c r="E19" i="20"/>
  <c r="F19" i="20"/>
  <c r="G19" i="20"/>
  <c r="H19" i="20"/>
  <c r="I19" i="20"/>
  <c r="J19" i="20"/>
  <c r="K19" i="20"/>
  <c r="L19" i="20"/>
  <c r="B20" i="20"/>
  <c r="C20" i="20"/>
  <c r="D20" i="20"/>
  <c r="E20" i="20"/>
  <c r="F20" i="20"/>
  <c r="G20" i="20"/>
  <c r="H20" i="20"/>
  <c r="I20" i="20"/>
  <c r="J20" i="20"/>
  <c r="K20" i="20"/>
  <c r="L20" i="20"/>
  <c r="B21" i="20"/>
  <c r="C21" i="20"/>
  <c r="D21" i="20"/>
  <c r="E21" i="20"/>
  <c r="F21" i="20"/>
  <c r="G21" i="20"/>
  <c r="H21" i="20"/>
  <c r="I21" i="20"/>
  <c r="J21" i="20"/>
  <c r="K21" i="20"/>
  <c r="L21" i="20"/>
  <c r="B22" i="20"/>
  <c r="C22" i="20"/>
  <c r="D22" i="20"/>
  <c r="E22" i="20"/>
  <c r="F22" i="20"/>
  <c r="G22" i="20"/>
  <c r="H22" i="20"/>
  <c r="I22" i="20"/>
  <c r="J22" i="20"/>
  <c r="K22" i="20"/>
  <c r="L22" i="20"/>
  <c r="B23" i="20"/>
  <c r="C23" i="20"/>
  <c r="D23" i="20"/>
  <c r="E23" i="20"/>
  <c r="F23" i="20"/>
  <c r="G23" i="20"/>
  <c r="H23" i="20"/>
  <c r="I23" i="20"/>
  <c r="J23" i="20"/>
  <c r="K23" i="20"/>
  <c r="L23" i="20"/>
  <c r="B24" i="20"/>
  <c r="C24" i="20"/>
  <c r="D24" i="20"/>
  <c r="E24" i="20"/>
  <c r="F24" i="20"/>
  <c r="G24" i="20"/>
  <c r="H24" i="20"/>
  <c r="I24" i="20"/>
  <c r="J24" i="20"/>
  <c r="K24" i="20"/>
  <c r="L24" i="20"/>
  <c r="B25" i="20"/>
  <c r="C25" i="20"/>
  <c r="D25" i="20"/>
  <c r="E25" i="20"/>
  <c r="F25" i="20"/>
  <c r="G25" i="20"/>
  <c r="H25" i="20"/>
  <c r="I25" i="20"/>
  <c r="J25" i="20"/>
  <c r="K25" i="20"/>
  <c r="L25" i="20"/>
  <c r="B26" i="20"/>
  <c r="C26" i="20"/>
  <c r="D26" i="20"/>
  <c r="E26" i="20"/>
  <c r="F26" i="20"/>
  <c r="G26" i="20"/>
  <c r="H26" i="20"/>
  <c r="I26" i="20"/>
  <c r="J26" i="20"/>
  <c r="K26" i="20"/>
  <c r="L26" i="20"/>
  <c r="B27" i="20"/>
  <c r="C27" i="20"/>
  <c r="D27" i="20"/>
  <c r="E27" i="20"/>
  <c r="F27" i="20"/>
  <c r="G27" i="20"/>
  <c r="H27" i="20"/>
  <c r="I27" i="20"/>
  <c r="J27" i="20"/>
  <c r="K27" i="20"/>
  <c r="L27" i="20"/>
  <c r="B28" i="20"/>
  <c r="C28" i="20"/>
  <c r="D28" i="20"/>
  <c r="E28" i="20"/>
  <c r="F28" i="20"/>
  <c r="G28" i="20"/>
  <c r="H28" i="20"/>
  <c r="I28" i="20"/>
  <c r="J28" i="20"/>
  <c r="K28" i="20"/>
  <c r="L28" i="20"/>
  <c r="B29" i="20"/>
  <c r="C29" i="20"/>
  <c r="D29" i="20"/>
  <c r="E29" i="20"/>
  <c r="F29" i="20"/>
  <c r="G29" i="20"/>
  <c r="H29" i="20"/>
  <c r="I29" i="20"/>
  <c r="J29" i="20"/>
  <c r="K29" i="20"/>
  <c r="L29" i="20"/>
  <c r="B30" i="20"/>
  <c r="C30" i="20"/>
  <c r="D30" i="20"/>
  <c r="E30" i="20"/>
  <c r="F30" i="20"/>
  <c r="G30" i="20"/>
  <c r="H30" i="20"/>
  <c r="I30" i="20"/>
  <c r="J30" i="20"/>
  <c r="K30" i="20"/>
  <c r="L30" i="20"/>
  <c r="B31" i="20"/>
  <c r="C31" i="20"/>
  <c r="D31" i="20"/>
  <c r="E31" i="20"/>
  <c r="F31" i="20"/>
  <c r="G31" i="20"/>
  <c r="H31" i="20"/>
  <c r="I31" i="20"/>
  <c r="J31" i="20"/>
  <c r="K31" i="20"/>
  <c r="L31" i="20"/>
  <c r="B32" i="20"/>
  <c r="C32" i="20"/>
  <c r="D32" i="20"/>
  <c r="E32" i="20"/>
  <c r="F32" i="20"/>
  <c r="G32" i="20"/>
  <c r="H32" i="20"/>
  <c r="I32" i="20"/>
  <c r="J32" i="20"/>
  <c r="K32" i="20"/>
  <c r="L32" i="20"/>
  <c r="B33" i="20"/>
  <c r="C33" i="20"/>
  <c r="D33" i="20"/>
  <c r="E33" i="20"/>
  <c r="F33" i="20"/>
  <c r="G33" i="20"/>
  <c r="H33" i="20"/>
  <c r="I33" i="20"/>
  <c r="J33" i="20"/>
  <c r="K33" i="20"/>
  <c r="L33" i="20"/>
  <c r="B34" i="20"/>
  <c r="C34" i="20"/>
  <c r="D34" i="20"/>
  <c r="E34" i="20"/>
  <c r="F34" i="20"/>
  <c r="G34" i="20"/>
  <c r="H34" i="20"/>
  <c r="I34" i="20"/>
  <c r="J34" i="20"/>
  <c r="K34" i="20"/>
  <c r="L34" i="20"/>
  <c r="B35" i="20"/>
  <c r="C35" i="20"/>
  <c r="D35" i="20"/>
  <c r="E35" i="20"/>
  <c r="F35" i="20"/>
  <c r="G35" i="20"/>
  <c r="H35" i="20"/>
  <c r="I35" i="20"/>
  <c r="J35" i="20"/>
  <c r="K35" i="20"/>
  <c r="L35" i="20"/>
  <c r="B36" i="20"/>
  <c r="C36" i="20"/>
  <c r="D36" i="20"/>
  <c r="E36" i="20"/>
  <c r="F36" i="20"/>
  <c r="G36" i="20"/>
  <c r="H36" i="20"/>
  <c r="I36" i="20"/>
  <c r="J36" i="20"/>
  <c r="K36" i="20"/>
  <c r="L36" i="20"/>
  <c r="B37" i="20"/>
  <c r="C37" i="20"/>
  <c r="D37" i="20"/>
  <c r="E37" i="20"/>
  <c r="F37" i="20"/>
  <c r="G37" i="20"/>
  <c r="H37" i="20"/>
  <c r="I37" i="20"/>
  <c r="J37" i="20"/>
  <c r="K37" i="20"/>
  <c r="L37" i="20"/>
  <c r="B38" i="20"/>
  <c r="C38" i="20"/>
  <c r="D38" i="20"/>
  <c r="E38" i="20"/>
  <c r="F38" i="20"/>
  <c r="G38" i="20"/>
  <c r="H38" i="20"/>
  <c r="I38" i="20"/>
  <c r="J38" i="20"/>
  <c r="K38" i="20"/>
  <c r="L38" i="20"/>
  <c r="B39" i="20"/>
  <c r="C39" i="20"/>
  <c r="D39" i="20"/>
  <c r="E39" i="20"/>
  <c r="F39" i="20"/>
  <c r="G39" i="20"/>
  <c r="H39" i="20"/>
  <c r="I39" i="20"/>
  <c r="J39" i="20"/>
  <c r="K39" i="20"/>
  <c r="L39" i="20"/>
  <c r="B40" i="20"/>
  <c r="C40" i="20"/>
  <c r="D40" i="20"/>
  <c r="E40" i="20"/>
  <c r="F40" i="20"/>
  <c r="G40" i="20"/>
  <c r="H40" i="20"/>
  <c r="I40" i="20"/>
  <c r="J40" i="20"/>
  <c r="K40" i="20"/>
  <c r="L40" i="20"/>
  <c r="L2" i="20"/>
  <c r="K2" i="20"/>
  <c r="J2" i="20"/>
  <c r="I2" i="20"/>
  <c r="H2" i="20"/>
  <c r="G2" i="20"/>
  <c r="F2" i="20"/>
  <c r="E2" i="20"/>
  <c r="D2" i="20"/>
  <c r="C2" i="20"/>
  <c r="B2" i="20"/>
  <c r="J3" i="10"/>
  <c r="W3" i="10" s="1"/>
  <c r="J4" i="10"/>
  <c r="W4" i="10" s="1"/>
  <c r="J5" i="10"/>
  <c r="W5" i="10" s="1"/>
  <c r="J6" i="10"/>
  <c r="W6" i="10" s="1"/>
  <c r="J2" i="10"/>
  <c r="W2" i="10" s="1"/>
  <c r="I2" i="10"/>
  <c r="V2" i="10" s="1"/>
  <c r="M3" i="10"/>
  <c r="Z3" i="10" s="1"/>
  <c r="M4" i="10"/>
  <c r="Z4" i="10" s="1"/>
  <c r="M5" i="10"/>
  <c r="Z5" i="10" s="1"/>
  <c r="M6" i="10"/>
  <c r="Z6" i="10" s="1"/>
  <c r="L2" i="10"/>
  <c r="Y2" i="10" s="1"/>
  <c r="I27" i="2"/>
  <c r="I28" i="2"/>
  <c r="I29" i="2"/>
  <c r="E27" i="2"/>
  <c r="E28" i="2"/>
  <c r="E29" i="2"/>
  <c r="G59" i="14"/>
  <c r="B59" i="14"/>
  <c r="C59" i="14"/>
  <c r="D59" i="14"/>
  <c r="E59" i="14"/>
  <c r="F59" i="14"/>
  <c r="B60" i="14"/>
  <c r="C60" i="14"/>
  <c r="D60" i="14"/>
  <c r="E60" i="14"/>
  <c r="F60" i="14"/>
  <c r="G60" i="14"/>
  <c r="B61" i="14"/>
  <c r="C61" i="14"/>
  <c r="D61" i="14"/>
  <c r="E61" i="14"/>
  <c r="F61" i="14"/>
  <c r="G61" i="14"/>
  <c r="B62" i="14"/>
  <c r="C62" i="14"/>
  <c r="D62" i="14"/>
  <c r="E62" i="14"/>
  <c r="F62" i="14"/>
  <c r="G62" i="14"/>
  <c r="B63" i="14"/>
  <c r="C63" i="14"/>
  <c r="D63" i="14"/>
  <c r="E63" i="14"/>
  <c r="F63" i="14"/>
  <c r="G63" i="14"/>
  <c r="B64" i="14"/>
  <c r="C64" i="14"/>
  <c r="D64" i="14"/>
  <c r="E64" i="14"/>
  <c r="F64" i="14"/>
  <c r="G64" i="14"/>
  <c r="B65" i="14"/>
  <c r="C65" i="14"/>
  <c r="D65" i="14"/>
  <c r="E65" i="14"/>
  <c r="F65" i="14"/>
  <c r="G65" i="14"/>
  <c r="B66" i="14"/>
  <c r="C66" i="14"/>
  <c r="D66" i="14"/>
  <c r="E66" i="14"/>
  <c r="F66" i="14"/>
  <c r="G66" i="14"/>
  <c r="B67" i="14"/>
  <c r="C67" i="14"/>
  <c r="D67" i="14"/>
  <c r="E67" i="14"/>
  <c r="F67" i="14"/>
  <c r="G67" i="14"/>
  <c r="B68" i="14"/>
  <c r="C68" i="14"/>
  <c r="D68" i="14"/>
  <c r="E68" i="14"/>
  <c r="F68" i="14"/>
  <c r="G68" i="14"/>
  <c r="M5" i="20" l="1"/>
  <c r="D8" i="2"/>
  <c r="D9" i="2"/>
  <c r="I13" i="2"/>
  <c r="D10" i="2"/>
  <c r="I15" i="2"/>
  <c r="I14" i="2"/>
  <c r="M4" i="20"/>
  <c r="M6" i="20"/>
  <c r="M21" i="20"/>
  <c r="M9" i="20"/>
  <c r="M3" i="20"/>
  <c r="M20" i="20"/>
  <c r="M8" i="20"/>
  <c r="M10" i="20"/>
  <c r="M11" i="20"/>
  <c r="M12" i="20"/>
  <c r="M13" i="20"/>
  <c r="M14" i="20"/>
  <c r="M15" i="20"/>
  <c r="M16" i="20"/>
  <c r="M17" i="20"/>
  <c r="M18" i="20"/>
  <c r="M19" i="20"/>
  <c r="M7" i="20"/>
  <c r="M23" i="20"/>
  <c r="M22" i="20"/>
  <c r="M24" i="20"/>
  <c r="M25" i="20"/>
  <c r="M26" i="20"/>
  <c r="M27" i="20"/>
  <c r="M28" i="20"/>
  <c r="M30" i="20"/>
  <c r="M31" i="20"/>
  <c r="M34" i="20"/>
  <c r="M37" i="20"/>
  <c r="M32" i="20"/>
  <c r="M33" i="20"/>
  <c r="M36" i="20"/>
  <c r="J41" i="20"/>
  <c r="E41" i="20"/>
  <c r="M35" i="20"/>
  <c r="M29" i="20"/>
  <c r="M39" i="20"/>
  <c r="C41" i="20"/>
  <c r="M40" i="20"/>
  <c r="K41" i="20"/>
  <c r="B41" i="20"/>
  <c r="D41" i="20"/>
  <c r="M38" i="20"/>
  <c r="L41" i="20"/>
  <c r="F41" i="20"/>
  <c r="H41" i="20"/>
  <c r="M2" i="20"/>
  <c r="G41" i="20"/>
  <c r="I41" i="20"/>
  <c r="F19" i="6"/>
  <c r="J29" i="10"/>
  <c r="M29" i="10"/>
  <c r="F18" i="6"/>
  <c r="D28" i="2"/>
  <c r="G28" i="2" s="1"/>
  <c r="D29" i="2"/>
  <c r="G29" i="2" s="1"/>
  <c r="D27" i="2"/>
  <c r="G27" i="2" s="1"/>
  <c r="H63" i="14"/>
  <c r="H61" i="14"/>
  <c r="H59" i="14"/>
  <c r="H66" i="14"/>
  <c r="H67" i="14"/>
  <c r="H62" i="14"/>
  <c r="G3" i="19"/>
  <c r="G5" i="19"/>
  <c r="G12" i="19"/>
  <c r="G15" i="19"/>
  <c r="G17" i="19"/>
  <c r="G24" i="19"/>
  <c r="C25" i="19"/>
  <c r="F3" i="19"/>
  <c r="F4" i="19"/>
  <c r="G4" i="19" s="1"/>
  <c r="F5" i="19"/>
  <c r="F6" i="19"/>
  <c r="G6" i="19" s="1"/>
  <c r="F7" i="19"/>
  <c r="G7" i="19" s="1"/>
  <c r="F8" i="19"/>
  <c r="G8" i="19" s="1"/>
  <c r="F9" i="19"/>
  <c r="G9" i="19" s="1"/>
  <c r="F10" i="19"/>
  <c r="G10" i="19" s="1"/>
  <c r="F11" i="19"/>
  <c r="G11" i="19" s="1"/>
  <c r="F12" i="19"/>
  <c r="F13" i="19"/>
  <c r="G13" i="19" s="1"/>
  <c r="F14" i="19"/>
  <c r="G14" i="19" s="1"/>
  <c r="F15" i="19"/>
  <c r="F16" i="19"/>
  <c r="G16" i="19" s="1"/>
  <c r="F17" i="19"/>
  <c r="F18" i="19"/>
  <c r="G18" i="19" s="1"/>
  <c r="F19" i="19"/>
  <c r="G19" i="19" s="1"/>
  <c r="F20" i="19"/>
  <c r="G20" i="19" s="1"/>
  <c r="F21" i="19"/>
  <c r="G21" i="19" s="1"/>
  <c r="F22" i="19"/>
  <c r="G22" i="19" s="1"/>
  <c r="F23" i="19"/>
  <c r="G23" i="19" s="1"/>
  <c r="F24" i="19"/>
  <c r="F2" i="19"/>
  <c r="G2" i="19" s="1"/>
  <c r="E25" i="19"/>
  <c r="D25" i="19"/>
  <c r="G25" i="19" l="1"/>
  <c r="F25" i="19"/>
  <c r="M41" i="20"/>
  <c r="B125" i="2" l="1"/>
  <c r="C125" i="2"/>
  <c r="E125" i="2"/>
  <c r="F125" i="2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52" i="10"/>
  <c r="K47" i="10"/>
  <c r="K49" i="10" s="1"/>
  <c r="I52" i="10"/>
  <c r="K33" i="10"/>
  <c r="K34" i="10"/>
  <c r="K35" i="10"/>
  <c r="K36" i="10"/>
  <c r="K37" i="10"/>
  <c r="K38" i="10"/>
  <c r="K39" i="10"/>
  <c r="K40" i="10"/>
  <c r="K41" i="10"/>
  <c r="K32" i="10"/>
  <c r="Y33" i="10"/>
  <c r="Y34" i="10"/>
  <c r="Y35" i="10"/>
  <c r="Y36" i="10"/>
  <c r="Y37" i="10"/>
  <c r="Y38" i="10"/>
  <c r="Y39" i="10"/>
  <c r="Y40" i="10"/>
  <c r="Y41" i="10"/>
  <c r="Y42" i="10"/>
  <c r="Y32" i="10"/>
  <c r="K3" i="10"/>
  <c r="X3" i="10" s="1"/>
  <c r="K4" i="10"/>
  <c r="X4" i="10" s="1"/>
  <c r="K5" i="10"/>
  <c r="X5" i="10" s="1"/>
  <c r="K6" i="10"/>
  <c r="X6" i="10" s="1"/>
  <c r="K2" i="10"/>
  <c r="X2" i="10" s="1"/>
  <c r="D125" i="2" l="1"/>
  <c r="H125" i="2" s="1"/>
  <c r="K42" i="10"/>
  <c r="K29" i="10"/>
  <c r="Y43" i="10"/>
  <c r="K67" i="10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C3" i="10"/>
  <c r="P3" i="10" s="1"/>
  <c r="D3" i="10"/>
  <c r="Q3" i="10" s="1"/>
  <c r="E3" i="10"/>
  <c r="R3" i="10" s="1"/>
  <c r="F3" i="10"/>
  <c r="S3" i="10" s="1"/>
  <c r="G3" i="10"/>
  <c r="T3" i="10" s="1"/>
  <c r="H3" i="10"/>
  <c r="U3" i="10" s="1"/>
  <c r="I3" i="10"/>
  <c r="V3" i="10" s="1"/>
  <c r="L3" i="10"/>
  <c r="Y3" i="10" s="1"/>
  <c r="C4" i="10"/>
  <c r="P4" i="10" s="1"/>
  <c r="D4" i="10"/>
  <c r="Q4" i="10" s="1"/>
  <c r="E4" i="10"/>
  <c r="R4" i="10" s="1"/>
  <c r="F4" i="10"/>
  <c r="S4" i="10" s="1"/>
  <c r="G4" i="10"/>
  <c r="T4" i="10" s="1"/>
  <c r="H4" i="10"/>
  <c r="U4" i="10" s="1"/>
  <c r="I4" i="10"/>
  <c r="V4" i="10" s="1"/>
  <c r="L4" i="10"/>
  <c r="Y4" i="10" s="1"/>
  <c r="C5" i="10"/>
  <c r="P5" i="10" s="1"/>
  <c r="D5" i="10"/>
  <c r="Q5" i="10" s="1"/>
  <c r="E5" i="10"/>
  <c r="R5" i="10" s="1"/>
  <c r="F5" i="10"/>
  <c r="S5" i="10" s="1"/>
  <c r="G5" i="10"/>
  <c r="T5" i="10" s="1"/>
  <c r="H5" i="10"/>
  <c r="U5" i="10" s="1"/>
  <c r="I5" i="10"/>
  <c r="V5" i="10" s="1"/>
  <c r="L5" i="10"/>
  <c r="Y5" i="10" s="1"/>
  <c r="C6" i="10"/>
  <c r="P6" i="10" s="1"/>
  <c r="D6" i="10"/>
  <c r="Q6" i="10" s="1"/>
  <c r="E6" i="10"/>
  <c r="R6" i="10" s="1"/>
  <c r="F6" i="10"/>
  <c r="S6" i="10" s="1"/>
  <c r="G6" i="10"/>
  <c r="T6" i="10" s="1"/>
  <c r="H6" i="10"/>
  <c r="U6" i="10" s="1"/>
  <c r="I6" i="10"/>
  <c r="V6" i="10" s="1"/>
  <c r="L6" i="10"/>
  <c r="Y6" i="10" s="1"/>
  <c r="G15" i="14"/>
  <c r="H15" i="14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B59" i="10"/>
  <c r="C59" i="10"/>
  <c r="D59" i="10"/>
  <c r="E59" i="10"/>
  <c r="F59" i="10"/>
  <c r="G59" i="10"/>
  <c r="H59" i="10"/>
  <c r="I59" i="10"/>
  <c r="L59" i="10"/>
  <c r="B60" i="10"/>
  <c r="C60" i="10"/>
  <c r="D60" i="10"/>
  <c r="E60" i="10"/>
  <c r="F60" i="10"/>
  <c r="G60" i="10"/>
  <c r="H60" i="10"/>
  <c r="I60" i="10"/>
  <c r="L60" i="10"/>
  <c r="B61" i="10"/>
  <c r="C61" i="10"/>
  <c r="D61" i="10"/>
  <c r="E61" i="10"/>
  <c r="F61" i="10"/>
  <c r="G61" i="10"/>
  <c r="H61" i="10"/>
  <c r="I61" i="10"/>
  <c r="L61" i="10"/>
  <c r="B62" i="10"/>
  <c r="C62" i="10"/>
  <c r="D62" i="10"/>
  <c r="E62" i="10"/>
  <c r="F62" i="10"/>
  <c r="G62" i="10"/>
  <c r="H62" i="10"/>
  <c r="I62" i="10"/>
  <c r="L62" i="10"/>
  <c r="B63" i="10"/>
  <c r="C63" i="10"/>
  <c r="D63" i="10"/>
  <c r="E63" i="10"/>
  <c r="F63" i="10"/>
  <c r="G63" i="10"/>
  <c r="H63" i="10"/>
  <c r="I63" i="10"/>
  <c r="L63" i="10"/>
  <c r="B64" i="10"/>
  <c r="C64" i="10"/>
  <c r="D64" i="10"/>
  <c r="E64" i="10"/>
  <c r="F64" i="10"/>
  <c r="G64" i="10"/>
  <c r="H64" i="10"/>
  <c r="I64" i="10"/>
  <c r="L64" i="10"/>
  <c r="B65" i="10"/>
  <c r="C65" i="10"/>
  <c r="D65" i="10"/>
  <c r="E65" i="10"/>
  <c r="F65" i="10"/>
  <c r="G65" i="10"/>
  <c r="H65" i="10"/>
  <c r="I65" i="10"/>
  <c r="L65" i="10"/>
  <c r="B66" i="10"/>
  <c r="C66" i="10"/>
  <c r="D66" i="10"/>
  <c r="E66" i="10"/>
  <c r="F66" i="10"/>
  <c r="G66" i="10"/>
  <c r="H66" i="10"/>
  <c r="I66" i="10"/>
  <c r="L66" i="10"/>
  <c r="B58" i="10"/>
  <c r="C58" i="10"/>
  <c r="D58" i="10"/>
  <c r="E58" i="10"/>
  <c r="F58" i="10"/>
  <c r="G58" i="10"/>
  <c r="H58" i="10"/>
  <c r="I58" i="10"/>
  <c r="L58" i="10"/>
  <c r="F73" i="14"/>
  <c r="F77" i="14" s="1"/>
  <c r="E73" i="14"/>
  <c r="E77" i="14" s="1"/>
  <c r="C73" i="14"/>
  <c r="C77" i="14" s="1"/>
  <c r="B73" i="14"/>
  <c r="B77" i="14" s="1"/>
  <c r="B123" i="2"/>
  <c r="C123" i="2"/>
  <c r="E123" i="2"/>
  <c r="F123" i="2"/>
  <c r="F122" i="2"/>
  <c r="E122" i="2"/>
  <c r="C122" i="2"/>
  <c r="B122" i="2"/>
  <c r="G73" i="14"/>
  <c r="G55" i="4" s="1"/>
  <c r="V33" i="10"/>
  <c r="V34" i="10"/>
  <c r="V35" i="10"/>
  <c r="V36" i="10"/>
  <c r="V37" i="10"/>
  <c r="V38" i="10"/>
  <c r="V39" i="10"/>
  <c r="V40" i="10"/>
  <c r="V41" i="10"/>
  <c r="V42" i="10"/>
  <c r="V32" i="10"/>
  <c r="U32" i="10"/>
  <c r="I53" i="10"/>
  <c r="I54" i="10"/>
  <c r="I55" i="10"/>
  <c r="I56" i="10"/>
  <c r="I57" i="10"/>
  <c r="H52" i="10"/>
  <c r="I48" i="10"/>
  <c r="H47" i="10"/>
  <c r="I33" i="10"/>
  <c r="I34" i="10"/>
  <c r="I35" i="10"/>
  <c r="I36" i="10"/>
  <c r="I37" i="10"/>
  <c r="I38" i="10"/>
  <c r="I39" i="10"/>
  <c r="I40" i="10"/>
  <c r="I41" i="10"/>
  <c r="H32" i="10"/>
  <c r="H2" i="10"/>
  <c r="U2" i="10" s="1"/>
  <c r="B73" i="2"/>
  <c r="C73" i="2"/>
  <c r="B74" i="2"/>
  <c r="C74" i="2"/>
  <c r="B75" i="2"/>
  <c r="C75" i="2"/>
  <c r="B76" i="2"/>
  <c r="C76" i="2"/>
  <c r="B77" i="2"/>
  <c r="C77" i="2"/>
  <c r="B56" i="4" l="1"/>
  <c r="K110" i="2"/>
  <c r="K115" i="2"/>
  <c r="K111" i="2"/>
  <c r="K107" i="2"/>
  <c r="K112" i="2"/>
  <c r="K118" i="2"/>
  <c r="K114" i="2"/>
  <c r="K106" i="2"/>
  <c r="O6" i="10"/>
  <c r="AC6" i="10" s="1"/>
  <c r="O5" i="10"/>
  <c r="O4" i="10"/>
  <c r="AC4" i="10" s="1"/>
  <c r="O3" i="10"/>
  <c r="AC3" i="10" s="1"/>
  <c r="I15" i="14"/>
  <c r="M9" i="6"/>
  <c r="M16" i="6"/>
  <c r="M13" i="6"/>
  <c r="M15" i="6"/>
  <c r="M12" i="6"/>
  <c r="M6" i="6"/>
  <c r="M3" i="6"/>
  <c r="M14" i="6"/>
  <c r="M11" i="6"/>
  <c r="M8" i="6"/>
  <c r="M5" i="6"/>
  <c r="M10" i="6"/>
  <c r="M4" i="6"/>
  <c r="M7" i="6"/>
  <c r="I15" i="4"/>
  <c r="I11" i="4"/>
  <c r="I7" i="4"/>
  <c r="H15" i="4"/>
  <c r="H11" i="4"/>
  <c r="H7" i="4"/>
  <c r="H14" i="4"/>
  <c r="H10" i="4"/>
  <c r="H6" i="4"/>
  <c r="I6" i="4"/>
  <c r="I17" i="4"/>
  <c r="I13" i="4"/>
  <c r="I9" i="4"/>
  <c r="I5" i="4"/>
  <c r="I14" i="4"/>
  <c r="H17" i="4"/>
  <c r="H13" i="4"/>
  <c r="H9" i="4"/>
  <c r="H5" i="4"/>
  <c r="I10" i="4"/>
  <c r="I16" i="4"/>
  <c r="I12" i="4"/>
  <c r="I8" i="4"/>
  <c r="I4" i="4"/>
  <c r="H16" i="4"/>
  <c r="H12" i="4"/>
  <c r="H8" i="4"/>
  <c r="H4" i="4"/>
  <c r="I14" i="14"/>
  <c r="N60" i="10"/>
  <c r="N65" i="10"/>
  <c r="N61" i="10"/>
  <c r="N62" i="10"/>
  <c r="N66" i="10"/>
  <c r="N64" i="10"/>
  <c r="N63" i="10"/>
  <c r="N59" i="10"/>
  <c r="N58" i="10"/>
  <c r="D73" i="14"/>
  <c r="F126" i="2"/>
  <c r="E126" i="2"/>
  <c r="C126" i="2"/>
  <c r="D122" i="2"/>
  <c r="H122" i="2" s="1"/>
  <c r="K116" i="2" s="1"/>
  <c r="D123" i="2"/>
  <c r="H123" i="2" s="1"/>
  <c r="K117" i="2" s="1"/>
  <c r="B126" i="2"/>
  <c r="F56" i="4"/>
  <c r="E56" i="4"/>
  <c r="C56" i="4"/>
  <c r="F55" i="4"/>
  <c r="E55" i="4"/>
  <c r="C55" i="4"/>
  <c r="B55" i="4"/>
  <c r="G59" i="4"/>
  <c r="I29" i="10"/>
  <c r="I67" i="10"/>
  <c r="V43" i="10"/>
  <c r="I49" i="10"/>
  <c r="I42" i="10"/>
  <c r="D77" i="2"/>
  <c r="F77" i="2" s="1"/>
  <c r="D76" i="2"/>
  <c r="F76" i="2" s="1"/>
  <c r="D75" i="2"/>
  <c r="F75" i="2" s="1"/>
  <c r="D73" i="2"/>
  <c r="F73" i="2" s="1"/>
  <c r="D74" i="2"/>
  <c r="F74" i="2" s="1"/>
  <c r="H73" i="14" l="1"/>
  <c r="D77" i="14"/>
  <c r="H77" i="14" s="1"/>
  <c r="AB5" i="10"/>
  <c r="AC5" i="10"/>
  <c r="AD5" i="10" s="1"/>
  <c r="AD4" i="10"/>
  <c r="AB4" i="10"/>
  <c r="AD3" i="10"/>
  <c r="AB3" i="10"/>
  <c r="AD6" i="10"/>
  <c r="AB6" i="10"/>
  <c r="D56" i="4"/>
  <c r="H56" i="4" s="1"/>
  <c r="J10" i="4"/>
  <c r="J14" i="4"/>
  <c r="J4" i="4"/>
  <c r="J13" i="4"/>
  <c r="J17" i="4"/>
  <c r="J6" i="4"/>
  <c r="J12" i="4"/>
  <c r="J16" i="4"/>
  <c r="J8" i="4"/>
  <c r="J7" i="4"/>
  <c r="J5" i="4"/>
  <c r="J11" i="4"/>
  <c r="J9" i="4"/>
  <c r="J15" i="4"/>
  <c r="B59" i="4"/>
  <c r="D126" i="2"/>
  <c r="H126" i="2" s="1"/>
  <c r="C59" i="4"/>
  <c r="E59" i="4"/>
  <c r="F59" i="4"/>
  <c r="C81" i="2"/>
  <c r="C82" i="2"/>
  <c r="C83" i="2"/>
  <c r="C84" i="2"/>
  <c r="C85" i="2"/>
  <c r="B81" i="2"/>
  <c r="B82" i="2"/>
  <c r="B83" i="2"/>
  <c r="B84" i="2"/>
  <c r="B85" i="2"/>
  <c r="D83" i="2" l="1"/>
  <c r="F83" i="2" s="1"/>
  <c r="D84" i="2"/>
  <c r="F84" i="2" s="1"/>
  <c r="D85" i="2"/>
  <c r="F85" i="2" s="1"/>
  <c r="D81" i="2"/>
  <c r="F81" i="2" s="1"/>
  <c r="D82" i="2"/>
  <c r="F82" i="2" s="1"/>
  <c r="F58" i="14"/>
  <c r="E58" i="14"/>
  <c r="L39" i="10"/>
  <c r="L40" i="10"/>
  <c r="H40" i="10"/>
  <c r="G40" i="10"/>
  <c r="F40" i="10"/>
  <c r="E40" i="10"/>
  <c r="D40" i="10"/>
  <c r="C40" i="10"/>
  <c r="B40" i="10"/>
  <c r="I26" i="14"/>
  <c r="W33" i="10"/>
  <c r="W34" i="10"/>
  <c r="W35" i="10"/>
  <c r="W36" i="10"/>
  <c r="W37" i="10"/>
  <c r="W38" i="10"/>
  <c r="W39" i="10"/>
  <c r="W40" i="10"/>
  <c r="W41" i="10"/>
  <c r="W42" i="10"/>
  <c r="H53" i="10"/>
  <c r="H54" i="10"/>
  <c r="H55" i="10"/>
  <c r="H56" i="10"/>
  <c r="H57" i="10"/>
  <c r="G52" i="10"/>
  <c r="H48" i="10"/>
  <c r="G47" i="10"/>
  <c r="H39" i="10"/>
  <c r="H41" i="10"/>
  <c r="H33" i="10"/>
  <c r="H34" i="10"/>
  <c r="H35" i="10"/>
  <c r="H36" i="10"/>
  <c r="H37" i="10"/>
  <c r="H38" i="10"/>
  <c r="G32" i="10"/>
  <c r="G2" i="10"/>
  <c r="T2" i="10" s="1"/>
  <c r="D104" i="2"/>
  <c r="C104" i="2"/>
  <c r="J104" i="2"/>
  <c r="I104" i="2"/>
  <c r="H104" i="2"/>
  <c r="G104" i="2"/>
  <c r="F104" i="2"/>
  <c r="E104" i="2"/>
  <c r="B104" i="2"/>
  <c r="F3" i="4"/>
  <c r="B29" i="10"/>
  <c r="AA29" i="10" s="1"/>
  <c r="I26" i="2"/>
  <c r="I52" i="2" s="1"/>
  <c r="U33" i="10"/>
  <c r="U34" i="10"/>
  <c r="U35" i="10"/>
  <c r="U36" i="10"/>
  <c r="U37" i="10"/>
  <c r="U38" i="10"/>
  <c r="U39" i="10"/>
  <c r="U40" i="10"/>
  <c r="U41" i="10"/>
  <c r="U42" i="10"/>
  <c r="T32" i="10"/>
  <c r="L53" i="10"/>
  <c r="L54" i="10"/>
  <c r="L55" i="10"/>
  <c r="L56" i="10"/>
  <c r="L57" i="10"/>
  <c r="L52" i="10"/>
  <c r="L47" i="10"/>
  <c r="L49" i="10" s="1"/>
  <c r="L33" i="10"/>
  <c r="L34" i="10"/>
  <c r="L35" i="10"/>
  <c r="L36" i="10"/>
  <c r="L37" i="10"/>
  <c r="L38" i="10"/>
  <c r="L41" i="10"/>
  <c r="B2" i="2"/>
  <c r="B3" i="2"/>
  <c r="B4" i="2"/>
  <c r="B5" i="2"/>
  <c r="B6" i="2"/>
  <c r="B7" i="2"/>
  <c r="B89" i="2"/>
  <c r="D34" i="16"/>
  <c r="C34" i="16"/>
  <c r="B34" i="16"/>
  <c r="D58" i="14"/>
  <c r="B58" i="1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M3" i="12"/>
  <c r="K108" i="2" l="1"/>
  <c r="K109" i="2"/>
  <c r="W29" i="10"/>
  <c r="Z29" i="10"/>
  <c r="X29" i="10"/>
  <c r="V29" i="10"/>
  <c r="I52" i="14"/>
  <c r="N40" i="10"/>
  <c r="B100" i="2"/>
  <c r="H42" i="10"/>
  <c r="W43" i="10"/>
  <c r="H67" i="10"/>
  <c r="H29" i="10"/>
  <c r="U29" i="10" s="1"/>
  <c r="H49" i="10"/>
  <c r="I119" i="2"/>
  <c r="H119" i="2"/>
  <c r="E119" i="2"/>
  <c r="F119" i="2"/>
  <c r="G119" i="2"/>
  <c r="J119" i="2"/>
  <c r="C119" i="2"/>
  <c r="D119" i="2"/>
  <c r="B119" i="2"/>
  <c r="K119" i="2" s="1"/>
  <c r="U43" i="10"/>
  <c r="L67" i="10"/>
  <c r="L42" i="10"/>
  <c r="L29" i="10"/>
  <c r="Y29" i="10" s="1"/>
  <c r="B14" i="2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2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" i="12"/>
  <c r="G3" i="12"/>
  <c r="K113" i="2" l="1"/>
  <c r="D55" i="4"/>
  <c r="AA20" i="16"/>
  <c r="AA8" i="16"/>
  <c r="AA3" i="16"/>
  <c r="AA7" i="16"/>
  <c r="AA27" i="16"/>
  <c r="AA31" i="16"/>
  <c r="AA30" i="16"/>
  <c r="AA19" i="16"/>
  <c r="AA18" i="16"/>
  <c r="AA15" i="16"/>
  <c r="AA6" i="16"/>
  <c r="AA5" i="16"/>
  <c r="W35" i="16"/>
  <c r="AA9" i="16"/>
  <c r="R35" i="16"/>
  <c r="U35" i="16"/>
  <c r="X35" i="16"/>
  <c r="Z35" i="16"/>
  <c r="AA32" i="16"/>
  <c r="AA10" i="16"/>
  <c r="Y35" i="16"/>
  <c r="V35" i="16"/>
  <c r="T35" i="16"/>
  <c r="S35" i="16"/>
  <c r="Q35" i="16"/>
  <c r="P35" i="16"/>
  <c r="O35" i="16"/>
  <c r="AA14" i="16"/>
  <c r="N35" i="16"/>
  <c r="AA11" i="16"/>
  <c r="M35" i="16"/>
  <c r="AA29" i="16"/>
  <c r="AA17" i="16"/>
  <c r="L35" i="16"/>
  <c r="AA4" i="16"/>
  <c r="K35" i="16"/>
  <c r="J35" i="16"/>
  <c r="I35" i="16"/>
  <c r="H35" i="16"/>
  <c r="G35" i="16"/>
  <c r="F35" i="16"/>
  <c r="E35" i="16"/>
  <c r="AA26" i="16"/>
  <c r="AA22" i="16"/>
  <c r="D35" i="16"/>
  <c r="AA33" i="16"/>
  <c r="AA21" i="16"/>
  <c r="AA24" i="16"/>
  <c r="AA12" i="16"/>
  <c r="AA28" i="16"/>
  <c r="AA16" i="16"/>
  <c r="C35" i="16"/>
  <c r="AA25" i="16"/>
  <c r="AA13" i="16"/>
  <c r="AA23" i="16"/>
  <c r="AA2" i="16"/>
  <c r="B35" i="16"/>
  <c r="H36" i="12"/>
  <c r="G53" i="10"/>
  <c r="G54" i="10"/>
  <c r="G55" i="10"/>
  <c r="G56" i="10"/>
  <c r="G57" i="10"/>
  <c r="F52" i="10"/>
  <c r="G48" i="10"/>
  <c r="F47" i="10"/>
  <c r="T33" i="10"/>
  <c r="T34" i="10"/>
  <c r="T35" i="10"/>
  <c r="T36" i="10"/>
  <c r="T37" i="10"/>
  <c r="T38" i="10"/>
  <c r="T39" i="10"/>
  <c r="T40" i="10"/>
  <c r="T41" i="10"/>
  <c r="T42" i="10"/>
  <c r="S32" i="10"/>
  <c r="G33" i="10"/>
  <c r="G34" i="10"/>
  <c r="G35" i="10"/>
  <c r="G36" i="10"/>
  <c r="G37" i="10"/>
  <c r="G38" i="10"/>
  <c r="G39" i="10"/>
  <c r="G41" i="10"/>
  <c r="F32" i="10"/>
  <c r="F2" i="10"/>
  <c r="S2" i="10" s="1"/>
  <c r="I20" i="14"/>
  <c r="H26" i="14"/>
  <c r="H52" i="14" s="1"/>
  <c r="G20" i="14" s="1"/>
  <c r="G58" i="14"/>
  <c r="C58" i="14"/>
  <c r="H60" i="14" s="1"/>
  <c r="E26" i="14"/>
  <c r="E52" i="14" s="1"/>
  <c r="C26" i="14"/>
  <c r="C52" i="14" s="1"/>
  <c r="B26" i="14"/>
  <c r="B52" i="14" s="1"/>
  <c r="M4" i="14"/>
  <c r="M5" i="14"/>
  <c r="M6" i="14"/>
  <c r="M9" i="14"/>
  <c r="M3" i="14"/>
  <c r="L4" i="14"/>
  <c r="L5" i="14"/>
  <c r="L6" i="14"/>
  <c r="L9" i="14"/>
  <c r="L3" i="14"/>
  <c r="H3" i="14"/>
  <c r="G3" i="14"/>
  <c r="G17" i="14" s="1"/>
  <c r="C3" i="14"/>
  <c r="B3" i="14"/>
  <c r="K20" i="14" l="1"/>
  <c r="K19" i="14"/>
  <c r="D59" i="4"/>
  <c r="H55" i="4"/>
  <c r="B69" i="14"/>
  <c r="D69" i="14"/>
  <c r="C69" i="14"/>
  <c r="E69" i="14"/>
  <c r="G69" i="14"/>
  <c r="G49" i="10"/>
  <c r="AA35" i="16"/>
  <c r="G67" i="10"/>
  <c r="G42" i="10"/>
  <c r="T43" i="10"/>
  <c r="G29" i="10"/>
  <c r="T29" i="10" s="1"/>
  <c r="N6" i="14"/>
  <c r="I3" i="14"/>
  <c r="N5" i="14"/>
  <c r="L10" i="14"/>
  <c r="B15" i="14"/>
  <c r="N9" i="14"/>
  <c r="D3" i="14"/>
  <c r="N3" i="14"/>
  <c r="N4" i="14"/>
  <c r="C15" i="14"/>
  <c r="M10" i="14"/>
  <c r="D26" i="14"/>
  <c r="D52" i="14" s="1"/>
  <c r="H17" i="14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" i="12"/>
  <c r="K36" i="12"/>
  <c r="K3" i="12"/>
  <c r="G33" i="12"/>
  <c r="F33" i="12"/>
  <c r="E33" i="12"/>
  <c r="D33" i="12"/>
  <c r="C33" i="12"/>
  <c r="B33" i="12"/>
  <c r="B47" i="6"/>
  <c r="E26" i="2"/>
  <c r="E52" i="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4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4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4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4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4" i="12"/>
  <c r="C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4" i="12"/>
  <c r="C2" i="10"/>
  <c r="P2" i="10" s="1"/>
  <c r="C78" i="2"/>
  <c r="C79" i="2"/>
  <c r="C80" i="2"/>
  <c r="B78" i="2"/>
  <c r="B79" i="2"/>
  <c r="B80" i="2"/>
  <c r="H59" i="4" l="1"/>
  <c r="H68" i="14"/>
  <c r="H64" i="14"/>
  <c r="H65" i="14"/>
  <c r="G52" i="14"/>
  <c r="N10" i="14"/>
  <c r="K7" i="12"/>
  <c r="I6" i="12"/>
  <c r="I17" i="12"/>
  <c r="K18" i="12"/>
  <c r="I4" i="12"/>
  <c r="K5" i="12"/>
  <c r="I15" i="12"/>
  <c r="K16" i="12"/>
  <c r="K4" i="12"/>
  <c r="I3" i="12"/>
  <c r="K19" i="12"/>
  <c r="I18" i="12"/>
  <c r="I28" i="12"/>
  <c r="K29" i="12"/>
  <c r="I27" i="12"/>
  <c r="K28" i="12"/>
  <c r="I26" i="12"/>
  <c r="K27" i="12"/>
  <c r="I14" i="12"/>
  <c r="K15" i="12"/>
  <c r="I33" i="12"/>
  <c r="K34" i="12"/>
  <c r="I29" i="12"/>
  <c r="K30" i="12"/>
  <c r="K17" i="12"/>
  <c r="I16" i="12"/>
  <c r="K26" i="12"/>
  <c r="I25" i="12"/>
  <c r="K14" i="12"/>
  <c r="I13" i="12"/>
  <c r="K25" i="12"/>
  <c r="I24" i="12"/>
  <c r="K12" i="12"/>
  <c r="I11" i="12"/>
  <c r="I5" i="12"/>
  <c r="K6" i="12"/>
  <c r="I9" i="12"/>
  <c r="K10" i="12"/>
  <c r="K13" i="12"/>
  <c r="I12" i="12"/>
  <c r="K11" i="12"/>
  <c r="I10" i="12"/>
  <c r="I34" i="12"/>
  <c r="I32" i="12"/>
  <c r="K33" i="12"/>
  <c r="I8" i="12"/>
  <c r="K9" i="12"/>
  <c r="K31" i="12"/>
  <c r="I30" i="12"/>
  <c r="K24" i="12"/>
  <c r="I23" i="12"/>
  <c r="K23" i="12"/>
  <c r="I22" i="12"/>
  <c r="I21" i="12"/>
  <c r="K22" i="12"/>
  <c r="I20" i="12"/>
  <c r="K21" i="12"/>
  <c r="I31" i="12"/>
  <c r="K32" i="12"/>
  <c r="I19" i="12"/>
  <c r="K20" i="12"/>
  <c r="I7" i="12"/>
  <c r="K8" i="12"/>
  <c r="O36" i="12"/>
  <c r="P36" i="12"/>
  <c r="I17" i="14"/>
  <c r="D15" i="14"/>
  <c r="G26" i="14"/>
  <c r="N18" i="12"/>
  <c r="N31" i="12"/>
  <c r="N19" i="12"/>
  <c r="N29" i="12"/>
  <c r="N24" i="12"/>
  <c r="N11" i="12"/>
  <c r="N10" i="12"/>
  <c r="N20" i="12"/>
  <c r="N27" i="12"/>
  <c r="N15" i="12"/>
  <c r="N30" i="12"/>
  <c r="N6" i="12"/>
  <c r="N22" i="12"/>
  <c r="N33" i="12"/>
  <c r="N34" i="12"/>
  <c r="N21" i="12"/>
  <c r="N9" i="12"/>
  <c r="N23" i="12"/>
  <c r="N32" i="12"/>
  <c r="N8" i="12"/>
  <c r="N7" i="12"/>
  <c r="N17" i="12"/>
  <c r="N5" i="12"/>
  <c r="N12" i="12"/>
  <c r="N28" i="12"/>
  <c r="N16" i="12"/>
  <c r="N4" i="12"/>
  <c r="N26" i="12"/>
  <c r="N14" i="12"/>
  <c r="N25" i="12"/>
  <c r="N13" i="12"/>
  <c r="M36" i="12"/>
  <c r="N3" i="12"/>
  <c r="D26" i="2"/>
  <c r="D52" i="2" s="1"/>
  <c r="J36" i="12"/>
  <c r="F36" i="12"/>
  <c r="G36" i="12"/>
  <c r="B36" i="12"/>
  <c r="C36" i="12"/>
  <c r="D36" i="12"/>
  <c r="E36" i="12"/>
  <c r="D78" i="2"/>
  <c r="F78" i="2" s="1"/>
  <c r="D80" i="2"/>
  <c r="F80" i="2" s="1"/>
  <c r="D79" i="2"/>
  <c r="F79" i="2" s="1"/>
  <c r="AB33" i="10"/>
  <c r="AB34" i="10"/>
  <c r="AB35" i="10"/>
  <c r="AB36" i="10"/>
  <c r="AB37" i="10"/>
  <c r="AB38" i="10"/>
  <c r="AB39" i="10"/>
  <c r="AB40" i="10"/>
  <c r="AB41" i="10"/>
  <c r="AB42" i="10"/>
  <c r="AA33" i="10"/>
  <c r="AA34" i="10"/>
  <c r="AA35" i="10"/>
  <c r="AA36" i="10"/>
  <c r="AA37" i="10"/>
  <c r="AA38" i="10"/>
  <c r="AA39" i="10"/>
  <c r="AA40" i="10"/>
  <c r="AA41" i="10"/>
  <c r="AA42" i="10"/>
  <c r="S33" i="10"/>
  <c r="S34" i="10"/>
  <c r="S35" i="10"/>
  <c r="S36" i="10"/>
  <c r="S37" i="10"/>
  <c r="S38" i="10"/>
  <c r="S39" i="10"/>
  <c r="S40" i="10"/>
  <c r="S41" i="10"/>
  <c r="S42" i="10"/>
  <c r="R33" i="10"/>
  <c r="R34" i="10"/>
  <c r="R35" i="10"/>
  <c r="R36" i="10"/>
  <c r="R37" i="10"/>
  <c r="R38" i="10"/>
  <c r="R39" i="10"/>
  <c r="R40" i="10"/>
  <c r="R41" i="10"/>
  <c r="R42" i="10"/>
  <c r="AA32" i="10"/>
  <c r="R32" i="10"/>
  <c r="Q32" i="10"/>
  <c r="Q33" i="10"/>
  <c r="Q34" i="10"/>
  <c r="Q35" i="10"/>
  <c r="Q36" i="10"/>
  <c r="Q37" i="10"/>
  <c r="Q38" i="10"/>
  <c r="Q39" i="10"/>
  <c r="Q40" i="10"/>
  <c r="Q41" i="10"/>
  <c r="Q42" i="10"/>
  <c r="F53" i="10"/>
  <c r="F54" i="10"/>
  <c r="F55" i="10"/>
  <c r="F56" i="10"/>
  <c r="F57" i="10"/>
  <c r="E53" i="10"/>
  <c r="E54" i="10"/>
  <c r="E55" i="10"/>
  <c r="E56" i="10"/>
  <c r="E57" i="10"/>
  <c r="E52" i="10"/>
  <c r="D53" i="10"/>
  <c r="D54" i="10"/>
  <c r="D55" i="10"/>
  <c r="D56" i="10"/>
  <c r="D57" i="10"/>
  <c r="D52" i="10"/>
  <c r="C53" i="10"/>
  <c r="C54" i="10"/>
  <c r="C55" i="10"/>
  <c r="C56" i="10"/>
  <c r="C57" i="10"/>
  <c r="C52" i="10"/>
  <c r="B52" i="10"/>
  <c r="B53" i="10"/>
  <c r="B54" i="10"/>
  <c r="B55" i="10"/>
  <c r="B56" i="10"/>
  <c r="B57" i="10"/>
  <c r="C48" i="10"/>
  <c r="D48" i="10"/>
  <c r="E48" i="10"/>
  <c r="F48" i="10"/>
  <c r="E47" i="10"/>
  <c r="D47" i="10"/>
  <c r="C47" i="10"/>
  <c r="B47" i="10"/>
  <c r="B48" i="10"/>
  <c r="F33" i="10"/>
  <c r="F34" i="10"/>
  <c r="F35" i="10"/>
  <c r="F36" i="10"/>
  <c r="F37" i="10"/>
  <c r="F38" i="10"/>
  <c r="F39" i="10"/>
  <c r="F41" i="10"/>
  <c r="E33" i="10"/>
  <c r="E34" i="10"/>
  <c r="E35" i="10"/>
  <c r="E36" i="10"/>
  <c r="E37" i="10"/>
  <c r="E38" i="10"/>
  <c r="E39" i="10"/>
  <c r="E41" i="10"/>
  <c r="E32" i="10"/>
  <c r="C33" i="10"/>
  <c r="C34" i="10"/>
  <c r="C35" i="10"/>
  <c r="C36" i="10"/>
  <c r="C37" i="10"/>
  <c r="C38" i="10"/>
  <c r="C39" i="10"/>
  <c r="C41" i="10"/>
  <c r="D33" i="10"/>
  <c r="D34" i="10"/>
  <c r="D35" i="10"/>
  <c r="D36" i="10"/>
  <c r="D37" i="10"/>
  <c r="D38" i="10"/>
  <c r="D39" i="10"/>
  <c r="D41" i="10"/>
  <c r="D32" i="10"/>
  <c r="C32" i="10"/>
  <c r="B32" i="10"/>
  <c r="B33" i="10"/>
  <c r="B34" i="10"/>
  <c r="B35" i="10"/>
  <c r="B36" i="10"/>
  <c r="B37" i="10"/>
  <c r="B38" i="10"/>
  <c r="B39" i="10"/>
  <c r="B41" i="10"/>
  <c r="E2" i="10"/>
  <c r="R2" i="10" s="1"/>
  <c r="D2" i="10"/>
  <c r="Q2" i="10" s="1"/>
  <c r="G52" i="2" l="1"/>
  <c r="B19" i="2" s="1"/>
  <c r="N48" i="10"/>
  <c r="B22" i="14"/>
  <c r="H58" i="14"/>
  <c r="H69" i="14" s="1"/>
  <c r="O2" i="10"/>
  <c r="AC2" i="10" s="1"/>
  <c r="N55" i="10"/>
  <c r="N54" i="10"/>
  <c r="N57" i="10"/>
  <c r="N53" i="10"/>
  <c r="N56" i="10"/>
  <c r="N52" i="10"/>
  <c r="AC32" i="10"/>
  <c r="N38" i="10"/>
  <c r="N35" i="10"/>
  <c r="N39" i="10"/>
  <c r="N34" i="10"/>
  <c r="N37" i="10"/>
  <c r="N36" i="10"/>
  <c r="N33" i="10"/>
  <c r="N32" i="10"/>
  <c r="N47" i="10"/>
  <c r="N41" i="10"/>
  <c r="L27" i="12"/>
  <c r="L4" i="12"/>
  <c r="L15" i="12"/>
  <c r="L9" i="12"/>
  <c r="L21" i="12"/>
  <c r="L32" i="12"/>
  <c r="L12" i="12"/>
  <c r="L16" i="12"/>
  <c r="AC39" i="10"/>
  <c r="AC38" i="10"/>
  <c r="I36" i="12"/>
  <c r="L36" i="12" s="1"/>
  <c r="N36" i="12"/>
  <c r="AC37" i="10"/>
  <c r="AC36" i="10"/>
  <c r="AC35" i="10"/>
  <c r="AC34" i="10"/>
  <c r="L23" i="12"/>
  <c r="AC33" i="10"/>
  <c r="AC42" i="10"/>
  <c r="AC41" i="10"/>
  <c r="AC40" i="10"/>
  <c r="L30" i="12"/>
  <c r="L25" i="12"/>
  <c r="L14" i="12"/>
  <c r="L33" i="12"/>
  <c r="L10" i="12"/>
  <c r="L20" i="12"/>
  <c r="L11" i="12"/>
  <c r="L26" i="12"/>
  <c r="L18" i="12"/>
  <c r="L24" i="12"/>
  <c r="L29" i="12"/>
  <c r="L31" i="12"/>
  <c r="L13" i="12"/>
  <c r="L19" i="12"/>
  <c r="L28" i="12"/>
  <c r="L17" i="12"/>
  <c r="L6" i="12"/>
  <c r="L7" i="12"/>
  <c r="L5" i="12"/>
  <c r="L22" i="12"/>
  <c r="L34" i="12"/>
  <c r="L8" i="12"/>
  <c r="D49" i="10"/>
  <c r="F49" i="10"/>
  <c r="D67" i="10"/>
  <c r="C49" i="10"/>
  <c r="E49" i="10"/>
  <c r="Q43" i="10"/>
  <c r="C67" i="10"/>
  <c r="F67" i="10"/>
  <c r="E67" i="10"/>
  <c r="B67" i="10"/>
  <c r="D42" i="10"/>
  <c r="B49" i="10"/>
  <c r="B42" i="10"/>
  <c r="AB43" i="10"/>
  <c r="AA43" i="10"/>
  <c r="S43" i="10"/>
  <c r="R43" i="10"/>
  <c r="F42" i="10"/>
  <c r="E42" i="10"/>
  <c r="C42" i="10"/>
  <c r="D29" i="10"/>
  <c r="Q29" i="10" s="1"/>
  <c r="E29" i="10"/>
  <c r="R29" i="10" s="1"/>
  <c r="F29" i="10"/>
  <c r="S29" i="10" s="1"/>
  <c r="C29" i="10"/>
  <c r="P29" i="10" s="1"/>
  <c r="N49" i="10" l="1"/>
  <c r="AD2" i="10"/>
  <c r="AB2" i="10"/>
  <c r="AC43" i="10"/>
  <c r="O29" i="10"/>
  <c r="N67" i="10"/>
  <c r="N42" i="10"/>
  <c r="AC29" i="10" l="1"/>
  <c r="AD29" i="10" s="1"/>
  <c r="AB29" i="10"/>
  <c r="E89" i="2"/>
  <c r="D89" i="2"/>
  <c r="C89" i="2"/>
  <c r="F89" i="2" l="1"/>
  <c r="C100" i="2"/>
  <c r="F26" i="4"/>
  <c r="F28" i="4"/>
  <c r="F42" i="4"/>
  <c r="F27" i="4"/>
  <c r="F25" i="4"/>
  <c r="E25" i="4"/>
  <c r="E100" i="2"/>
  <c r="E51" i="4" l="1"/>
  <c r="E20" i="4" s="1"/>
  <c r="F51" i="4"/>
  <c r="D100" i="2"/>
  <c r="F100" i="2" s="1"/>
  <c r="S5" i="6"/>
  <c r="R5" i="6"/>
  <c r="R8" i="6"/>
  <c r="Q5" i="6"/>
  <c r="P5" i="6"/>
  <c r="M5" i="2"/>
  <c r="L5" i="2"/>
  <c r="L8" i="2"/>
  <c r="B17" i="6"/>
  <c r="B43" i="6" s="1"/>
  <c r="C17" i="6"/>
  <c r="C43" i="6" s="1"/>
  <c r="S8" i="6"/>
  <c r="Q8" i="6"/>
  <c r="P8" i="6"/>
  <c r="M8" i="2"/>
  <c r="E47" i="6"/>
  <c r="D47" i="6"/>
  <c r="C47" i="6"/>
  <c r="K105" i="2" l="1"/>
  <c r="K120" i="2" s="1"/>
  <c r="F47" i="6"/>
  <c r="H44" i="6" s="1"/>
  <c r="I20" i="4"/>
  <c r="T5" i="6"/>
  <c r="N5" i="2"/>
  <c r="N8" i="2"/>
  <c r="T8" i="6"/>
  <c r="S3" i="6"/>
  <c r="S4" i="6"/>
  <c r="R3" i="6"/>
  <c r="R4" i="6"/>
  <c r="Q3" i="6"/>
  <c r="Q4" i="6"/>
  <c r="S2" i="6"/>
  <c r="R2" i="6"/>
  <c r="Q2" i="6"/>
  <c r="P2" i="6"/>
  <c r="P3" i="6"/>
  <c r="P4" i="6"/>
  <c r="L2" i="6"/>
  <c r="K2" i="6"/>
  <c r="J2" i="6"/>
  <c r="I2" i="6"/>
  <c r="E3" i="6"/>
  <c r="E4" i="6"/>
  <c r="E5" i="6"/>
  <c r="E2" i="6"/>
  <c r="D3" i="6"/>
  <c r="D4" i="6"/>
  <c r="D5" i="6"/>
  <c r="D2" i="6"/>
  <c r="E17" i="6"/>
  <c r="E43" i="6" s="1"/>
  <c r="D17" i="6"/>
  <c r="D43" i="6" s="1"/>
  <c r="C3" i="6"/>
  <c r="C4" i="6"/>
  <c r="C5" i="6"/>
  <c r="C2" i="6"/>
  <c r="B2" i="6"/>
  <c r="B3" i="6"/>
  <c r="B4" i="6"/>
  <c r="B5" i="6"/>
  <c r="C71" i="2"/>
  <c r="C72" i="2"/>
  <c r="B71" i="2"/>
  <c r="B72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55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F17" i="6" l="1"/>
  <c r="B3" i="4"/>
  <c r="D61" i="2"/>
  <c r="F61" i="2" s="1"/>
  <c r="D65" i="2"/>
  <c r="F65" i="2" s="1"/>
  <c r="D62" i="2"/>
  <c r="F62" i="2" s="1"/>
  <c r="I17" i="6"/>
  <c r="S9" i="6"/>
  <c r="R9" i="6"/>
  <c r="T4" i="6"/>
  <c r="T3" i="6"/>
  <c r="Q9" i="6"/>
  <c r="T2" i="6"/>
  <c r="P9" i="6"/>
  <c r="L17" i="6"/>
  <c r="K17" i="6"/>
  <c r="J17" i="6"/>
  <c r="F3" i="6"/>
  <c r="D66" i="2"/>
  <c r="F66" i="2" s="1"/>
  <c r="D63" i="2"/>
  <c r="F63" i="2" s="1"/>
  <c r="D72" i="2"/>
  <c r="F72" i="2" s="1"/>
  <c r="D71" i="2"/>
  <c r="F71" i="2" s="1"/>
  <c r="D55" i="2"/>
  <c r="F55" i="2" s="1"/>
  <c r="D64" i="2"/>
  <c r="F64" i="2" s="1"/>
  <c r="D70" i="2"/>
  <c r="F70" i="2" s="1"/>
  <c r="D60" i="2"/>
  <c r="F60" i="2" s="1"/>
  <c r="D69" i="2"/>
  <c r="F69" i="2" s="1"/>
  <c r="D59" i="2"/>
  <c r="F59" i="2" s="1"/>
  <c r="D68" i="2"/>
  <c r="F68" i="2" s="1"/>
  <c r="D58" i="2"/>
  <c r="F58" i="2" s="1"/>
  <c r="D67" i="2"/>
  <c r="F67" i="2" s="1"/>
  <c r="D57" i="2"/>
  <c r="F57" i="2" s="1"/>
  <c r="D56" i="2"/>
  <c r="F56" i="2" s="1"/>
  <c r="C14" i="6"/>
  <c r="D14" i="6"/>
  <c r="E14" i="6"/>
  <c r="F5" i="6"/>
  <c r="F4" i="6"/>
  <c r="F2" i="6"/>
  <c r="B14" i="6"/>
  <c r="C28" i="4"/>
  <c r="C42" i="4"/>
  <c r="B42" i="4"/>
  <c r="C27" i="4"/>
  <c r="C26" i="4"/>
  <c r="B28" i="4"/>
  <c r="B27" i="4"/>
  <c r="B26" i="4"/>
  <c r="C10" i="4"/>
  <c r="C14" i="4"/>
  <c r="C4" i="4"/>
  <c r="I3" i="4"/>
  <c r="I18" i="4" s="1"/>
  <c r="H3" i="4"/>
  <c r="H18" i="4" s="1"/>
  <c r="C25" i="4"/>
  <c r="B25" i="4"/>
  <c r="C3" i="4"/>
  <c r="B14" i="4"/>
  <c r="B10" i="4"/>
  <c r="B4" i="4"/>
  <c r="C3" i="2"/>
  <c r="C4" i="2"/>
  <c r="C5" i="2"/>
  <c r="C6" i="2"/>
  <c r="C7" i="2"/>
  <c r="C2" i="2"/>
  <c r="H2" i="2"/>
  <c r="H17" i="2" s="1"/>
  <c r="G2" i="2"/>
  <c r="G17" i="2" s="1"/>
  <c r="M3" i="2"/>
  <c r="M4" i="2"/>
  <c r="M2" i="2"/>
  <c r="L2" i="2"/>
  <c r="L3" i="2"/>
  <c r="L4" i="2"/>
  <c r="F14" i="6" l="1"/>
  <c r="C51" i="4"/>
  <c r="B51" i="4"/>
  <c r="N10" i="4"/>
  <c r="M10" i="4"/>
  <c r="T9" i="6"/>
  <c r="C14" i="2"/>
  <c r="D7" i="2"/>
  <c r="N4" i="2"/>
  <c r="N2" i="2"/>
  <c r="D2" i="2"/>
  <c r="D6" i="2"/>
  <c r="N3" i="2"/>
  <c r="D5" i="2"/>
  <c r="D4" i="2"/>
  <c r="D3" i="2"/>
  <c r="D26" i="4"/>
  <c r="H26" i="4" s="1"/>
  <c r="D27" i="4"/>
  <c r="H27" i="4" s="1"/>
  <c r="D14" i="4"/>
  <c r="D28" i="4"/>
  <c r="H28" i="4" s="1"/>
  <c r="D42" i="4"/>
  <c r="H42" i="4" s="1"/>
  <c r="D4" i="4"/>
  <c r="D10" i="4"/>
  <c r="C15" i="4"/>
  <c r="J3" i="4"/>
  <c r="D25" i="4"/>
  <c r="D3" i="4"/>
  <c r="B15" i="4"/>
  <c r="I2" i="2"/>
  <c r="I17" i="2" s="1"/>
  <c r="L9" i="2"/>
  <c r="M9" i="2"/>
  <c r="D51" i="4" l="1"/>
  <c r="H51" i="4" s="1"/>
  <c r="B20" i="4" s="1"/>
  <c r="O10" i="4"/>
  <c r="J18" i="4"/>
  <c r="D14" i="2"/>
  <c r="N9" i="2"/>
  <c r="M2" i="6"/>
  <c r="M17" i="6" s="1"/>
  <c r="D15" i="4"/>
  <c r="F4" i="4" s="1"/>
  <c r="F20" i="2" l="1"/>
  <c r="B20" i="2"/>
  <c r="G26" i="2"/>
  <c r="C1" i="4"/>
  <c r="L3" i="12" l="1"/>
  <c r="H25" i="4"/>
  <c r="F43" i="6"/>
</calcChain>
</file>

<file path=xl/sharedStrings.xml><?xml version="1.0" encoding="utf-8"?>
<sst xmlns="http://schemas.openxmlformats.org/spreadsheetml/2006/main" count="4856" uniqueCount="699">
  <si>
    <t>Date</t>
  </si>
  <si>
    <t>Agent Name</t>
  </si>
  <si>
    <t>Customer Name</t>
  </si>
  <si>
    <t>Amount</t>
  </si>
  <si>
    <t>Loan Type</t>
  </si>
  <si>
    <t>Client Status</t>
  </si>
  <si>
    <t>BRANCH</t>
  </si>
  <si>
    <t>SOURCE</t>
  </si>
  <si>
    <t>Maureen Swaleh</t>
  </si>
  <si>
    <t>Logbook loan</t>
  </si>
  <si>
    <t>REPEAT CLIENT</t>
  </si>
  <si>
    <t>PENSION</t>
  </si>
  <si>
    <t>FOLLOW UP</t>
  </si>
  <si>
    <t>Weekend loan</t>
  </si>
  <si>
    <t>Faith Njeri</t>
  </si>
  <si>
    <t>THIKA</t>
  </si>
  <si>
    <t>NEW CLIENT</t>
  </si>
  <si>
    <t>KITENGELA</t>
  </si>
  <si>
    <t>REFERRAL</t>
  </si>
  <si>
    <t>WEBSITE</t>
  </si>
  <si>
    <t>Tom Momanyi</t>
  </si>
  <si>
    <t>salary checkoff</t>
  </si>
  <si>
    <t>Corazon Nyangala (Check Off)</t>
  </si>
  <si>
    <t>INBOUND</t>
  </si>
  <si>
    <t>KISUMU</t>
  </si>
  <si>
    <t>MOMBASA</t>
  </si>
  <si>
    <t>ELDORET</t>
  </si>
  <si>
    <t>TRADE CENTER</t>
  </si>
  <si>
    <t>Victoria Sayianka</t>
  </si>
  <si>
    <t>David Otieno</t>
  </si>
  <si>
    <t>Macline Gati</t>
  </si>
  <si>
    <t>Nancy Muthoni</t>
  </si>
  <si>
    <t>Evelyn Angaywa</t>
  </si>
  <si>
    <t>SHORT-CODE</t>
  </si>
  <si>
    <t xml:space="preserve">WEEK </t>
  </si>
  <si>
    <t>WEEK TWO</t>
  </si>
  <si>
    <t>WEEK THREE</t>
  </si>
  <si>
    <t>AGENT NAME</t>
  </si>
  <si>
    <t>TOTAL</t>
  </si>
  <si>
    <t xml:space="preserve">TOTAL </t>
  </si>
  <si>
    <t xml:space="preserve">TARGET </t>
  </si>
  <si>
    <t xml:space="preserve">%ACHIEVED </t>
  </si>
  <si>
    <t>BRIAN ODUOR</t>
  </si>
  <si>
    <t xml:space="preserve">MONTH TO DATE PERFORMANCE </t>
  </si>
  <si>
    <t xml:space="preserve">TODAYS </t>
  </si>
  <si>
    <t>DATE</t>
  </si>
  <si>
    <t xml:space="preserve">ACHIEVED </t>
  </si>
  <si>
    <t xml:space="preserve">DATE </t>
  </si>
  <si>
    <t xml:space="preserve">MAKE </t>
  </si>
  <si>
    <t>YOM</t>
  </si>
  <si>
    <t>REGNO</t>
  </si>
  <si>
    <t xml:space="preserve">MARKETER </t>
  </si>
  <si>
    <t>VALUATION</t>
  </si>
  <si>
    <t xml:space="preserve">TOTAL VALUATIONS </t>
  </si>
  <si>
    <t>NELSON GITAU</t>
  </si>
  <si>
    <t xml:space="preserve">DAILY  PERFORMANCE </t>
  </si>
  <si>
    <t>NAKURU</t>
  </si>
  <si>
    <t>WHATSAPP</t>
  </si>
  <si>
    <t>Cheque discounting</t>
  </si>
  <si>
    <t>Darell Manyobe</t>
  </si>
  <si>
    <t>John Paul</t>
  </si>
  <si>
    <t>Asset finance</t>
  </si>
  <si>
    <t>Felix Agweli</t>
  </si>
  <si>
    <t>Cecilia Wanderi</t>
  </si>
  <si>
    <t>Rebecca Mwende</t>
  </si>
  <si>
    <t>Titledeed Loan</t>
  </si>
  <si>
    <t>Sharleen Vulifa</t>
  </si>
  <si>
    <t>Monicah Chepchirchir</t>
  </si>
  <si>
    <t>Sharon Wambui</t>
  </si>
  <si>
    <t>Rehema Nerima</t>
  </si>
  <si>
    <t>Valerie Hope</t>
  </si>
  <si>
    <t>Joyce Wachira</t>
  </si>
  <si>
    <t>susan Yala</t>
  </si>
  <si>
    <t>Brian Oduor</t>
  </si>
  <si>
    <t>FACEBOOK</t>
  </si>
  <si>
    <t>TARGET</t>
  </si>
  <si>
    <t>ACHIEVED</t>
  </si>
  <si>
    <t>NCC COLD CALLING</t>
  </si>
  <si>
    <t>Maurice Okumu</t>
  </si>
  <si>
    <t>Rodgers Luvaha</t>
  </si>
  <si>
    <t>Celestine Mulati</t>
  </si>
  <si>
    <t>TV ADVERT</t>
  </si>
  <si>
    <t>Kenneth Musyoka</t>
  </si>
  <si>
    <t>Jackline Namunyak</t>
  </si>
  <si>
    <t xml:space="preserve">DISBURSEMENT EFFICIENCY </t>
  </si>
  <si>
    <t>CLIENT NAME</t>
  </si>
  <si>
    <t>AMMOUNT</t>
  </si>
  <si>
    <t>SUSAN YALA</t>
  </si>
  <si>
    <t>Lucy OGETO</t>
  </si>
  <si>
    <t>HOMABAY</t>
  </si>
  <si>
    <t>Alice Wacharo</t>
  </si>
  <si>
    <t>Joyce Anyango</t>
  </si>
  <si>
    <t>Top up</t>
  </si>
  <si>
    <t>Vylma Sila</t>
  </si>
  <si>
    <t>JANUARY</t>
  </si>
  <si>
    <t>MARCH</t>
  </si>
  <si>
    <t>APRIL</t>
  </si>
  <si>
    <t>MAY</t>
  </si>
  <si>
    <t>FEBRUARY</t>
  </si>
  <si>
    <t>TSC COLD CALLING</t>
  </si>
  <si>
    <t>Chq Discounting</t>
  </si>
  <si>
    <t>Liquidation</t>
  </si>
  <si>
    <t>VOI</t>
  </si>
  <si>
    <t>YEAR TO DATE</t>
  </si>
  <si>
    <t>MONTH AVARAGE</t>
  </si>
  <si>
    <t>%MONTHLY AVARAGE</t>
  </si>
  <si>
    <t>PRODUCT</t>
  </si>
  <si>
    <t>TYPE</t>
  </si>
  <si>
    <t>VALUATIONS</t>
  </si>
  <si>
    <t>LOAN AMOUNT FOR VALUATION</t>
  </si>
  <si>
    <t>WEEKLY TOTAL</t>
  </si>
  <si>
    <t xml:space="preserve">CALL CENTER </t>
  </si>
  <si>
    <t>TOTAL ACOUNTS</t>
  </si>
  <si>
    <t>WEEKLY TARGET</t>
  </si>
  <si>
    <t>ACHIEVD</t>
  </si>
  <si>
    <t>LEADS</t>
  </si>
  <si>
    <t xml:space="preserve">VALUTIONS </t>
  </si>
  <si>
    <t>VALUATION AMOUNT</t>
  </si>
  <si>
    <t>CUSTOMER CONVERSION</t>
  </si>
  <si>
    <t>Alpha Aguko</t>
  </si>
  <si>
    <t>ONGOING</t>
  </si>
  <si>
    <t>VALUATIONS ONGOING</t>
  </si>
  <si>
    <t>AMOUNT OF VALUATION</t>
  </si>
  <si>
    <t>JUNE</t>
  </si>
  <si>
    <t>THOMAS ONYIKWA</t>
  </si>
  <si>
    <t>Joseph Kamau</t>
  </si>
  <si>
    <t>BABRA MBULA(INACTIVE)</t>
  </si>
  <si>
    <t>SOCIAL MEDIA</t>
  </si>
  <si>
    <t>Alpha aguko</t>
  </si>
  <si>
    <t>JULY</t>
  </si>
  <si>
    <t>Corazon Checkoff</t>
  </si>
  <si>
    <t>Thomas Onyikwa</t>
  </si>
  <si>
    <t>Maurice Cerullo</t>
  </si>
  <si>
    <t>BILL BOARD</t>
  </si>
  <si>
    <t>Barbra Mbula</t>
  </si>
  <si>
    <t>VALUATION SOURCE</t>
  </si>
  <si>
    <t>ECOBANK</t>
  </si>
  <si>
    <t>USSD</t>
  </si>
  <si>
    <t>AUGUST</t>
  </si>
  <si>
    <t>import duty</t>
  </si>
  <si>
    <t>IMPORT DUTY</t>
  </si>
  <si>
    <t>Import duty</t>
  </si>
  <si>
    <t>GOOGLE</t>
  </si>
  <si>
    <t>SEPTEMBER</t>
  </si>
  <si>
    <t>TEAM LEADER</t>
  </si>
  <si>
    <t>%ACHIEVED</t>
  </si>
  <si>
    <t>CHART TEXT</t>
  </si>
  <si>
    <t xml:space="preserve">Brandy Akello </t>
  </si>
  <si>
    <t>Brandy Akello</t>
  </si>
  <si>
    <t>CSE EXISTING CLIENT</t>
  </si>
  <si>
    <t>OCTOBER</t>
  </si>
  <si>
    <t>CODE</t>
  </si>
  <si>
    <t>S00233</t>
  </si>
  <si>
    <t>S01722</t>
  </si>
  <si>
    <t>S01016</t>
  </si>
  <si>
    <t>S00383</t>
  </si>
  <si>
    <t>S01497</t>
  </si>
  <si>
    <t>S01272</t>
  </si>
  <si>
    <t>S01271</t>
  </si>
  <si>
    <t>S01033</t>
  </si>
  <si>
    <t>S01511</t>
  </si>
  <si>
    <t>S00241</t>
  </si>
  <si>
    <t>Christine Oira</t>
  </si>
  <si>
    <t>S020091</t>
  </si>
  <si>
    <t>Collins Okoth</t>
  </si>
  <si>
    <t>S020092</t>
  </si>
  <si>
    <t>S00736</t>
  </si>
  <si>
    <t>S01654</t>
  </si>
  <si>
    <t>S01619</t>
  </si>
  <si>
    <t>S01582</t>
  </si>
  <si>
    <t>S01350</t>
  </si>
  <si>
    <t>S01513</t>
  </si>
  <si>
    <t>S01273</t>
  </si>
  <si>
    <t>S01349</t>
  </si>
  <si>
    <t>Gilbert Obura Nyangau</t>
  </si>
  <si>
    <t>S00242</t>
  </si>
  <si>
    <t>S01723</t>
  </si>
  <si>
    <t>S01595</t>
  </si>
  <si>
    <t xml:space="preserve">TOTAL BALANCE </t>
  </si>
  <si>
    <t xml:space="preserve">ARREARS </t>
  </si>
  <si>
    <t>PAR</t>
  </si>
  <si>
    <t>PRINCIPAL VALUE</t>
  </si>
  <si>
    <t>COMMISSION</t>
  </si>
  <si>
    <t>WALL BRANDING</t>
  </si>
  <si>
    <t>Collince Okoth</t>
  </si>
  <si>
    <t>NOVEMBER</t>
  </si>
  <si>
    <t>STREET POLE</t>
  </si>
  <si>
    <t>WEEK ONE</t>
  </si>
  <si>
    <t>KITUI</t>
  </si>
  <si>
    <t xml:space="preserve"> </t>
  </si>
  <si>
    <t>WEEK FOUR</t>
  </si>
  <si>
    <t>DISBURSEMENT ACHIEVED</t>
  </si>
  <si>
    <t>MONTH</t>
  </si>
  <si>
    <t>AGENT</t>
  </si>
  <si>
    <t>AMOUNT</t>
  </si>
  <si>
    <t>WEEKLY PERFROMANCE</t>
  </si>
  <si>
    <t>DECEMBER</t>
  </si>
  <si>
    <t>JOSEPHAT BIU KAMAU</t>
  </si>
  <si>
    <t>Pension</t>
  </si>
  <si>
    <t>NORAH NZISA MUENDO -</t>
  </si>
  <si>
    <t>Thika</t>
  </si>
  <si>
    <t>BENARD NJUKIA</t>
  </si>
  <si>
    <t>EVA CHEBET CHUMO</t>
  </si>
  <si>
    <t>ELIJAH WANGARURO KINUTHIA</t>
  </si>
  <si>
    <t>ALBERT KIPLANGAT ROTICH</t>
  </si>
  <si>
    <t>Trade Center</t>
  </si>
  <si>
    <t>Nakuru</t>
  </si>
  <si>
    <t>Eldoret</t>
  </si>
  <si>
    <t>CHARITY MURUGI NJUE</t>
  </si>
  <si>
    <t>Mombasa</t>
  </si>
  <si>
    <t>Faith kahare</t>
  </si>
  <si>
    <t>Kitengela</t>
  </si>
  <si>
    <t>Mercy Mueni</t>
  </si>
  <si>
    <t>William odianga</t>
  </si>
  <si>
    <t>Henry Maingi</t>
  </si>
  <si>
    <t>Margaret Abigael</t>
  </si>
  <si>
    <t>Sarah Wairimu</t>
  </si>
  <si>
    <t>VINCENT MICHAEL KATUTA</t>
  </si>
  <si>
    <t>CAROLYNE FAITH NGONYO MUTINDA</t>
  </si>
  <si>
    <t>AGATA MANGULA ABWIRE</t>
  </si>
  <si>
    <t>PETER GAITHO KIMANI</t>
  </si>
  <si>
    <t>JOSEPH WANGIRA MUSANA</t>
  </si>
  <si>
    <t>JERRY MUTEGI MUREA</t>
  </si>
  <si>
    <t>CYRUS KABARI MAGANA</t>
  </si>
  <si>
    <t>JANET MBATTA OMULO</t>
  </si>
  <si>
    <t>TIMOTHY KENEDY MACHARIA IRERI</t>
  </si>
  <si>
    <t>Hudson Nyagaka Boraya</t>
  </si>
  <si>
    <t>JAMES kamaku</t>
  </si>
  <si>
    <t>CHOGO MUSALIA</t>
  </si>
  <si>
    <t>KOIKAI STANLEY LEKISHON</t>
  </si>
  <si>
    <t>GRACE KAWIRA MUGO</t>
  </si>
  <si>
    <t>SOPHY OSITA ALICE</t>
  </si>
  <si>
    <t>PAUL ATENG'A NYAMWAMU</t>
  </si>
  <si>
    <t>LOICE MATILDA OKOMBO</t>
  </si>
  <si>
    <t>Homabay</t>
  </si>
  <si>
    <t>STANLEY KIPNGETICH KIRUI</t>
  </si>
  <si>
    <t>JAMES MACHARIA GICHIRI</t>
  </si>
  <si>
    <t>SIMON KITHONGO MUTUA</t>
  </si>
  <si>
    <t>ELLY OTIENO NYAKOMITTAH</t>
  </si>
  <si>
    <t>GEDI GAJORE BIDU</t>
  </si>
  <si>
    <t>WILLIAM GAKUO NJUGUNA</t>
  </si>
  <si>
    <t>LANGAT JUSTICE .</t>
  </si>
  <si>
    <t>EUNICE CHELANGAT MOSOIN</t>
  </si>
  <si>
    <t>PASCAL JOSEPH JUNA ABWOGA</t>
  </si>
  <si>
    <t>HILLARY KIPKEMBOI CHOGE</t>
  </si>
  <si>
    <t>ANTHONY MAITETHIA GOTONGA</t>
  </si>
  <si>
    <t>SAMUEL WAHOME KABUCHO</t>
  </si>
  <si>
    <t>EDWIN NJOROGE WAMBURU</t>
  </si>
  <si>
    <t>GRACE NJENGA .</t>
  </si>
  <si>
    <t>BRIGID MUKOYA WALIUBA</t>
  </si>
  <si>
    <t>ZAPHANIA ABALA INDEKAMA</t>
  </si>
  <si>
    <t>SILVANUS MUENDO KIVINDU</t>
  </si>
  <si>
    <t>CONSTANTINE MATHENGE NJOGU</t>
  </si>
  <si>
    <t>GEORGE OTIENO OSEWE</t>
  </si>
  <si>
    <t>SALVINCE OTIENO ANDERE</t>
  </si>
  <si>
    <t>JOSEPH KIPCHUMBA TOWEETT</t>
  </si>
  <si>
    <t>EUTYCUS MWANGI MUTHINJU</t>
  </si>
  <si>
    <t>Ecobank</t>
  </si>
  <si>
    <t>JUDE MUTUMA THURANIRA</t>
  </si>
  <si>
    <t>SCOLIE ARABELLA SYOMBUA MUTUA</t>
  </si>
  <si>
    <t>RAYMOND NJENGA MUIGAI</t>
  </si>
  <si>
    <t>RICHARD AKALA CHUCHU</t>
  </si>
  <si>
    <t>GLADYS NJERI MUHIA</t>
  </si>
  <si>
    <t>ROBERT KIPYEGO RUTO</t>
  </si>
  <si>
    <t>PATRICK MUSOTSI MATASI</t>
  </si>
  <si>
    <t>DANIEL MUNGAI KABII</t>
  </si>
  <si>
    <t>DERRICK AMADALO MWONDI</t>
  </si>
  <si>
    <t>ANTHONY KHISA MBANGU</t>
  </si>
  <si>
    <t>PETER MWANGI MAINA</t>
  </si>
  <si>
    <t>JACOB MUTHUI KILONZO</t>
  </si>
  <si>
    <t>READON ODONGO OTOYO</t>
  </si>
  <si>
    <t>MARTIN ALEX BUKO</t>
  </si>
  <si>
    <t>LANGAT KIBET NELSON</t>
  </si>
  <si>
    <t>MERCY WALUNYWA .</t>
  </si>
  <si>
    <t>WILLIAM KINUTHIA KAHINDI</t>
  </si>
  <si>
    <t>ISANYA MUTSOTSO SYLAS</t>
  </si>
  <si>
    <t>GILBERT JUMA WATOKA</t>
  </si>
  <si>
    <t>CHRISBERT SAFARIS &amp;TOURS LTD C/O GILBERT MUKHALIS</t>
  </si>
  <si>
    <t>JOHN NJUGUNA WANJIKU</t>
  </si>
  <si>
    <t>FELISTUS NZILANI MUSILA</t>
  </si>
  <si>
    <t>BONIFACE MUUMBI NZOMO</t>
  </si>
  <si>
    <t>JOAN NYAMBURA THUO</t>
  </si>
  <si>
    <t>JOHN MWANGI MACHARIA</t>
  </si>
  <si>
    <t>DEREK WAHOME NDIRANGU</t>
  </si>
  <si>
    <t>KAGWIKA RUTH</t>
  </si>
  <si>
    <t>MAUREEN GAKII MBAYA</t>
  </si>
  <si>
    <t>MOIKOYO OMWERI SAMWEL</t>
  </si>
  <si>
    <t>NORAH NZISA MUENDO</t>
  </si>
  <si>
    <t>JUDITH CHEPKIRUI BIRIR</t>
  </si>
  <si>
    <t>RUTH ACHIENG OTIENO</t>
  </si>
  <si>
    <t>PAULO ODERA .</t>
  </si>
  <si>
    <t>PRISCILLAH WANJIKU MUTHIANI</t>
  </si>
  <si>
    <t>ANDREW CLIFFORD OKAL</t>
  </si>
  <si>
    <t>CHRISTINE KENDI MUTHAMIA</t>
  </si>
  <si>
    <t>WILLIS ODIWUOR OTIENO</t>
  </si>
  <si>
    <t>JACOB OCHOLA NYAKAKO</t>
  </si>
  <si>
    <t>LOVEX ISRAEL ORENGO</t>
  </si>
  <si>
    <t>Wangui Gachigi Wanjau</t>
  </si>
  <si>
    <t>Beatrice Molly Akinyi</t>
  </si>
  <si>
    <t>Salome Gichuho</t>
  </si>
  <si>
    <t>WYCLIFE OTIENO AKETCH</t>
  </si>
  <si>
    <t>LILIAN NYIHA NDUNGU</t>
  </si>
  <si>
    <t>ANNE MUSABI SHIMECHERO</t>
  </si>
  <si>
    <t>KILLIAN KARANJA KIMANI</t>
  </si>
  <si>
    <t>Nelly Imbusi</t>
  </si>
  <si>
    <t>HOSEA SITATI BARASA</t>
  </si>
  <si>
    <t>CATHERINE NTHAMBI WAMBUA</t>
  </si>
  <si>
    <t>KIZITO MWASARU MUTISO</t>
  </si>
  <si>
    <t>DAVID ONGEI ODONDI</t>
  </si>
  <si>
    <t>ALEX MUNENE MBAKA</t>
  </si>
  <si>
    <t>SHEILA JERONO .</t>
  </si>
  <si>
    <t>PAUL AMENYA OLELA</t>
  </si>
  <si>
    <t>STANLEY KANJA KIMANI</t>
  </si>
  <si>
    <t>PETRONILLA NDUSYA MULEI</t>
  </si>
  <si>
    <t>RUTH MBULA WAMBUA</t>
  </si>
  <si>
    <t>GEOFFREY KIOKO SIMON</t>
  </si>
  <si>
    <t>S01491</t>
  </si>
  <si>
    <t>S020132</t>
  </si>
  <si>
    <t>S020129</t>
  </si>
  <si>
    <t>S020135</t>
  </si>
  <si>
    <t>S020131</t>
  </si>
  <si>
    <t>S020130</t>
  </si>
  <si>
    <t>S020137</t>
  </si>
  <si>
    <t>S020138</t>
  </si>
  <si>
    <t>S00942</t>
  </si>
  <si>
    <t>S020136</t>
  </si>
  <si>
    <t>S01934</t>
  </si>
  <si>
    <t>S020133</t>
  </si>
  <si>
    <t>Audrey Lukulu</t>
  </si>
  <si>
    <t>TL0448</t>
  </si>
  <si>
    <t>S00235</t>
  </si>
  <si>
    <t>Total Target</t>
  </si>
  <si>
    <t>MOGAKA KEMUNTO EDINAH</t>
  </si>
  <si>
    <t>BRIAN OMONDI JOMO</t>
  </si>
  <si>
    <t>RASHID HARON JUMA</t>
  </si>
  <si>
    <t>ELIZABETH AKINYI ODHIAMBO</t>
  </si>
  <si>
    <t>CAROLINE CHERUTO KAPTICH</t>
  </si>
  <si>
    <t>IRENE WAWIRA NJERU</t>
  </si>
  <si>
    <t>DUNCAN KIPSOY NDIWA</t>
  </si>
  <si>
    <t>CONSOLATA MANYONYI AKONYA</t>
  </si>
  <si>
    <t>PETER NGUGI NDUATI</t>
  </si>
  <si>
    <t>JUSTUS ONYANGO OLUOCH</t>
  </si>
  <si>
    <t>EMILY NAFULA LUMBASI</t>
  </si>
  <si>
    <t>NELLY WINNIE NKIROTE MBURUGU</t>
  </si>
  <si>
    <t>OLGA NERIMA WEBUYE</t>
  </si>
  <si>
    <t>JOYCE MUTHONI</t>
  </si>
  <si>
    <t>OSEKO OYORI JARED</t>
  </si>
  <si>
    <t>JAMES WANYOIKE WAWERU</t>
  </si>
  <si>
    <t>NOAH OCHIENG OTIENO</t>
  </si>
  <si>
    <t>PATRICK KYALO NZUKI</t>
  </si>
  <si>
    <t>Michelle Wamalwa</t>
  </si>
  <si>
    <t>FAITH MUTHANJE NJAGI</t>
  </si>
  <si>
    <t>NELIUS WAITHIRA MUIRURI</t>
  </si>
  <si>
    <t>BRIAN MAINA TERRY</t>
  </si>
  <si>
    <t>PENINAH WAMBUI MWANGI</t>
  </si>
  <si>
    <t>NICHOLAS WAITITU MWANGI</t>
  </si>
  <si>
    <t>MARTIN NGUI MUTHENGI</t>
  </si>
  <si>
    <t>YVONNE NASIMIYU KHAEMBA</t>
  </si>
  <si>
    <t>SAMUEL DAVID MUSEMBI</t>
  </si>
  <si>
    <t>BRAMWEL MWANJE SHITERO</t>
  </si>
  <si>
    <t>Ivy Atieno</t>
  </si>
  <si>
    <t>Irene Awuor</t>
  </si>
  <si>
    <t>SAMUEL MWANGI NJUGUNA</t>
  </si>
  <si>
    <t>BEN MATU NDONGA</t>
  </si>
  <si>
    <t>JOHN NJOGU KINYANJU</t>
  </si>
  <si>
    <t>LAWRENCE AGAYI OROWE</t>
  </si>
  <si>
    <t>EUGENE CHOGO MUSALIA</t>
  </si>
  <si>
    <t>WILSON NZOMO NGEI</t>
  </si>
  <si>
    <t>DAVID MUTISYA PATRICK</t>
  </si>
  <si>
    <t>FESTUS KIPKORIR ROTICH</t>
  </si>
  <si>
    <t>EPHRON NYATTA MARAMI</t>
  </si>
  <si>
    <t>CYRUS MOKAYA NYAKIENI</t>
  </si>
  <si>
    <t>NELLY MUTHYONI</t>
  </si>
  <si>
    <t>PETER KINYANJUI NDICHU</t>
  </si>
  <si>
    <t>NINAH ATIENO OJWANG</t>
  </si>
  <si>
    <t>BEATRICE WANGARI GICHINI</t>
  </si>
  <si>
    <t>JOSEPH MAINA MUTAHI</t>
  </si>
  <si>
    <t>JOSEPH BAHATI .</t>
  </si>
  <si>
    <t>ROBERT OWADE OLUOCH</t>
  </si>
  <si>
    <t>BOAZ IKAPES MATINDI</t>
  </si>
  <si>
    <t>JAEL ADHIAMBO GUUDU</t>
  </si>
  <si>
    <t>DANMIKE ODHIAMBO OLIECH</t>
  </si>
  <si>
    <t>STEPHEN NCHIMA DADDAH</t>
  </si>
  <si>
    <t>DENNIS MATOLO MUTISO</t>
  </si>
  <si>
    <t>SABINA MOHAMED HANIF</t>
  </si>
  <si>
    <t>SAMUEL NGUGI NDIBA</t>
  </si>
  <si>
    <t>GEOFFREY MACHARIA WAIRIMU</t>
  </si>
  <si>
    <t>HENRY MUNYALO NDIKU</t>
  </si>
  <si>
    <t>JOHN WAMBUA KAUNA</t>
  </si>
  <si>
    <t>ANTONY KITHINJI MUKINDIA</t>
  </si>
  <si>
    <t>TAMIA YINDA .</t>
  </si>
  <si>
    <t>JIMMY TATI MWENDA</t>
  </si>
  <si>
    <t>ISAAC OPICHO MUKHWANA</t>
  </si>
  <si>
    <t>ROY MASAI .</t>
  </si>
  <si>
    <t>RONALD KIMUTAI LAGAT</t>
  </si>
  <si>
    <t>THOMAS OBURE OSIEMO</t>
  </si>
  <si>
    <t>FREDRICK SAID DIMBWA</t>
  </si>
  <si>
    <t>EDITH NYAGOHA MWAVALI</t>
  </si>
  <si>
    <t>WRIGHT ARIEMBA MOMANYI</t>
  </si>
  <si>
    <t>JOHN KARUGA MUREMWA</t>
  </si>
  <si>
    <t>KIPKIRUI KETER CHARLES</t>
  </si>
  <si>
    <t>JAMES MENZA GEORGE</t>
  </si>
  <si>
    <t>PAUL GAKURU KARANJA</t>
  </si>
  <si>
    <t>CHADWICK BENARD BWIRE OCHWADA</t>
  </si>
  <si>
    <t>AKUAI MAWIEN AKUAI LUAT</t>
  </si>
  <si>
    <t>SHWAN GABRIEL</t>
  </si>
  <si>
    <t>DENIS OTIENO ODONGO</t>
  </si>
  <si>
    <t>CAROLINE WANJIKU MACHARIA</t>
  </si>
  <si>
    <t>MARK SALAON MASSENKE C/O SALAON (K) LIMITED</t>
  </si>
  <si>
    <t>WILFRED MWAZEMBA MWAZUNA</t>
  </si>
  <si>
    <t>Voi</t>
  </si>
  <si>
    <t>JACOB WAMALWA WERUNGA</t>
  </si>
  <si>
    <t>STEPHEN OMONDI OGENGA</t>
  </si>
  <si>
    <t>WASHINGTON MWANGI WACHIRA</t>
  </si>
  <si>
    <t>DICKSON KIBET NGETICH</t>
  </si>
  <si>
    <t>DAVID KARANJA MWANGI</t>
  </si>
  <si>
    <t>EDWARD MAXWELL ANYONA</t>
  </si>
  <si>
    <t>ANNALYNE JEPTOO MAIYO</t>
  </si>
  <si>
    <t>ISAAC KIPRONO RUTTO</t>
  </si>
  <si>
    <t>TABITHA NJERI NDUNGU</t>
  </si>
  <si>
    <t>ANDREW MOCHAMA OKEMWA</t>
  </si>
  <si>
    <t>DUNCAN MUFURIA NDUNGU</t>
  </si>
  <si>
    <t>BRIAN ODIPO OJWANGA</t>
  </si>
  <si>
    <t>ODOYO ONYANGO SORINE</t>
  </si>
  <si>
    <t>PATRICK NGUGI THUO</t>
  </si>
  <si>
    <t>SAMUEL KARIUKI MAINA</t>
  </si>
  <si>
    <t>DI</t>
  </si>
  <si>
    <t>WILLIS OTIENO OGENDO</t>
  </si>
  <si>
    <t>Kisumu</t>
  </si>
  <si>
    <t>HASSAN DIDO ROBA</t>
  </si>
  <si>
    <t>MOSES KIMEU MUSAU</t>
  </si>
  <si>
    <t>FRANCIS ONDICHO MOTIRI</t>
  </si>
  <si>
    <t>GODFREY ASILA AMBUNYA</t>
  </si>
  <si>
    <t>INNOCENT BULEMI MATASYOH</t>
  </si>
  <si>
    <t>NEW BUSINESS</t>
  </si>
  <si>
    <t>TAKE HOME</t>
  </si>
  <si>
    <t>OMARI KINUTHIA NJENGA</t>
  </si>
  <si>
    <t>PATRICK KILAVU KAVII</t>
  </si>
  <si>
    <t>HELLEN NYIVA MUNYAO</t>
  </si>
  <si>
    <t>MAUREEN MWIHAKI WAMBUI</t>
  </si>
  <si>
    <t>FINIAS MWANDALE KIRIMA</t>
  </si>
  <si>
    <t>ALEX WANJALA KANGO</t>
  </si>
  <si>
    <t>LEAMY KARIENYE</t>
  </si>
  <si>
    <t>JANEFFER MUTHEU NZAU</t>
  </si>
  <si>
    <t>JOANNE CYNTHIA NJERI KIARIE</t>
  </si>
  <si>
    <t>SAMUEL KINYUA GITHUI</t>
  </si>
  <si>
    <t>CHACHA PATRICK MAIRO</t>
  </si>
  <si>
    <t>SAMUEL KIPROTICH TARUS</t>
  </si>
  <si>
    <t>BONFACE KAKUNYI NGUMA</t>
  </si>
  <si>
    <t>PETER KAMONDE NDEGWA</t>
  </si>
  <si>
    <t>JOHN CHEGE KUBAI</t>
  </si>
  <si>
    <t>PETER MUTETHIA .</t>
  </si>
  <si>
    <t>HARRIET MIDIKA KAGIA</t>
  </si>
  <si>
    <t>DAVID MUGAMBI MWANIKI</t>
  </si>
  <si>
    <t>INSURANCE</t>
  </si>
  <si>
    <t>MAKONGO BISMACK MAKALAKE EDWIN</t>
  </si>
  <si>
    <t>LEVICK ONYANGO OCHIENG</t>
  </si>
  <si>
    <t>RAPHAEL GERVACE OTIENO KOPIYO</t>
  </si>
  <si>
    <t>ERIC EENEN EMOJONG</t>
  </si>
  <si>
    <t>OMONDI BOVINCE ODHIAMBO</t>
  </si>
  <si>
    <t>ERIC MWANGI NDIRANGU</t>
  </si>
  <si>
    <t>ZEINABU HIRBO GISSO</t>
  </si>
  <si>
    <t>AUGUSTINE SIMIYU WANYONYI</t>
  </si>
  <si>
    <t>STEPHEN OCHIENG ACHUODHO</t>
  </si>
  <si>
    <t>JAMES BOSIRE OISEBE</t>
  </si>
  <si>
    <t>PHILIPH KIPLANGAT KOSKEI</t>
  </si>
  <si>
    <t>STANLEY MACHARIA GAKURU</t>
  </si>
  <si>
    <t>PHILIP TUJU SIJENYI</t>
  </si>
  <si>
    <t>KENNEDY MURIMI NYAGA</t>
  </si>
  <si>
    <t>CHRISTINE MUENDI KIILO</t>
  </si>
  <si>
    <t>ELIJAH KIBURI NTORURU</t>
  </si>
  <si>
    <t>JOSEPH KURU WAWERU</t>
  </si>
  <si>
    <t>ESTHER WANGARI GIKAMA</t>
  </si>
  <si>
    <t>ELIZABETH WAYUA MUTINDA</t>
  </si>
  <si>
    <t>VINLAY OGEGA MOEMI</t>
  </si>
  <si>
    <t>EMMY JEPTUM KIPKOSGEI</t>
  </si>
  <si>
    <t>WILBERFORCE MUTAMA MUNOKO</t>
  </si>
  <si>
    <t>JULIUS KENNETH WANJAU</t>
  </si>
  <si>
    <t>SIMON WARUKIRA KIGOCHO</t>
  </si>
  <si>
    <t>ALICE NJERI NGOTHO</t>
  </si>
  <si>
    <t>OUMA JEREMIAH ABONYO</t>
  </si>
  <si>
    <t>MERCY NASIMIYU WANYAMA</t>
  </si>
  <si>
    <t>Kitui</t>
  </si>
  <si>
    <t>ANDREW OMBWORI ONSOMU</t>
  </si>
  <si>
    <t>PATRICK MWANIKI MAUNDU</t>
  </si>
  <si>
    <t>ADAM MASO MARO</t>
  </si>
  <si>
    <t>MOHAMED OMAR HASSAN ABDI</t>
  </si>
  <si>
    <t>JAMES NJUGUNA KARUGA</t>
  </si>
  <si>
    <t>JOSEPH WAHOME GATONGA</t>
  </si>
  <si>
    <t>ANGIRA SHADRACK OTHIENO</t>
  </si>
  <si>
    <t>JOHN BOSCO OLAGO</t>
  </si>
  <si>
    <t>BERNARD OTIENO OBWO</t>
  </si>
  <si>
    <t>JOHN KYALO MUTISYA</t>
  </si>
  <si>
    <t>SAMUEL MUGERWA MUSISI</t>
  </si>
  <si>
    <t>ALLAN WAFULA MAKETE</t>
  </si>
  <si>
    <t>LUCY WANJIRU WAMBUI</t>
  </si>
  <si>
    <t>CHARLES KIMWAMA CHACHA</t>
  </si>
  <si>
    <t>ALICE MUMBUA MUSYOKI</t>
  </si>
  <si>
    <t>ERICK NYAGISERA OMAE</t>
  </si>
  <si>
    <t>CHARLES LIKOYE OTUMA</t>
  </si>
  <si>
    <t>GEORGE KAMAMI WANYORO</t>
  </si>
  <si>
    <t>JIM ODHIAMBO CHACHA</t>
  </si>
  <si>
    <t>RODGERS MOSE OGENDI</t>
  </si>
  <si>
    <t>BENTA WANJIKU MAINA</t>
  </si>
  <si>
    <t>JANETRIX ADDY ODWORY</t>
  </si>
  <si>
    <t>JOGHBRIGHT MUNYALO NZIOKI</t>
  </si>
  <si>
    <t>PERIS MUTHONI KIRONJI</t>
  </si>
  <si>
    <t>MESHACK MUTIE NGUI</t>
  </si>
  <si>
    <t>JOACHIM OCHIENG OYUGI</t>
  </si>
  <si>
    <t>MARGARET STELLA WANJIRU</t>
  </si>
  <si>
    <t>ROBERT KIILU MUTISYA</t>
  </si>
  <si>
    <t>ONESMUS MUTUKU MULAA</t>
  </si>
  <si>
    <t>MICHAEL MURIMI NJOGOO</t>
  </si>
  <si>
    <t>DAN OMONDI NYALIK OSELU</t>
  </si>
  <si>
    <t>IRENE WAMBUI MURUKU</t>
  </si>
  <si>
    <t>BARRACK ODHIAMBO OWINO</t>
  </si>
  <si>
    <t>CHARITY NYAGUTHII KABAARA</t>
  </si>
  <si>
    <t>MICHIRE NJERI JUNE</t>
  </si>
  <si>
    <t>EDWIN LIGABO ANJILA</t>
  </si>
  <si>
    <t>BRIAN OTIENO NYAMAYI</t>
  </si>
  <si>
    <t>JOHN WARURU NDIRANGU</t>
  </si>
  <si>
    <t>MARTHA WANGUI NJIHIA</t>
  </si>
  <si>
    <t>SAMUEL THAIRU WANGENDO</t>
  </si>
  <si>
    <t>DENNIS MUBWEKA .</t>
  </si>
  <si>
    <t>GEOFFREY MUNYUA MWANGI</t>
  </si>
  <si>
    <t>SIMON IRUNGU WAIREGI</t>
  </si>
  <si>
    <t>HASSAN MBOGA MWAVITU</t>
  </si>
  <si>
    <t>JOHN GITUKU GATHU</t>
  </si>
  <si>
    <t>MOPHAT ORINDO WERE</t>
  </si>
  <si>
    <t>WILBERFORCE W OMUSULA</t>
  </si>
  <si>
    <t>MARGARET WANJIRU MBAARI</t>
  </si>
  <si>
    <t>EMMANUEL MARITIM</t>
  </si>
  <si>
    <t>GEORGE WANGENDO MARAI</t>
  </si>
  <si>
    <t>CYRUS MATHENGE KINYUA</t>
  </si>
  <si>
    <t>KENNEDY KIPCHIRCHIR TUWEI</t>
  </si>
  <si>
    <t>DENIS MULONGO MUTORO</t>
  </si>
  <si>
    <t>LIBESE ALA ERIC</t>
  </si>
  <si>
    <t>NELSON SUNDAY OMONDI</t>
  </si>
  <si>
    <t>COLLINS KINGORI KOIGU</t>
  </si>
  <si>
    <t>DISMAS KIPTOO .</t>
  </si>
  <si>
    <t>GEORGE KARANJA KAMAU</t>
  </si>
  <si>
    <t>TRUPHOSA KWAMBOKA MOBISA</t>
  </si>
  <si>
    <t>NELLY WAIRIMU NGUGI</t>
  </si>
  <si>
    <t>AHMED SAID HASHI ADAM</t>
  </si>
  <si>
    <t>DANIEL KAMAU MUNYORA</t>
  </si>
  <si>
    <t>JEFF LWANE KOVETI</t>
  </si>
  <si>
    <t>LILIAN WAMAITHA WAMWEYA</t>
  </si>
  <si>
    <t>JANETMILKA WANGUI KAMAU</t>
  </si>
  <si>
    <t>JACQLYNE MUTHEU IRUNGU</t>
  </si>
  <si>
    <t>WINNIE ACHIENG ONYANGO</t>
  </si>
  <si>
    <t>JACKSON KIBIWOT KENEI</t>
  </si>
  <si>
    <t>HABEL JACOB OTIENO</t>
  </si>
  <si>
    <t>PETER KINOTI NKANATA</t>
  </si>
  <si>
    <t>VERONICA BUSEBWA .</t>
  </si>
  <si>
    <t>DOUGLAS ONGERI .</t>
  </si>
  <si>
    <t>PZYNJAH KALOKENU MICAH</t>
  </si>
  <si>
    <t>DUNCAN NDEGWA MUKABURU</t>
  </si>
  <si>
    <t>BRIAN LETUYA LEMAYIAN</t>
  </si>
  <si>
    <t>Beverly Muvao</t>
  </si>
  <si>
    <t>Moses Geoffrey</t>
  </si>
  <si>
    <t>MAZDA BONGO</t>
  </si>
  <si>
    <t>KDD448L</t>
  </si>
  <si>
    <t>NAOMI WANGARI GACHUHO</t>
  </si>
  <si>
    <t>TOYOTA FIELDER</t>
  </si>
  <si>
    <t>KDB678H</t>
  </si>
  <si>
    <t>ASENA BICO</t>
  </si>
  <si>
    <t>TOYOTA LANDCRUISER</t>
  </si>
  <si>
    <t>KBV 900K</t>
  </si>
  <si>
    <t>ALEX MWAURA</t>
  </si>
  <si>
    <t>TOYOTA</t>
  </si>
  <si>
    <t>KCB 135L</t>
  </si>
  <si>
    <t>IRENE NDUKU</t>
  </si>
  <si>
    <t>ISUZU COACH</t>
  </si>
  <si>
    <t>KCA 727E</t>
  </si>
  <si>
    <t>ISAY ODUOR OTIENO</t>
  </si>
  <si>
    <t>KDE 955K</t>
  </si>
  <si>
    <t>JAMES KABIRU</t>
  </si>
  <si>
    <t>KBY 501V</t>
  </si>
  <si>
    <t>GIKUNDA BENSON ERASTUS</t>
  </si>
  <si>
    <t>NISSAN NOTE</t>
  </si>
  <si>
    <t>KDE 979E</t>
  </si>
  <si>
    <t>KENNEDY OLOO ODHIAMBO</t>
  </si>
  <si>
    <t>MERCEDES-BENZ E200</t>
  </si>
  <si>
    <t>KDL255Z</t>
  </si>
  <si>
    <t>DERRICK ODHIAMBO EKESA</t>
  </si>
  <si>
    <t>MITSUBISHI OUTLANDER</t>
  </si>
  <si>
    <t>KCS 190J</t>
  </si>
  <si>
    <t>JOHN MATHEKA</t>
  </si>
  <si>
    <t>TOYOTA VITZ</t>
  </si>
  <si>
    <t>KDL 975Y</t>
  </si>
  <si>
    <t>BENARD WERE</t>
  </si>
  <si>
    <t>JAMES NJENGA WAITHIRA</t>
  </si>
  <si>
    <t>PHILEMON YEGON KIPLANGAT</t>
  </si>
  <si>
    <t>FAITH CHEPKORIR</t>
  </si>
  <si>
    <t>IRENE NDUKU MALUKI</t>
  </si>
  <si>
    <t>ABRAHAM KIPKEINO TALEL</t>
  </si>
  <si>
    <t>JOHN MATHEKA KITHUKA</t>
  </si>
  <si>
    <t>TOYOTA TOWNANCE</t>
  </si>
  <si>
    <t>KCS 161W</t>
  </si>
  <si>
    <t>DOREEN NKATHA</t>
  </si>
  <si>
    <t>NISSAN DUALIS</t>
  </si>
  <si>
    <t>KCM 333T</t>
  </si>
  <si>
    <t>DENNIS MULI BARASA</t>
  </si>
  <si>
    <t>TITUS MUTEA B NTUCHIU</t>
  </si>
  <si>
    <t>CALISTO OGARA .</t>
  </si>
  <si>
    <t>NISSAN LATIO</t>
  </si>
  <si>
    <t>KDD 976X</t>
  </si>
  <si>
    <t>MORRIS ELIJA</t>
  </si>
  <si>
    <t>DERICK ODHIAMBO EKESA</t>
  </si>
  <si>
    <t>HENRY NIXON SWARA</t>
  </si>
  <si>
    <t>ISAYA ODUOR OTIENO</t>
  </si>
  <si>
    <t>DENIS MUTAI .</t>
  </si>
  <si>
    <t>DANIEL ELIUD NYONGESA MOGORIA</t>
  </si>
  <si>
    <t>SAVELINE WANJIKU MITHI</t>
  </si>
  <si>
    <t>GORDON OLUOCH ODEDE</t>
  </si>
  <si>
    <t>TOYOTA RAV 4</t>
  </si>
  <si>
    <t>KBD 674W</t>
  </si>
  <si>
    <t>JANE WARUGURU KABUTHA</t>
  </si>
  <si>
    <t>KBU 578M</t>
  </si>
  <si>
    <t>JOSEPH NTURITU</t>
  </si>
  <si>
    <t>NISSAN ADVAN</t>
  </si>
  <si>
    <t>KDJ 266R</t>
  </si>
  <si>
    <t>JOSEPH GAICHURU MIGWI</t>
  </si>
  <si>
    <t>VOLKSWAGEN VARIANT</t>
  </si>
  <si>
    <t>KCN 654V</t>
  </si>
  <si>
    <t>EPHANTUS MWANGI KIMANI</t>
  </si>
  <si>
    <t>SUZUKI EVERY</t>
  </si>
  <si>
    <t>KDB 194M</t>
  </si>
  <si>
    <t>JULIUS KARIUKI RITHO</t>
  </si>
  <si>
    <t>ISUZU TFS54</t>
  </si>
  <si>
    <t>KBQ 196U</t>
  </si>
  <si>
    <t>JOSPHAT KARIUKI MAINA</t>
  </si>
  <si>
    <t>TOYOTA AURIS</t>
  </si>
  <si>
    <t>KDD 299D</t>
  </si>
  <si>
    <t>DISMAS EUNYUSAT EKIRAPA/EDGER OGAI</t>
  </si>
  <si>
    <t>RANGE NYAMANI JOHN</t>
  </si>
  <si>
    <t>DANIEL OLE TAKI NASHULA</t>
  </si>
  <si>
    <t>TOYOTA PROBOX</t>
  </si>
  <si>
    <t>KCN 685Q</t>
  </si>
  <si>
    <t>JULIUS CHERUIYOT SHANGAROI</t>
  </si>
  <si>
    <t>TOYOTA HIACE</t>
  </si>
  <si>
    <t>KCW417A</t>
  </si>
  <si>
    <t>GAITANA OUMA LUTA</t>
  </si>
  <si>
    <t>NISSAN TILDA</t>
  </si>
  <si>
    <t>KCS 933H</t>
  </si>
  <si>
    <t>MERCY CHEROTICH/KENNEDY MATHERI</t>
  </si>
  <si>
    <t>HONDA PARTNER</t>
  </si>
  <si>
    <t>KCN 015U</t>
  </si>
  <si>
    <t>INNOCENT MOSETI MENGE</t>
  </si>
  <si>
    <t>MAZDA MPV</t>
  </si>
  <si>
    <t>KCT 094E</t>
  </si>
  <si>
    <t>CAROLINE WANGARI WAMBUI</t>
  </si>
  <si>
    <t>JOSHUA MSEE INANGA</t>
  </si>
  <si>
    <t>GRACE WANGARI KARANJA</t>
  </si>
  <si>
    <t>MARION SIAMANTA KOIKAI</t>
  </si>
  <si>
    <t>MAKENA FRIDAH MUTHINJA</t>
  </si>
  <si>
    <t>EDGAR OGAI WAMANGO</t>
  </si>
  <si>
    <t>JOHN KIHONGE .</t>
  </si>
  <si>
    <t>SARAH BETTY OTIENO</t>
  </si>
  <si>
    <t>KENNEDY MATHERI WAMBUGU</t>
  </si>
  <si>
    <t>TOYOTA RUSH</t>
  </si>
  <si>
    <t>KCB 171T</t>
  </si>
  <si>
    <t>CAROLINE LINDA AWUOR</t>
  </si>
  <si>
    <t>KBZ 058E</t>
  </si>
  <si>
    <t>BENSON MWANGI MURAGE</t>
  </si>
  <si>
    <t>KCL 206R</t>
  </si>
  <si>
    <t>JANET MORAA OKARI</t>
  </si>
  <si>
    <t>QASHQAI</t>
  </si>
  <si>
    <t>KHMA 813U</t>
  </si>
  <si>
    <t>SARYDA TRADERS LIMITED</t>
  </si>
  <si>
    <t>DOREEN NKATHA .</t>
  </si>
  <si>
    <t>MACDONALD KING'ORI GITAU</t>
  </si>
  <si>
    <t>MARY WAMAITHA MIRINGU</t>
  </si>
  <si>
    <t>VICTOR KIMORI AROGO</t>
  </si>
  <si>
    <t>ROSELINE APONDI AKIRI</t>
  </si>
  <si>
    <t>TOYOTA MARK X</t>
  </si>
  <si>
    <t>KCS 929E</t>
  </si>
  <si>
    <t>RICHARD LITU MAINA</t>
  </si>
  <si>
    <t>TOYOTA AQUA</t>
  </si>
  <si>
    <t>KDD 676Z</t>
  </si>
  <si>
    <t>GEOFREY IVUTHA MAUNDU</t>
  </si>
  <si>
    <t>JULIUS MWANGI KINYUA</t>
  </si>
  <si>
    <t>SALOME SAISI MBOGO</t>
  </si>
  <si>
    <t>AGATHA MUTHONI .</t>
  </si>
  <si>
    <t>GAITANO OUMA LUTA</t>
  </si>
  <si>
    <t>GIKUNDA BENSON ERASTUS JAMES</t>
  </si>
  <si>
    <t>TOYOTA RACTIS</t>
  </si>
  <si>
    <t>KDB 584Z</t>
  </si>
  <si>
    <t>REUBEN MUSAU NDELEVA</t>
  </si>
  <si>
    <t>KCT 958Q</t>
  </si>
  <si>
    <t>NISSN MARCH</t>
  </si>
  <si>
    <t>KDK 753V</t>
  </si>
  <si>
    <t>DORCAS LIPINA KOIKAI</t>
  </si>
  <si>
    <t>PEUGEOT 208</t>
  </si>
  <si>
    <t>KDC 627J</t>
  </si>
  <si>
    <t>BILLY MUGAME LUVAI</t>
  </si>
  <si>
    <t>IRINE MINOO JACKSON</t>
  </si>
  <si>
    <t>IBRAHIM ADAN ALI</t>
  </si>
  <si>
    <t>GEOFFREY MUIGAI KARANJA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</si>
</sst>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[$-14009]dd/mm/yyyy;@"/>
    <numFmt numFmtId="166" formatCode="[$-14009]dddd\,\ d\ mmmm\,\ yyyy;@"/>
    <numFmt numFmtId="167" formatCode="[$-F800]dddd\,\ mmmm\ dd\,\ yyyy"/>
    <numFmt numFmtId="168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2" xfId="0" applyBorder="1"/>
    <xf numFmtId="4" fontId="0" fillId="0" borderId="2" xfId="0" applyNumberFormat="1" applyBorder="1"/>
    <xf numFmtId="14" fontId="0" fillId="0" borderId="2" xfId="0" applyNumberFormat="1" applyBorder="1"/>
    <xf numFmtId="0" fontId="3" fillId="0" borderId="2" xfId="0" applyFont="1" applyBorder="1"/>
    <xf numFmtId="0" fontId="2" fillId="2" borderId="1" xfId="2"/>
    <xf numFmtId="164" fontId="2" fillId="2" borderId="1" xfId="2" applyNumberFormat="1"/>
    <xf numFmtId="3" fontId="2" fillId="2" borderId="1" xfId="2" applyNumberFormat="1"/>
    <xf numFmtId="10" fontId="2" fillId="2" borderId="1" xfId="2" applyNumberFormat="1"/>
    <xf numFmtId="0" fontId="2" fillId="4" borderId="1" xfId="2" applyFill="1"/>
    <xf numFmtId="164" fontId="2" fillId="4" borderId="1" xfId="2" applyNumberFormat="1" applyFill="1"/>
    <xf numFmtId="164" fontId="2" fillId="2" borderId="1" xfId="1" applyFont="1" applyFill="1" applyBorder="1"/>
    <xf numFmtId="14" fontId="3" fillId="0" borderId="0" xfId="0" applyNumberFormat="1" applyFont="1"/>
    <xf numFmtId="0" fontId="2" fillId="2" borderId="2" xfId="2" applyBorder="1"/>
    <xf numFmtId="164" fontId="2" fillId="2" borderId="2" xfId="1" applyFont="1" applyFill="1" applyBorder="1"/>
    <xf numFmtId="0" fontId="3" fillId="3" borderId="2" xfId="0" applyFont="1" applyFill="1" applyBorder="1"/>
    <xf numFmtId="0" fontId="2" fillId="2" borderId="2" xfId="1" applyNumberFormat="1" applyFont="1" applyFill="1" applyBorder="1"/>
    <xf numFmtId="0" fontId="2" fillId="0" borderId="1" xfId="2" applyFill="1"/>
    <xf numFmtId="164" fontId="2" fillId="0" borderId="1" xfId="2" applyNumberFormat="1" applyFill="1"/>
    <xf numFmtId="165" fontId="0" fillId="0" borderId="2" xfId="0" applyNumberFormat="1" applyBorder="1"/>
    <xf numFmtId="3" fontId="0" fillId="0" borderId="2" xfId="0" applyNumberFormat="1" applyBorder="1"/>
    <xf numFmtId="10" fontId="2" fillId="2" borderId="1" xfId="3" applyNumberFormat="1" applyFont="1" applyFill="1" applyBorder="1"/>
    <xf numFmtId="0" fontId="3" fillId="0" borderId="0" xfId="0" applyFont="1"/>
    <xf numFmtId="164" fontId="0" fillId="0" borderId="2" xfId="1" applyFont="1" applyBorder="1"/>
    <xf numFmtId="10" fontId="2" fillId="2" borderId="3" xfId="3" applyNumberFormat="1" applyFont="1" applyFill="1" applyBorder="1"/>
    <xf numFmtId="0" fontId="0" fillId="3" borderId="2" xfId="0" applyFill="1" applyBorder="1"/>
    <xf numFmtId="0" fontId="2" fillId="2" borderId="1" xfId="2" applyNumberFormat="1"/>
    <xf numFmtId="0" fontId="2" fillId="4" borderId="1" xfId="2" applyNumberFormat="1" applyFill="1"/>
    <xf numFmtId="164" fontId="2" fillId="2" borderId="0" xfId="1" applyFont="1" applyFill="1" applyBorder="1"/>
    <xf numFmtId="167" fontId="0" fillId="0" borderId="2" xfId="0" applyNumberFormat="1" applyBorder="1"/>
    <xf numFmtId="0" fontId="2" fillId="3" borderId="1" xfId="2" applyFill="1" applyAlignment="1">
      <alignment vertical="center" wrapText="1"/>
    </xf>
    <xf numFmtId="167" fontId="2" fillId="3" borderId="1" xfId="2" applyNumberFormat="1" applyFill="1" applyAlignment="1">
      <alignment vertical="center" wrapText="1"/>
    </xf>
    <xf numFmtId="0" fontId="2" fillId="3" borderId="5" xfId="2" applyFill="1" applyBorder="1" applyAlignment="1">
      <alignment vertical="center" wrapText="1"/>
    </xf>
    <xf numFmtId="10" fontId="2" fillId="2" borderId="5" xfId="3" applyNumberFormat="1" applyFont="1" applyFill="1" applyBorder="1"/>
    <xf numFmtId="10" fontId="2" fillId="4" borderId="5" xfId="3" applyNumberFormat="1" applyFont="1" applyFill="1" applyBorder="1"/>
    <xf numFmtId="0" fontId="2" fillId="3" borderId="2" xfId="2" applyFill="1" applyBorder="1" applyAlignment="1">
      <alignment vertical="center" wrapText="1"/>
    </xf>
    <xf numFmtId="10" fontId="2" fillId="2" borderId="2" xfId="3" applyNumberFormat="1" applyFont="1" applyFill="1" applyBorder="1"/>
    <xf numFmtId="10" fontId="2" fillId="4" borderId="2" xfId="3" applyNumberFormat="1" applyFont="1" applyFill="1" applyBorder="1"/>
    <xf numFmtId="0" fontId="2" fillId="2" borderId="2" xfId="3" applyNumberFormat="1" applyFont="1" applyFill="1" applyBorder="1"/>
    <xf numFmtId="0" fontId="2" fillId="4" borderId="2" xfId="3" applyNumberFormat="1" applyFont="1" applyFill="1" applyBorder="1"/>
    <xf numFmtId="10" fontId="0" fillId="0" borderId="2" xfId="3" applyNumberFormat="1" applyFont="1" applyBorder="1"/>
    <xf numFmtId="0" fontId="4" fillId="3" borderId="2" xfId="2" applyFont="1" applyFill="1" applyBorder="1" applyAlignment="1">
      <alignment vertical="center" wrapText="1"/>
    </xf>
    <xf numFmtId="164" fontId="2" fillId="4" borderId="2" xfId="3" applyNumberFormat="1" applyFont="1" applyFill="1" applyBorder="1"/>
    <xf numFmtId="0" fontId="0" fillId="3" borderId="0" xfId="0" applyFill="1"/>
    <xf numFmtId="14" fontId="2" fillId="3" borderId="1" xfId="2" applyNumberFormat="1" applyFill="1" applyAlignment="1">
      <alignment vertical="center" wrapText="1"/>
    </xf>
    <xf numFmtId="14" fontId="2" fillId="3" borderId="5" xfId="2" applyNumberFormat="1" applyFill="1" applyBorder="1" applyAlignment="1">
      <alignment vertical="center" wrapText="1"/>
    </xf>
    <xf numFmtId="14" fontId="2" fillId="3" borderId="0" xfId="2" applyNumberFormat="1" applyFill="1" applyBorder="1" applyAlignment="1">
      <alignment vertical="center" wrapText="1"/>
    </xf>
    <xf numFmtId="165" fontId="0" fillId="0" borderId="10" xfId="0" applyNumberFormat="1" applyBorder="1"/>
    <xf numFmtId="0" fontId="0" fillId="0" borderId="10" xfId="0" applyBorder="1"/>
    <xf numFmtId="4" fontId="0" fillId="0" borderId="10" xfId="0" applyNumberFormat="1" applyBorder="1"/>
    <xf numFmtId="165" fontId="0" fillId="0" borderId="11" xfId="0" applyNumberFormat="1" applyBorder="1"/>
    <xf numFmtId="0" fontId="0" fillId="0" borderId="11" xfId="0" applyBorder="1"/>
    <xf numFmtId="164" fontId="0" fillId="0" borderId="11" xfId="1" applyFont="1" applyBorder="1"/>
    <xf numFmtId="0" fontId="0" fillId="0" borderId="9" xfId="0" applyBorder="1" applyAlignment="1">
      <alignment wrapText="1"/>
    </xf>
    <xf numFmtId="164" fontId="0" fillId="0" borderId="10" xfId="1" applyFont="1" applyBorder="1"/>
    <xf numFmtId="4" fontId="0" fillId="0" borderId="11" xfId="0" applyNumberFormat="1" applyBorder="1"/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13" xfId="0" applyBorder="1"/>
    <xf numFmtId="164" fontId="0" fillId="0" borderId="7" xfId="1" applyFont="1" applyBorder="1"/>
    <xf numFmtId="0" fontId="0" fillId="0" borderId="6" xfId="0" applyBorder="1"/>
    <xf numFmtId="165" fontId="3" fillId="0" borderId="2" xfId="0" applyNumberFormat="1" applyFont="1" applyBorder="1"/>
    <xf numFmtId="164" fontId="3" fillId="0" borderId="2" xfId="1" applyFont="1" applyBorder="1" applyAlignment="1"/>
    <xf numFmtId="164" fontId="0" fillId="0" borderId="2" xfId="1" applyFont="1" applyBorder="1" applyAlignment="1"/>
    <xf numFmtId="164" fontId="0" fillId="0" borderId="9" xfId="1" applyFont="1" applyBorder="1" applyAlignment="1">
      <alignment horizontal="right" wrapText="1"/>
    </xf>
    <xf numFmtId="164" fontId="0" fillId="0" borderId="12" xfId="1" applyFont="1" applyBorder="1" applyAlignment="1">
      <alignment horizontal="right" wrapText="1"/>
    </xf>
    <xf numFmtId="164" fontId="0" fillId="0" borderId="2" xfId="1" applyFont="1" applyBorder="1" applyAlignment="1">
      <alignment horizontal="right" wrapText="1"/>
    </xf>
    <xf numFmtId="164" fontId="0" fillId="0" borderId="2" xfId="1" applyFont="1" applyBorder="1" applyAlignment="1">
      <alignment horizontal="right"/>
    </xf>
    <xf numFmtId="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164" fontId="0" fillId="0" borderId="7" xfId="1" applyFont="1" applyBorder="1" applyAlignment="1"/>
    <xf numFmtId="164" fontId="0" fillId="0" borderId="7" xfId="1" applyFont="1" applyBorder="1" applyAlignment="1">
      <alignment horizontal="right"/>
    </xf>
    <xf numFmtId="0" fontId="0" fillId="0" borderId="6" xfId="0" applyBorder="1" applyAlignment="1">
      <alignment horizontal="left"/>
    </xf>
    <xf numFmtId="4" fontId="7" fillId="0" borderId="2" xfId="2" applyNumberFormat="1" applyFont="1" applyFill="1" applyBorder="1" applyAlignment="1"/>
    <xf numFmtId="164" fontId="7" fillId="0" borderId="2" xfId="1" applyFont="1" applyFill="1" applyBorder="1" applyAlignment="1"/>
    <xf numFmtId="164" fontId="0" fillId="0" borderId="2" xfId="0" applyNumberFormat="1" applyBorder="1"/>
    <xf numFmtId="4" fontId="1" fillId="0" borderId="2" xfId="2" applyNumberFormat="1" applyFont="1" applyFill="1" applyBorder="1" applyAlignment="1"/>
    <xf numFmtId="164" fontId="0" fillId="0" borderId="8" xfId="1" applyFont="1" applyBorder="1" applyAlignment="1"/>
    <xf numFmtId="0" fontId="1" fillId="0" borderId="2" xfId="0" applyFont="1" applyBorder="1"/>
    <xf numFmtId="0" fontId="3" fillId="5" borderId="2" xfId="0" applyFont="1" applyFill="1" applyBorder="1"/>
    <xf numFmtId="164" fontId="3" fillId="5" borderId="2" xfId="1" applyFont="1" applyFill="1" applyBorder="1"/>
    <xf numFmtId="164" fontId="3" fillId="5" borderId="2" xfId="0" applyNumberFormat="1" applyFont="1" applyFill="1" applyBorder="1"/>
    <xf numFmtId="10" fontId="3" fillId="5" borderId="2" xfId="3" applyNumberFormat="1" applyFont="1" applyFill="1" applyBorder="1"/>
    <xf numFmtId="164" fontId="3" fillId="5" borderId="8" xfId="1" applyFont="1" applyFill="1" applyBorder="1" applyAlignment="1">
      <alignment horizontal="center"/>
    </xf>
    <xf numFmtId="164" fontId="3" fillId="5" borderId="2" xfId="3" applyNumberFormat="1" applyFont="1" applyFill="1" applyBorder="1"/>
    <xf numFmtId="4" fontId="0" fillId="0" borderId="7" xfId="0" applyNumberFormat="1" applyBorder="1"/>
    <xf numFmtId="3" fontId="0" fillId="0" borderId="7" xfId="0" applyNumberFormat="1" applyBorder="1"/>
    <xf numFmtId="4" fontId="5" fillId="0" borderId="2" xfId="0" applyNumberFormat="1" applyFont="1" applyBorder="1"/>
    <xf numFmtId="4" fontId="0" fillId="0" borderId="13" xfId="0" applyNumberFormat="1" applyBorder="1"/>
    <xf numFmtId="165" fontId="3" fillId="0" borderId="10" xfId="0" applyNumberFormat="1" applyFont="1" applyBorder="1"/>
    <xf numFmtId="0" fontId="0" fillId="0" borderId="8" xfId="0" applyBorder="1"/>
    <xf numFmtId="164" fontId="3" fillId="3" borderId="2" xfId="1" applyFont="1" applyFill="1" applyBorder="1"/>
    <xf numFmtId="0" fontId="7" fillId="0" borderId="2" xfId="0" applyFont="1" applyBorder="1"/>
    <xf numFmtId="0" fontId="2" fillId="6" borderId="1" xfId="2" applyFill="1"/>
    <xf numFmtId="0" fontId="3" fillId="6" borderId="0" xfId="0" applyFont="1" applyFill="1"/>
    <xf numFmtId="164" fontId="3" fillId="6" borderId="0" xfId="0" applyNumberFormat="1" applyFont="1" applyFill="1"/>
    <xf numFmtId="164" fontId="2" fillId="6" borderId="1" xfId="1" applyFont="1" applyFill="1" applyBorder="1"/>
    <xf numFmtId="164" fontId="2" fillId="6" borderId="1" xfId="2" applyNumberFormat="1" applyFill="1"/>
    <xf numFmtId="0" fontId="3" fillId="6" borderId="2" xfId="0" applyFont="1" applyFill="1" applyBorder="1"/>
    <xf numFmtId="0" fontId="2" fillId="6" borderId="1" xfId="2" applyFill="1" applyAlignment="1">
      <alignment wrapText="1"/>
    </xf>
    <xf numFmtId="0" fontId="2" fillId="6" borderId="1" xfId="2" applyNumberFormat="1" applyFill="1"/>
    <xf numFmtId="10" fontId="2" fillId="6" borderId="1" xfId="2" applyNumberFormat="1" applyFill="1"/>
    <xf numFmtId="10" fontId="0" fillId="6" borderId="2" xfId="3" applyNumberFormat="1" applyFont="1" applyFill="1" applyBorder="1"/>
    <xf numFmtId="0" fontId="0" fillId="6" borderId="2" xfId="0" applyFill="1" applyBorder="1"/>
    <xf numFmtId="0" fontId="2" fillId="6" borderId="2" xfId="2" applyFill="1" applyBorder="1"/>
    <xf numFmtId="0" fontId="2" fillId="6" borderId="2" xfId="2" applyFill="1" applyBorder="1" applyAlignment="1">
      <alignment wrapText="1"/>
    </xf>
    <xf numFmtId="164" fontId="2" fillId="2" borderId="2" xfId="2" applyNumberFormat="1" applyBorder="1"/>
    <xf numFmtId="164" fontId="2" fillId="6" borderId="2" xfId="2" applyNumberFormat="1" applyFill="1" applyBorder="1"/>
    <xf numFmtId="0" fontId="2" fillId="0" borderId="2" xfId="2" applyFill="1" applyBorder="1"/>
    <xf numFmtId="164" fontId="2" fillId="0" borderId="2" xfId="2" applyNumberFormat="1" applyFill="1" applyBorder="1"/>
    <xf numFmtId="1" fontId="2" fillId="2" borderId="2" xfId="2" applyNumberFormat="1" applyBorder="1"/>
    <xf numFmtId="10" fontId="2" fillId="2" borderId="2" xfId="2" applyNumberFormat="1" applyBorder="1"/>
    <xf numFmtId="0" fontId="2" fillId="2" borderId="2" xfId="2" applyNumberFormat="1" applyBorder="1"/>
    <xf numFmtId="3" fontId="2" fillId="2" borderId="2" xfId="2" applyNumberFormat="1" applyBorder="1"/>
    <xf numFmtId="14" fontId="2" fillId="2" borderId="2" xfId="2" applyNumberFormat="1" applyBorder="1"/>
    <xf numFmtId="0" fontId="0" fillId="6" borderId="2" xfId="0" applyFill="1" applyBorder="1" applyAlignment="1">
      <alignment wrapText="1"/>
    </xf>
    <xf numFmtId="0" fontId="2" fillId="6" borderId="2" xfId="2" applyNumberFormat="1" applyFill="1" applyBorder="1"/>
    <xf numFmtId="10" fontId="2" fillId="6" borderId="2" xfId="2" applyNumberFormat="1" applyFill="1" applyBorder="1"/>
    <xf numFmtId="164" fontId="2" fillId="6" borderId="2" xfId="1" applyFont="1" applyFill="1" applyBorder="1"/>
    <xf numFmtId="164" fontId="2" fillId="0" borderId="2" xfId="1" applyFont="1" applyFill="1" applyBorder="1"/>
    <xf numFmtId="166" fontId="2" fillId="2" borderId="2" xfId="2" applyNumberFormat="1" applyBorder="1"/>
    <xf numFmtId="0" fontId="2" fillId="6" borderId="2" xfId="2" applyFill="1" applyBorder="1" applyAlignment="1">
      <alignment horizontal="center"/>
    </xf>
    <xf numFmtId="164" fontId="1" fillId="0" borderId="2" xfId="1" applyFont="1" applyFill="1" applyBorder="1" applyAlignment="1"/>
    <xf numFmtId="4" fontId="0" fillId="0" borderId="2" xfId="2" applyNumberFormat="1" applyFont="1" applyFill="1" applyBorder="1" applyAlignment="1"/>
    <xf numFmtId="0" fontId="2" fillId="6" borderId="6" xfId="2" applyFill="1" applyBorder="1" applyAlignment="1">
      <alignment horizontal="center" wrapText="1"/>
    </xf>
    <xf numFmtId="0" fontId="2" fillId="6" borderId="7" xfId="2" applyFill="1" applyBorder="1" applyAlignment="1">
      <alignment horizontal="center" wrapText="1"/>
    </xf>
    <xf numFmtId="0" fontId="2" fillId="6" borderId="8" xfId="2" applyFill="1" applyBorder="1" applyAlignment="1">
      <alignment horizontal="center" wrapText="1"/>
    </xf>
    <xf numFmtId="164" fontId="1" fillId="0" borderId="14" xfId="1" applyFont="1" applyBorder="1" applyAlignment="1"/>
    <xf numFmtId="0" fontId="0" fillId="0" borderId="10" xfId="0" applyBorder="1" applyAlignment="1">
      <alignment horizontal="left"/>
    </xf>
    <xf numFmtId="164" fontId="0" fillId="0" borderId="7" xfId="1" applyFont="1" applyBorder="1" applyAlignment="1">
      <alignment horizontal="left"/>
    </xf>
    <xf numFmtId="164" fontId="0" fillId="0" borderId="13" xfId="1" applyFont="1" applyBorder="1" applyAlignment="1">
      <alignment horizontal="left"/>
    </xf>
    <xf numFmtId="0" fontId="3" fillId="0" borderId="6" xfId="0" applyFont="1" applyBorder="1"/>
    <xf numFmtId="14" fontId="0" fillId="0" borderId="6" xfId="0" applyNumberFormat="1" applyBorder="1"/>
    <xf numFmtId="0" fontId="3" fillId="0" borderId="1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horizontal="left"/>
    </xf>
    <xf numFmtId="0" fontId="2" fillId="6" borderId="2" xfId="2" applyFill="1" applyBorder="1" applyAlignment="1">
      <alignment horizontal="center" wrapText="1"/>
    </xf>
    <xf numFmtId="0" fontId="2" fillId="6" borderId="4" xfId="2" applyFill="1" applyBorder="1" applyAlignment="1">
      <alignment horizontal="center"/>
    </xf>
    <xf numFmtId="14" fontId="8" fillId="0" borderId="2" xfId="2" applyNumberFormat="1" applyFont="1" applyFill="1" applyBorder="1"/>
    <xf numFmtId="168" fontId="2" fillId="6" borderId="1" xfId="2" applyNumberFormat="1" applyFill="1"/>
    <xf numFmtId="164" fontId="2" fillId="2" borderId="5" xfId="2" applyNumberFormat="1" applyBorder="1"/>
    <xf numFmtId="0" fontId="2" fillId="2" borderId="17" xfId="2" applyBorder="1"/>
    <xf numFmtId="164" fontId="2" fillId="0" borderId="18" xfId="2" applyNumberFormat="1" applyFill="1" applyBorder="1"/>
    <xf numFmtId="164" fontId="2" fillId="2" borderId="17" xfId="2" applyNumberFormat="1" applyBorder="1"/>
    <xf numFmtId="164" fontId="2" fillId="6" borderId="17" xfId="1" applyFont="1" applyFill="1" applyBorder="1"/>
    <xf numFmtId="0" fontId="3" fillId="6" borderId="8" xfId="0" applyFont="1" applyFill="1" applyBorder="1"/>
    <xf numFmtId="0" fontId="2" fillId="6" borderId="17" xfId="2" applyFill="1" applyBorder="1" applyAlignment="1">
      <alignment wrapText="1"/>
    </xf>
    <xf numFmtId="0" fontId="2" fillId="2" borderId="18" xfId="2" applyBorder="1"/>
    <xf numFmtId="164" fontId="2" fillId="2" borderId="18" xfId="2" applyNumberFormat="1" applyBorder="1"/>
    <xf numFmtId="164" fontId="2" fillId="2" borderId="19" xfId="2" applyNumberFormat="1" applyBorder="1"/>
    <xf numFmtId="164" fontId="2" fillId="0" borderId="10" xfId="2" applyNumberFormat="1" applyFill="1" applyBorder="1"/>
    <xf numFmtId="0" fontId="2" fillId="2" borderId="20" xfId="2" applyBorder="1"/>
    <xf numFmtId="0" fontId="2" fillId="2" borderId="3" xfId="2" applyBorder="1"/>
    <xf numFmtId="164" fontId="2" fillId="2" borderId="3" xfId="2" applyNumberFormat="1" applyBorder="1"/>
    <xf numFmtId="0" fontId="2" fillId="2" borderId="3" xfId="2" applyNumberFormat="1" applyBorder="1"/>
    <xf numFmtId="164" fontId="2" fillId="2" borderId="3" xfId="1" applyFont="1" applyFill="1" applyBorder="1"/>
    <xf numFmtId="164" fontId="3" fillId="0" borderId="2" xfId="1" applyFont="1" applyBorder="1"/>
    <xf numFmtId="164" fontId="0" fillId="0" borderId="6" xfId="1" applyFont="1" applyBorder="1"/>
    <xf numFmtId="4" fontId="0" fillId="0" borderId="6" xfId="0" applyNumberFormat="1" applyBorder="1"/>
    <xf numFmtId="0" fontId="0" fillId="0" borderId="0" xfId="0" applyBorder="1"/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Output" xfId="2" builtinId="21"/>
    <cellStyle name="Percent" xfId="3" builtinId="5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'!$A$25:$A$50</c:f>
              <c:strCache>
                <c:ptCount val="26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Evelyn Angaywa</c:v>
                </c:pt>
                <c:pt idx="7">
                  <c:v>John Paul</c:v>
                </c:pt>
                <c:pt idx="8">
                  <c:v>Monicah Chepchirchir</c:v>
                </c:pt>
                <c:pt idx="9">
                  <c:v>Sharleen Vulifa</c:v>
                </c:pt>
                <c:pt idx="10">
                  <c:v>Brian Oduor</c:v>
                </c:pt>
                <c:pt idx="11">
                  <c:v>Alpha Aguko</c:v>
                </c:pt>
                <c:pt idx="12">
                  <c:v>Joseph Kamau</c:v>
                </c:pt>
                <c:pt idx="13">
                  <c:v>Thomas Onyikwa</c:v>
                </c:pt>
                <c:pt idx="14">
                  <c:v>Faith kahare</c:v>
                </c:pt>
                <c:pt idx="15">
                  <c:v>Nelly Imbusi</c:v>
                </c:pt>
                <c:pt idx="16">
                  <c:v>William odianga</c:v>
                </c:pt>
                <c:pt idx="17">
                  <c:v>Margaret Abigael</c:v>
                </c:pt>
                <c:pt idx="18">
                  <c:v>Sarah Wairimu</c:v>
                </c:pt>
                <c:pt idx="19">
                  <c:v>Maurice Cerullo</c:v>
                </c:pt>
                <c:pt idx="20">
                  <c:v>Ivy Atieno</c:v>
                </c:pt>
                <c:pt idx="21">
                  <c:v>Irene Awuor</c:v>
                </c:pt>
                <c:pt idx="22">
                  <c:v>Michelle Wamalwa</c:v>
                </c:pt>
                <c:pt idx="23">
                  <c:v>Salome Gichuho</c:v>
                </c:pt>
                <c:pt idx="24">
                  <c:v>Beverly Muvao</c:v>
                </c:pt>
                <c:pt idx="25">
                  <c:v>Moses Geoffrey</c:v>
                </c:pt>
              </c:strCache>
            </c:strRef>
          </c:cat>
          <c:val>
            <c:numRef>
              <c:f>'DAILY SALES '!$D$25:$D$50</c:f>
              <c:numCache>
                <c:formatCode>_ * #,##0.00_ ;_ * \-#,##0.00_ ;_ * "-"??_ ;_ @_ </c:formatCode>
                <c:ptCount val="26"/>
                <c:pt idx="0">
                  <c:v>0</c:v>
                </c:pt>
                <c:pt idx="1">
                  <c:v>380000</c:v>
                </c:pt>
                <c:pt idx="2">
                  <c:v>0</c:v>
                </c:pt>
                <c:pt idx="3">
                  <c:v>0</c:v>
                </c:pt>
                <c:pt idx="4">
                  <c:v>100000</c:v>
                </c:pt>
                <c:pt idx="5">
                  <c:v>200000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172000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150000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1F3-B09F-B7013AAA7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 WEEKLY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3267506000252"/>
          <c:y val="0.12965967985334381"/>
          <c:w val="0.84792454419133434"/>
          <c:h val="0.8342599640022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'WEEKLY SALES'!$D$72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SALES'!$A$73:$A$76</c:f>
              <c:strCache>
                <c:ptCount val="4"/>
                <c:pt idx="0">
                  <c:v>Faith Njeri</c:v>
                </c:pt>
                <c:pt idx="1">
                  <c:v>Macline Gati</c:v>
                </c:pt>
                <c:pt idx="2">
                  <c:v>Maurice Cerullo</c:v>
                </c:pt>
                <c:pt idx="3">
                  <c:v>Cecilia Wanderi</c:v>
                </c:pt>
              </c:strCache>
            </c:strRef>
          </c:cat>
          <c:val>
            <c:numRef>
              <c:f>'WEEKLY SALES'!$D$73:$D$76</c:f>
              <c:numCache>
                <c:formatCode>_ * #,##0.00_ ;_ * \-#,##0.00_ ;_ * "-"??_ ;_ @_ </c:formatCode>
                <c:ptCount val="4"/>
                <c:pt idx="0">
                  <c:v>2288945</c:v>
                </c:pt>
                <c:pt idx="1">
                  <c:v>4866324</c:v>
                </c:pt>
                <c:pt idx="2">
                  <c:v>580000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A-4F30-A023-0CF834B81C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13380032"/>
        <c:axId val="513381696"/>
      </c:barChart>
      <c:catAx>
        <c:axId val="51338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1696"/>
        <c:crosses val="autoZero"/>
        <c:auto val="1"/>
        <c:lblAlgn val="ctr"/>
        <c:lblOffset val="100"/>
        <c:noMultiLvlLbl val="0"/>
      </c:catAx>
      <c:valAx>
        <c:axId val="513381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5133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67-4477-91E7-1C20C8067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523568"/>
        <c:axId val="1546519248"/>
      </c:barChart>
      <c:catAx>
        <c:axId val="15465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19248"/>
        <c:crosses val="autoZero"/>
        <c:auto val="1"/>
        <c:lblAlgn val="ctr"/>
        <c:lblOffset val="100"/>
        <c:noMultiLvlLbl val="0"/>
      </c:catAx>
      <c:valAx>
        <c:axId val="154651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65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24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1B4-4F37-9C67-B66A74507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6528"/>
        <c:axId val="1196430288"/>
      </c:barChart>
      <c:catAx>
        <c:axId val="11964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288"/>
        <c:crosses val="autoZero"/>
        <c:auto val="1"/>
        <c:lblAlgn val="ctr"/>
        <c:lblOffset val="100"/>
        <c:noMultiLvlLbl val="0"/>
      </c:catAx>
      <c:valAx>
        <c:axId val="1196430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71D-43A5-9BBF-BFE795F2AC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568688"/>
        <c:axId val="1546551888"/>
      </c:barChart>
      <c:catAx>
        <c:axId val="15465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51888"/>
        <c:crosses val="autoZero"/>
        <c:auto val="1"/>
        <c:lblAlgn val="ctr"/>
        <c:lblOffset val="100"/>
        <c:noMultiLvlLbl val="0"/>
      </c:catAx>
      <c:valAx>
        <c:axId val="1546551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65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41-43FF-B4C2-783E782C5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7116208"/>
        <c:axId val="717117648"/>
      </c:lineChart>
      <c:catAx>
        <c:axId val="7171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7648"/>
        <c:crosses val="autoZero"/>
        <c:auto val="1"/>
        <c:lblAlgn val="ctr"/>
        <c:lblOffset val="100"/>
        <c:noMultiLvlLbl val="0"/>
      </c:catAx>
      <c:valAx>
        <c:axId val="717117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28</c:v>
                </c:pt>
                <c:pt idx="3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0B-4430-8330-159F8CD86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87536"/>
        <c:axId val="1236788016"/>
      </c:barChart>
      <c:catAx>
        <c:axId val="12367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88016"/>
        <c:crosses val="autoZero"/>
        <c:auto val="1"/>
        <c:lblAlgn val="ctr"/>
        <c:lblOffset val="100"/>
        <c:noMultiLvlLbl val="0"/>
      </c:catAx>
      <c:valAx>
        <c:axId val="123678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32-47EA-A6A2-BCA53D791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7136"/>
        <c:axId val="1236681456"/>
      </c:barChart>
      <c:catAx>
        <c:axId val="12366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1456"/>
        <c:crosses val="autoZero"/>
        <c:auto val="1"/>
        <c:lblAlgn val="ctr"/>
        <c:lblOffset val="100"/>
        <c:noMultiLvlLbl val="0"/>
      </c:catAx>
      <c:valAx>
        <c:axId val="1236681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7F-4EAB-B16B-70E05C6EF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9888"/>
        <c:axId val="1196453808"/>
      </c:barChart>
      <c:catAx>
        <c:axId val="1196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3808"/>
        <c:crosses val="autoZero"/>
        <c:auto val="1"/>
        <c:lblAlgn val="ctr"/>
        <c:lblOffset val="100"/>
        <c:noMultiLvlLbl val="0"/>
      </c:catAx>
      <c:valAx>
        <c:axId val="1196453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248-425D-BD05-6DD73BDE2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6016"/>
        <c:axId val="1236778416"/>
      </c:barChart>
      <c:catAx>
        <c:axId val="1236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8416"/>
        <c:crosses val="autoZero"/>
        <c:auto val="1"/>
        <c:lblAlgn val="ctr"/>
        <c:lblOffset val="100"/>
        <c:noMultiLvlLbl val="0"/>
      </c:catAx>
      <c:valAx>
        <c:axId val="1236778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DD-4D24-B83B-5F2AC30BB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6976"/>
        <c:axId val="1236708816"/>
      </c:barChart>
      <c:catAx>
        <c:axId val="1236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8816"/>
        <c:crosses val="autoZero"/>
        <c:auto val="1"/>
        <c:lblAlgn val="ctr"/>
        <c:lblOffset val="100"/>
        <c:noMultiLvlLbl val="0"/>
      </c:catAx>
      <c:valAx>
        <c:axId val="123670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177-4DCC-8DC2-0EF36E0C9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3856"/>
        <c:axId val="1236670416"/>
      </c:barChart>
      <c:catAx>
        <c:axId val="1236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0416"/>
        <c:crosses val="autoZero"/>
        <c:auto val="1"/>
        <c:lblAlgn val="ctr"/>
        <c:lblOffset val="100"/>
        <c:noMultiLvlLbl val="0"/>
      </c:catAx>
      <c:valAx>
        <c:axId val="123667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TO DATE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'!$A$26:$A$51</c:f>
              <c:strCache>
                <c:ptCount val="26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Evelyn Angaywa</c:v>
                </c:pt>
                <c:pt idx="7">
                  <c:v>John Paul</c:v>
                </c:pt>
                <c:pt idx="8">
                  <c:v>Monicah Chepchirchir</c:v>
                </c:pt>
                <c:pt idx="9">
                  <c:v>Sharleen Vulifa</c:v>
                </c:pt>
                <c:pt idx="10">
                  <c:v>Brian Oduor</c:v>
                </c:pt>
                <c:pt idx="11">
                  <c:v>Alpha Aguko</c:v>
                </c:pt>
                <c:pt idx="12">
                  <c:v>Joseph Kamau</c:v>
                </c:pt>
                <c:pt idx="13">
                  <c:v>Thomas Onyikwa</c:v>
                </c:pt>
                <c:pt idx="14">
                  <c:v>Faith kahare</c:v>
                </c:pt>
                <c:pt idx="15">
                  <c:v>Nelly Imbusi</c:v>
                </c:pt>
                <c:pt idx="16">
                  <c:v>William odianga</c:v>
                </c:pt>
                <c:pt idx="17">
                  <c:v>Margaret Abigael</c:v>
                </c:pt>
                <c:pt idx="18">
                  <c:v>Sarah Wairimu</c:v>
                </c:pt>
                <c:pt idx="19">
                  <c:v>Maurice Cerullo</c:v>
                </c:pt>
                <c:pt idx="20">
                  <c:v>Ivy Atieno</c:v>
                </c:pt>
                <c:pt idx="21">
                  <c:v>Irene Awuor</c:v>
                </c:pt>
                <c:pt idx="22">
                  <c:v>Michelle Wamalwa</c:v>
                </c:pt>
                <c:pt idx="23">
                  <c:v>Salome Gichuho</c:v>
                </c:pt>
                <c:pt idx="24">
                  <c:v>Beverly Muvao</c:v>
                </c:pt>
                <c:pt idx="25">
                  <c:v>Moses Geoffrey</c:v>
                </c:pt>
              </c:strCache>
            </c:strRef>
          </c:cat>
          <c:val>
            <c:numRef>
              <c:f>'MONTH TO DATE '!$D$26:$D$51</c:f>
              <c:numCache>
                <c:formatCode>_ * #,##0.00_ ;_ * \-#,##0.00_ ;_ * "-"??_ ;_ @_ </c:formatCode>
                <c:ptCount val="26"/>
                <c:pt idx="0">
                  <c:v>1170000</c:v>
                </c:pt>
                <c:pt idx="1">
                  <c:v>1580000</c:v>
                </c:pt>
                <c:pt idx="2">
                  <c:v>455869</c:v>
                </c:pt>
                <c:pt idx="3">
                  <c:v>3280000</c:v>
                </c:pt>
                <c:pt idx="4">
                  <c:v>2314000</c:v>
                </c:pt>
                <c:pt idx="5">
                  <c:v>235000</c:v>
                </c:pt>
                <c:pt idx="6">
                  <c:v>700000</c:v>
                </c:pt>
                <c:pt idx="7">
                  <c:v>755187</c:v>
                </c:pt>
                <c:pt idx="8">
                  <c:v>736230</c:v>
                </c:pt>
                <c:pt idx="9">
                  <c:v>0</c:v>
                </c:pt>
                <c:pt idx="10">
                  <c:v>364000</c:v>
                </c:pt>
                <c:pt idx="11">
                  <c:v>1000000</c:v>
                </c:pt>
                <c:pt idx="12">
                  <c:v>579145</c:v>
                </c:pt>
                <c:pt idx="13">
                  <c:v>1300000</c:v>
                </c:pt>
                <c:pt idx="14">
                  <c:v>991302</c:v>
                </c:pt>
                <c:pt idx="15">
                  <c:v>173986</c:v>
                </c:pt>
                <c:pt idx="16">
                  <c:v>195887</c:v>
                </c:pt>
                <c:pt idx="17">
                  <c:v>0</c:v>
                </c:pt>
                <c:pt idx="18">
                  <c:v>220000</c:v>
                </c:pt>
                <c:pt idx="19">
                  <c:v>812000</c:v>
                </c:pt>
                <c:pt idx="20">
                  <c:v>0</c:v>
                </c:pt>
                <c:pt idx="21">
                  <c:v>463000</c:v>
                </c:pt>
                <c:pt idx="22">
                  <c:v>1419000</c:v>
                </c:pt>
                <c:pt idx="23">
                  <c:v>320000</c:v>
                </c:pt>
                <c:pt idx="24">
                  <c:v>0</c:v>
                </c:pt>
                <c:pt idx="25">
                  <c:v>24504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7-49CE-998C-8A121785B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C45-4730-BD54-AFC9F1014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1696"/>
        <c:axId val="1236761616"/>
      </c:barChart>
      <c:catAx>
        <c:axId val="12367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1616"/>
        <c:crosses val="autoZero"/>
        <c:auto val="1"/>
        <c:lblAlgn val="ctr"/>
        <c:lblOffset val="100"/>
        <c:noMultiLvlLbl val="0"/>
      </c:catAx>
      <c:valAx>
        <c:axId val="1236761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E8-424C-8869-3559EB0634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7408"/>
        <c:axId val="1196421648"/>
      </c:barChart>
      <c:catAx>
        <c:axId val="11964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21648"/>
        <c:crosses val="autoZero"/>
        <c:auto val="1"/>
        <c:lblAlgn val="ctr"/>
        <c:lblOffset val="100"/>
        <c:noMultiLvlLbl val="0"/>
      </c:catAx>
      <c:valAx>
        <c:axId val="1196421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18-4732-B060-134ADBD569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095936"/>
        <c:axId val="1198104576"/>
      </c:lineChart>
      <c:catAx>
        <c:axId val="11980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4576"/>
        <c:crosses val="autoZero"/>
        <c:auto val="1"/>
        <c:lblAlgn val="ctr"/>
        <c:lblOffset val="100"/>
        <c:noMultiLvlLbl val="0"/>
      </c:catAx>
      <c:valAx>
        <c:axId val="119810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2B4-4742-BB9E-121815536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05936"/>
        <c:axId val="1236697776"/>
      </c:barChart>
      <c:catAx>
        <c:axId val="12367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7776"/>
        <c:crosses val="autoZero"/>
        <c:auto val="1"/>
        <c:lblAlgn val="ctr"/>
        <c:lblOffset val="100"/>
        <c:noMultiLvlLbl val="0"/>
      </c:catAx>
      <c:valAx>
        <c:axId val="123669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09-4D0A-AC32-F47FD49ACD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15248"/>
        <c:axId val="717101328"/>
      </c:barChart>
      <c:catAx>
        <c:axId val="7171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1328"/>
        <c:crosses val="autoZero"/>
        <c:auto val="1"/>
        <c:lblAlgn val="ctr"/>
        <c:lblOffset val="100"/>
        <c:noMultiLvlLbl val="0"/>
      </c:catAx>
      <c:valAx>
        <c:axId val="71710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13-4CDA-8C63-C22084C6A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53168"/>
        <c:axId val="1395258928"/>
      </c:lineChart>
      <c:catAx>
        <c:axId val="13952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58928"/>
        <c:crosses val="autoZero"/>
        <c:auto val="1"/>
        <c:lblAlgn val="ctr"/>
        <c:lblOffset val="100"/>
        <c:noMultiLvlLbl val="0"/>
      </c:catAx>
      <c:valAx>
        <c:axId val="139525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781-4017-A2EC-3399D466F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3136"/>
        <c:axId val="1236767376"/>
      </c:barChart>
      <c:catAx>
        <c:axId val="12367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7376"/>
        <c:crosses val="autoZero"/>
        <c:auto val="1"/>
        <c:lblAlgn val="ctr"/>
        <c:lblOffset val="100"/>
        <c:noMultiLvlLbl val="0"/>
      </c:catAx>
      <c:valAx>
        <c:axId val="1236767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TO ACHIEVEMENT '!$A$36</c:f>
              <c:strCache>
                <c:ptCount val="1"/>
                <c:pt idx="0">
                  <c:v>CALL CENTER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'DAY TO ACHIEVEMENT '!$B$2:$I$2</c:f>
              <c:strCache>
                <c:ptCount val="8"/>
                <c:pt idx="0">
                  <c:v>Monday, June 5, 2023</c:v>
                </c:pt>
                <c:pt idx="1">
                  <c:v>Tuesday, June 6, 2023</c:v>
                </c:pt>
                <c:pt idx="2">
                  <c:v>Wednesday, June 7, 2023</c:v>
                </c:pt>
                <c:pt idx="3">
                  <c:v>Thursday, June 8, 2023</c:v>
                </c:pt>
                <c:pt idx="4">
                  <c:v>Friday, June 9, 2023</c:v>
                </c:pt>
                <c:pt idx="5">
                  <c:v>Saturday, June 10, 2023</c:v>
                </c:pt>
                <c:pt idx="6">
                  <c:v>Sunday, June 11, 2023</c:v>
                </c:pt>
                <c:pt idx="7">
                  <c:v>WEEKLY TOTAL</c:v>
                </c:pt>
              </c:strCache>
            </c:strRef>
          </c:cat>
          <c:val>
            <c:numRef>
              <c:f>'DAY TO ACHIEVEMENT '!$B$36:$I$36</c:f>
              <c:numCache>
                <c:formatCode>_ * #,##0.00_ ;_ * \-#,##0.00_ ;_ * "-"??_ ;_ @_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0A4-B1B6-6EB7CA4A0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6516112"/>
        <c:axId val="566515280"/>
      </c:barChart>
      <c:catAx>
        <c:axId val="5665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5280"/>
        <c:crosses val="autoZero"/>
        <c:auto val="1"/>
        <c:lblAlgn val="ctr"/>
        <c:lblOffset val="100"/>
        <c:noMultiLvlLbl val="0"/>
      </c:catAx>
      <c:valAx>
        <c:axId val="566515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5665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</c:f>
              <c:strCache>
                <c:ptCount val="1"/>
                <c:pt idx="0">
                  <c:v>Faith Njeri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MONTHLY'!$B$2:$Z$2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B-4B04-A432-E94A681507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9363232"/>
        <c:axId val="809365728"/>
      </c:lineChart>
      <c:dateAx>
        <c:axId val="80936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65728"/>
        <c:crosses val="autoZero"/>
        <c:auto val="1"/>
        <c:lblOffset val="100"/>
        <c:baseTimeUnit val="days"/>
      </c:dateAx>
      <c:valAx>
        <c:axId val="809365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8093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MONTHLY'!$B$3:$Z$3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0-4835-933A-8E6281C0BD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5553823"/>
        <c:axId val="1975554239"/>
      </c:lineChart>
      <c:dateAx>
        <c:axId val="1975553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4239"/>
        <c:crosses val="autoZero"/>
        <c:auto val="1"/>
        <c:lblOffset val="100"/>
        <c:baseTimeUnit val="days"/>
      </c:dateAx>
      <c:valAx>
        <c:axId val="1975554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755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'!$A$2:$A$13</c:f>
              <c:strCache>
                <c:ptCount val="12"/>
                <c:pt idx="0">
                  <c:v>PENSION</c:v>
                </c:pt>
                <c:pt idx="1">
                  <c:v>THIKA</c:v>
                </c:pt>
                <c:pt idx="2">
                  <c:v>MOMBASA</c:v>
                </c:pt>
                <c:pt idx="3">
                  <c:v>KITENGELA</c:v>
                </c:pt>
                <c:pt idx="4">
                  <c:v>NAKURU</c:v>
                </c:pt>
                <c:pt idx="5">
                  <c:v>ELDORET</c:v>
                </c:pt>
                <c:pt idx="6">
                  <c:v>TRADE CENTER</c:v>
                </c:pt>
                <c:pt idx="7">
                  <c:v>ECOBANK</c:v>
                </c:pt>
                <c:pt idx="8">
                  <c:v>HOMABAY</c:v>
                </c:pt>
                <c:pt idx="9">
                  <c:v>VOI</c:v>
                </c:pt>
                <c:pt idx="10">
                  <c:v>KISUMU</c:v>
                </c:pt>
                <c:pt idx="11">
                  <c:v>KITUI</c:v>
                </c:pt>
              </c:strCache>
            </c:strRef>
          </c:cat>
          <c:val>
            <c:numRef>
              <c:f>'MONTH TO DATE '!$D$2:$D$13</c:f>
              <c:numCache>
                <c:formatCode>_ * #,##0.00_ ;_ * \-#,##0.00_ ;_ * "-"??_ ;_ @_ </c:formatCode>
                <c:ptCount val="12"/>
                <c:pt idx="0">
                  <c:v>8483987</c:v>
                </c:pt>
                <c:pt idx="1">
                  <c:v>6224000</c:v>
                </c:pt>
                <c:pt idx="2">
                  <c:v>0</c:v>
                </c:pt>
                <c:pt idx="3">
                  <c:v>566236</c:v>
                </c:pt>
                <c:pt idx="4">
                  <c:v>295887</c:v>
                </c:pt>
                <c:pt idx="5">
                  <c:v>1419000</c:v>
                </c:pt>
                <c:pt idx="6">
                  <c:v>700000</c:v>
                </c:pt>
                <c:pt idx="7">
                  <c:v>200000</c:v>
                </c:pt>
                <c:pt idx="8">
                  <c:v>0</c:v>
                </c:pt>
                <c:pt idx="9">
                  <c:v>0</c:v>
                </c:pt>
                <c:pt idx="10">
                  <c:v>1200000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553-9BF4-278323DAD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MONTHLY'!$A$4</c:f>
              <c:strCache>
                <c:ptCount val="1"/>
                <c:pt idx="0">
                  <c:v>Corazon Nyangala (Check Off)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MONTHLY'!$B$4:$Z$4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2-418C-AD72-486FDF038E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040831"/>
        <c:axId val="1116041247"/>
      </c:lineChart>
      <c:dateAx>
        <c:axId val="1116040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41247"/>
        <c:crosses val="autoZero"/>
        <c:auto val="1"/>
        <c:lblOffset val="100"/>
        <c:baseTimeUnit val="days"/>
      </c:dateAx>
      <c:valAx>
        <c:axId val="1116041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160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MONTHLY'!$A$5</c:f>
              <c:strCache>
                <c:ptCount val="1"/>
                <c:pt idx="0">
                  <c:v>David Otieno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MONTHLY'!$B$5:$Z$5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4-4784-8AE1-3E8096160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1917007"/>
        <c:axId val="1171915759"/>
      </c:lineChart>
      <c:dateAx>
        <c:axId val="1171917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5759"/>
        <c:crosses val="autoZero"/>
        <c:auto val="1"/>
        <c:lblOffset val="100"/>
        <c:baseTimeUnit val="days"/>
      </c:dateAx>
      <c:valAx>
        <c:axId val="11719157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719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MONTHLY'!$A$6</c:f>
              <c:strCache>
                <c:ptCount val="1"/>
                <c:pt idx="0">
                  <c:v>Joyce Wachira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MONTHLY'!$B$6:$Z$6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0-4340-BD90-A0AFF8AC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0376880"/>
        <c:axId val="1610377840"/>
      </c:lineChart>
      <c:dateAx>
        <c:axId val="161037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7840"/>
        <c:crosses val="autoZero"/>
        <c:auto val="1"/>
        <c:lblOffset val="100"/>
        <c:baseTimeUnit val="days"/>
      </c:dateAx>
      <c:valAx>
        <c:axId val="1610377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103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MONTHLY'!$A$7</c:f>
              <c:strCache>
                <c:ptCount val="1"/>
                <c:pt idx="0">
                  <c:v>Rehema Nerima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MONTHLY'!$B$7:$Z$7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B-4626-B179-9139DD6257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7472"/>
        <c:axId val="1735546832"/>
      </c:lineChart>
      <c:dateAx>
        <c:axId val="1735567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6832"/>
        <c:crosses val="autoZero"/>
        <c:auto val="1"/>
        <c:lblOffset val="100"/>
        <c:baseTimeUnit val="days"/>
      </c:dateAx>
      <c:valAx>
        <c:axId val="1735546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MONTHLY'!$A$8</c:f>
              <c:strCache>
                <c:ptCount val="1"/>
                <c:pt idx="0">
                  <c:v>Macline Gati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MONTHLY'!$B$8:$Z$8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B-4800-94C2-A3005E3C52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3152"/>
        <c:axId val="1735548752"/>
      </c:lineChart>
      <c:dateAx>
        <c:axId val="173556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8752"/>
        <c:crosses val="autoZero"/>
        <c:auto val="1"/>
        <c:lblOffset val="100"/>
        <c:baseTimeUnit val="days"/>
      </c:dateAx>
      <c:valAx>
        <c:axId val="1735548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MONTHLY'!$A$9</c:f>
              <c:strCache>
                <c:ptCount val="1"/>
                <c:pt idx="0">
                  <c:v>Darell Manyobe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MONTHLY'!$B$9:$Z$9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C-41BA-A44D-38B4CD585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56432"/>
        <c:axId val="1735556912"/>
      </c:lineChart>
      <c:dateAx>
        <c:axId val="173555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56912"/>
        <c:crosses val="autoZero"/>
        <c:auto val="1"/>
        <c:lblOffset val="100"/>
        <c:baseTimeUnit val="days"/>
      </c:dateAx>
      <c:valAx>
        <c:axId val="1735556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MONTHLY'!$A$10</c:f>
              <c:strCache>
                <c:ptCount val="1"/>
                <c:pt idx="0">
                  <c:v>Victoria Sayianka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MONTHLY'!$B$10:$Z$10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B-410A-9F6B-7860C5E65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54992"/>
        <c:axId val="1735558832"/>
      </c:lineChart>
      <c:dateAx>
        <c:axId val="1735554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58832"/>
        <c:crosses val="autoZero"/>
        <c:auto val="1"/>
        <c:lblOffset val="100"/>
        <c:baseTimeUnit val="days"/>
      </c:dateAx>
      <c:valAx>
        <c:axId val="1735558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MONTHLY'!$A$11</c:f>
              <c:strCache>
                <c:ptCount val="1"/>
                <c:pt idx="0">
                  <c:v>Felix Agweli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MONTHLY'!$B$11:$Z$11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3-4A94-8532-F5D0E2C56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29072"/>
        <c:axId val="1735532912"/>
      </c:lineChart>
      <c:dateAx>
        <c:axId val="173552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2912"/>
        <c:crosses val="autoZero"/>
        <c:auto val="1"/>
        <c:lblOffset val="100"/>
        <c:baseTimeUnit val="days"/>
      </c:dateAx>
      <c:valAx>
        <c:axId val="1735532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MONTHLY'!$A$12</c:f>
              <c:strCache>
                <c:ptCount val="1"/>
                <c:pt idx="0">
                  <c:v>Evelyn Angaywa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MONTHLY'!$B$12:$Z$12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4-468C-80F1-344F8F4EC5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45872"/>
        <c:axId val="1735546352"/>
      </c:lineChart>
      <c:dateAx>
        <c:axId val="1735545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6352"/>
        <c:crosses val="autoZero"/>
        <c:auto val="1"/>
        <c:lblOffset val="100"/>
        <c:baseTimeUnit val="days"/>
      </c:dateAx>
      <c:valAx>
        <c:axId val="173554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MONTHLY'!$A$13</c:f>
              <c:strCache>
                <c:ptCount val="1"/>
                <c:pt idx="0">
                  <c:v>John Paul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MONTHLY'!$B$13:$Z$13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3-4233-86B7-A2BC7AA43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33392"/>
        <c:axId val="1735531472"/>
      </c:lineChart>
      <c:dateAx>
        <c:axId val="173553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1472"/>
        <c:crosses val="autoZero"/>
        <c:auto val="1"/>
        <c:lblOffset val="100"/>
        <c:baseTimeUnit val="days"/>
      </c:dateAx>
      <c:valAx>
        <c:axId val="1735531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'!$F$2:$F$16</c:f>
              <c:strCache>
                <c:ptCount val="15"/>
                <c:pt idx="0">
                  <c:v>FOLLOW UP</c:v>
                </c:pt>
                <c:pt idx="1">
                  <c:v>STREET POLE</c:v>
                </c:pt>
                <c:pt idx="2">
                  <c:v>REFERRAL</c:v>
                </c:pt>
                <c:pt idx="3">
                  <c:v>WEBSITE</c:v>
                </c:pt>
                <c:pt idx="4">
                  <c:v>FACEBOOK</c:v>
                </c:pt>
                <c:pt idx="5">
                  <c:v>TSC COLD CALLING</c:v>
                </c:pt>
                <c:pt idx="6">
                  <c:v>SHORT-CODE</c:v>
                </c:pt>
                <c:pt idx="7">
                  <c:v>TV ADVERT</c:v>
                </c:pt>
                <c:pt idx="8">
                  <c:v>CSE EXISTING CLIENT</c:v>
                </c:pt>
                <c:pt idx="10">
                  <c:v>SOCIAL MEDIA</c:v>
                </c:pt>
                <c:pt idx="11">
                  <c:v>BILL BOARD</c:v>
                </c:pt>
                <c:pt idx="12">
                  <c:v>USSD</c:v>
                </c:pt>
                <c:pt idx="13">
                  <c:v>WALL BRANDING</c:v>
                </c:pt>
                <c:pt idx="14">
                  <c:v>CHART TEXT</c:v>
                </c:pt>
              </c:strCache>
            </c:strRef>
          </c:cat>
          <c:val>
            <c:numRef>
              <c:f>'MONTH TO DATE '!$I$2:$I$16</c:f>
              <c:numCache>
                <c:formatCode>_ * #,##0.00_ ;_ * \-#,##0.00_ ;_ * "-"??_ ;_ @_ </c:formatCode>
                <c:ptCount val="15"/>
                <c:pt idx="0">
                  <c:v>10453063</c:v>
                </c:pt>
                <c:pt idx="1">
                  <c:v>0</c:v>
                </c:pt>
                <c:pt idx="2">
                  <c:v>676098</c:v>
                </c:pt>
                <c:pt idx="3">
                  <c:v>2473397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4254000</c:v>
                </c:pt>
                <c:pt idx="8">
                  <c:v>0</c:v>
                </c:pt>
                <c:pt idx="10">
                  <c:v>0</c:v>
                </c:pt>
                <c:pt idx="11">
                  <c:v>1232552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5-4CB4-B01C-FA4FCC6D4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MONTHLY'!$A$14</c:f>
              <c:strCache>
                <c:ptCount val="1"/>
                <c:pt idx="0">
                  <c:v>susan Yala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MONTHLY'!$B$14:$Z$14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D-4FA9-9B2D-72CD3E0CE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4672"/>
        <c:axId val="1735507472"/>
      </c:lineChart>
      <c:dateAx>
        <c:axId val="173551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07472"/>
        <c:crosses val="autoZero"/>
        <c:auto val="1"/>
        <c:lblOffset val="100"/>
        <c:baseTimeUnit val="days"/>
      </c:dateAx>
      <c:valAx>
        <c:axId val="1735507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MONTHLY'!$A$15</c:f>
              <c:strCache>
                <c:ptCount val="1"/>
                <c:pt idx="0">
                  <c:v>Nancy Muthoni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MONTHLY'!$B$15:$Z$15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8-4AFA-A1EC-8729571EB6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26192"/>
        <c:axId val="1735536272"/>
      </c:lineChart>
      <c:dateAx>
        <c:axId val="173552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6272"/>
        <c:crosses val="autoZero"/>
        <c:auto val="1"/>
        <c:lblOffset val="100"/>
        <c:baseTimeUnit val="days"/>
      </c:dateAx>
      <c:valAx>
        <c:axId val="1735536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MONTHLY'!$A$16</c:f>
              <c:strCache>
                <c:ptCount val="1"/>
                <c:pt idx="0">
                  <c:v>Maureen Swaleh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MONTHLY'!$B$16:$Z$16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B-4B78-AA30-DB449CF77B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14016"/>
        <c:axId val="1982101056"/>
      </c:lineChart>
      <c:dateAx>
        <c:axId val="198211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1056"/>
        <c:crosses val="autoZero"/>
        <c:auto val="1"/>
        <c:lblOffset val="100"/>
        <c:baseTimeUnit val="days"/>
      </c:dateAx>
      <c:valAx>
        <c:axId val="1982101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MONTHLY'!$A$17</c:f>
              <c:strCache>
                <c:ptCount val="1"/>
                <c:pt idx="0">
                  <c:v>Monicah Chepchirchir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MONTHLY'!$B$17:$Z$17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6-4CE5-B2F3-75ED58DBC8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0896"/>
        <c:axId val="1982090016"/>
      </c:lineChart>
      <c:dateAx>
        <c:axId val="198208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0016"/>
        <c:crosses val="autoZero"/>
        <c:auto val="1"/>
        <c:lblOffset val="100"/>
        <c:baseTimeUnit val="days"/>
      </c:dateAx>
      <c:valAx>
        <c:axId val="1982090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MONTHLY'!$A$18</c:f>
              <c:strCache>
                <c:ptCount val="1"/>
                <c:pt idx="0">
                  <c:v>BABRA MBULA(INACTIVE)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MONTHLY'!$B$18:$Z$18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D-4BDD-94D2-3F03606B2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03456"/>
        <c:axId val="1982106336"/>
      </c:lineChart>
      <c:dateAx>
        <c:axId val="198210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6336"/>
        <c:crosses val="autoZero"/>
        <c:auto val="1"/>
        <c:lblOffset val="100"/>
        <c:baseTimeUnit val="days"/>
      </c:dateAx>
      <c:valAx>
        <c:axId val="1982106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MONTHLY'!$A$19</c:f>
              <c:strCache>
                <c:ptCount val="1"/>
                <c:pt idx="0">
                  <c:v>Rebecca Mwende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MONTHLY'!$B$19:$Z$19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8-4293-8134-98AF1F8364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1376"/>
        <c:axId val="1982069856"/>
      </c:lineChart>
      <c:dateAx>
        <c:axId val="198208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69856"/>
        <c:crosses val="autoZero"/>
        <c:auto val="1"/>
        <c:lblOffset val="100"/>
        <c:baseTimeUnit val="days"/>
      </c:dateAx>
      <c:valAx>
        <c:axId val="1982069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MONTHLY'!$A$20</c:f>
              <c:strCache>
                <c:ptCount val="1"/>
                <c:pt idx="0">
                  <c:v>Sharleen Vulifa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MONTHLY'!$B$20:$Z$20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0-438B-A1BB-852132352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3776"/>
        <c:axId val="1982097696"/>
      </c:lineChart>
      <c:dateAx>
        <c:axId val="198208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7696"/>
        <c:crosses val="autoZero"/>
        <c:auto val="1"/>
        <c:lblOffset val="100"/>
        <c:baseTimeUnit val="days"/>
      </c:dateAx>
      <c:valAx>
        <c:axId val="1982097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MONTHLY'!$A$21</c:f>
              <c:strCache>
                <c:ptCount val="1"/>
                <c:pt idx="0">
                  <c:v>Tom Momanyi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MONTHLY'!$B$21:$Z$21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B-4880-B57B-9ACC103057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7072"/>
        <c:axId val="1735531952"/>
      </c:lineChart>
      <c:dateAx>
        <c:axId val="173551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1952"/>
        <c:crosses val="autoZero"/>
        <c:auto val="1"/>
        <c:lblOffset val="100"/>
        <c:baseTimeUnit val="days"/>
      </c:dateAx>
      <c:valAx>
        <c:axId val="1735531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MONTHLY'!$A$22</c:f>
              <c:strCache>
                <c:ptCount val="1"/>
                <c:pt idx="0">
                  <c:v>Valerie Hope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MONTHLY'!$B$22:$Z$22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8-487D-8BD6-1BA91D14FD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99616"/>
        <c:axId val="1982114496"/>
      </c:lineChart>
      <c:dateAx>
        <c:axId val="198209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14496"/>
        <c:crosses val="autoZero"/>
        <c:auto val="1"/>
        <c:lblOffset val="100"/>
        <c:baseTimeUnit val="days"/>
      </c:dateAx>
      <c:valAx>
        <c:axId val="1982114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MONTHLY'!$A$23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MONTHLY'!$B$23:$Z$23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F-4F37-A7A9-69C3DA56A4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12576"/>
        <c:axId val="1982123136"/>
      </c:lineChart>
      <c:dateAx>
        <c:axId val="1982112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23136"/>
        <c:crosses val="autoZero"/>
        <c:auto val="1"/>
        <c:lblOffset val="100"/>
        <c:baseTimeUnit val="days"/>
      </c:dateAx>
      <c:valAx>
        <c:axId val="1982123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'!$K$2:$K$8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INSURANCE</c:v>
                </c:pt>
                <c:pt idx="5">
                  <c:v>IMPORT DUTY</c:v>
                </c:pt>
                <c:pt idx="6">
                  <c:v>Weekend loan</c:v>
                </c:pt>
              </c:strCache>
            </c:strRef>
          </c:cat>
          <c:val>
            <c:numRef>
              <c:f>'MONTH TO DATE '!$N$2:$N$8</c:f>
              <c:numCache>
                <c:formatCode>_ * #,##0.00_ ;_ * \-#,##0.00_ ;_ * "-"??_ ;_ @_ </c:formatCode>
                <c:ptCount val="7"/>
                <c:pt idx="0">
                  <c:v>13134000</c:v>
                </c:pt>
                <c:pt idx="1">
                  <c:v>0</c:v>
                </c:pt>
                <c:pt idx="2">
                  <c:v>1803965</c:v>
                </c:pt>
                <c:pt idx="3">
                  <c:v>0</c:v>
                </c:pt>
                <c:pt idx="4">
                  <c:v>89145</c:v>
                </c:pt>
                <c:pt idx="5">
                  <c:v>0</c:v>
                </c:pt>
                <c:pt idx="6">
                  <c:v>4062000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4572-94FA-26E850E7D3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454863"/>
        <c:axId val="1385455279"/>
      </c:barChart>
      <c:catAx>
        <c:axId val="138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MONTHLY'!$A$24</c:f>
              <c:strCache>
                <c:ptCount val="1"/>
                <c:pt idx="0">
                  <c:v>Sharon Wambui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MONTHLY'!$B$24:$Z$24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B-414A-B7DD-63C4C82B90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9952"/>
        <c:axId val="1735528112"/>
      </c:lineChart>
      <c:dateAx>
        <c:axId val="17355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28112"/>
        <c:crosses val="autoZero"/>
        <c:auto val="1"/>
        <c:lblOffset val="100"/>
        <c:baseTimeUnit val="days"/>
      </c:dateAx>
      <c:valAx>
        <c:axId val="1735528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MONTHLY'!$A$25</c:f>
              <c:strCache>
                <c:ptCount val="1"/>
                <c:pt idx="0">
                  <c:v>Kenneth Musyoka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MONTHLY'!$B$25:$Z$25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7-4B31-BCB4-E79D06FCCD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8432"/>
        <c:axId val="1735570352"/>
      </c:lineChart>
      <c:dateAx>
        <c:axId val="1735568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70352"/>
        <c:crosses val="autoZero"/>
        <c:auto val="1"/>
        <c:lblOffset val="100"/>
        <c:baseTimeUnit val="days"/>
      </c:dateAx>
      <c:valAx>
        <c:axId val="1735570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MONTHLY'!$A$26</c:f>
              <c:strCache>
                <c:ptCount val="1"/>
                <c:pt idx="0">
                  <c:v>Maurice Okumu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MONTHLY'!$B$26:$Z$26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9E9-83A6-96A8157079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0383600"/>
        <c:axId val="1610378320"/>
      </c:lineChart>
      <c:dateAx>
        <c:axId val="1610383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8320"/>
        <c:crosses val="autoZero"/>
        <c:auto val="1"/>
        <c:lblOffset val="100"/>
        <c:baseTimeUnit val="days"/>
      </c:dateAx>
      <c:valAx>
        <c:axId val="1610378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103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MONTHLY'!$A$27</c:f>
              <c:strCache>
                <c:ptCount val="1"/>
                <c:pt idx="0">
                  <c:v>Jackline Namunyak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MONTHLY'!$B$27:$Z$27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4DCD-BC6B-8FC4AEAF78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5264"/>
        <c:axId val="2017524384"/>
      </c:lineChart>
      <c:dateAx>
        <c:axId val="201751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4384"/>
        <c:crosses val="autoZero"/>
        <c:auto val="1"/>
        <c:lblOffset val="100"/>
        <c:baseTimeUnit val="days"/>
      </c:dateAx>
      <c:valAx>
        <c:axId val="2017524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MONTHLY'!$A$28</c:f>
              <c:strCache>
                <c:ptCount val="1"/>
                <c:pt idx="0">
                  <c:v>Rodgers Luvaha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MONTHLY'!$B$28:$Z$28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9-4DAA-8686-906C982B5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7664"/>
        <c:axId val="2017521984"/>
      </c:lineChart>
      <c:dateAx>
        <c:axId val="2017517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1984"/>
        <c:crosses val="autoZero"/>
        <c:auto val="1"/>
        <c:lblOffset val="100"/>
        <c:baseTimeUnit val="days"/>
      </c:dateAx>
      <c:valAx>
        <c:axId val="201752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MONTHLY'!$A$29</c:f>
              <c:strCache>
                <c:ptCount val="1"/>
                <c:pt idx="0">
                  <c:v>Lucy OGETO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MONTHLY'!$B$29:$Z$29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9-44D4-A659-6D5F94C89C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30144"/>
        <c:axId val="2017521504"/>
      </c:lineChart>
      <c:dateAx>
        <c:axId val="2017530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1504"/>
        <c:crosses val="autoZero"/>
        <c:auto val="1"/>
        <c:lblOffset val="100"/>
        <c:baseTimeUnit val="days"/>
      </c:dateAx>
      <c:valAx>
        <c:axId val="201752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MONTHLY'!$A$30</c:f>
              <c:strCache>
                <c:ptCount val="1"/>
                <c:pt idx="0">
                  <c:v>Celestine Mulati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MONTHLY'!$B$30:$Z$30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6-414A-8980-E0C1A7CE47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8096"/>
        <c:axId val="1982081856"/>
      </c:lineChart>
      <c:dateAx>
        <c:axId val="1982088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81856"/>
        <c:crosses val="autoZero"/>
        <c:auto val="1"/>
        <c:lblOffset val="100"/>
        <c:baseTimeUnit val="days"/>
      </c:dateAx>
      <c:valAx>
        <c:axId val="1982081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MONTHLY'!$A$31</c:f>
              <c:strCache>
                <c:ptCount val="1"/>
                <c:pt idx="0">
                  <c:v>Alpha Aguko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MONTHLY'!$B$31:$Z$31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5-4E9C-BAAE-39EFD6229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35904"/>
        <c:axId val="2017514304"/>
      </c:lineChart>
      <c:dateAx>
        <c:axId val="201753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4304"/>
        <c:crosses val="autoZero"/>
        <c:auto val="1"/>
        <c:lblOffset val="100"/>
        <c:baseTimeUnit val="days"/>
      </c:dateAx>
      <c:valAx>
        <c:axId val="2017514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MONTHLY'!$A$32</c:f>
              <c:strCache>
                <c:ptCount val="1"/>
                <c:pt idx="0">
                  <c:v>Joseph Kamau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MONTHLY'!$B$32:$Z$32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81B-B970-03A56E8C0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8624"/>
        <c:axId val="2017538784"/>
      </c:lineChart>
      <c:dateAx>
        <c:axId val="201751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38784"/>
        <c:crosses val="autoZero"/>
        <c:auto val="1"/>
        <c:lblOffset val="100"/>
        <c:baseTimeUnit val="days"/>
      </c:dateAx>
      <c:valAx>
        <c:axId val="2017538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MONTHLY'!$A$33</c:f>
              <c:strCache>
                <c:ptCount val="1"/>
                <c:pt idx="0">
                  <c:v>THOMAS ONYIKWA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MONTHLY'!$B$33:$Z$33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4DC6-869B-4C4B0ECDAD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1376"/>
        <c:axId val="1982089056"/>
      </c:lineChart>
      <c:dateAx>
        <c:axId val="198208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89056"/>
        <c:crosses val="autoZero"/>
        <c:auto val="1"/>
        <c:lblOffset val="100"/>
        <c:baseTimeUnit val="days"/>
      </c:dateAx>
      <c:valAx>
        <c:axId val="1982089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CALL CENTER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94306780213313E-2"/>
          <c:y val="7.1132319701967595E-2"/>
          <c:w val="0.98188182005353097"/>
          <c:h val="0.79701219234128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'MONTH TO DATE '!$A$55:$A$85</c15:sqref>
                  </c15:fullRef>
                </c:ext>
              </c:extLst>
              <c:f>'MONTH TO DATE '!$A$55:$A$76</c:f>
              <c:numCache>
                <c:formatCode>[$-14009]dddd\,\ d\ mmmm\,\ yyyy;@</c:formatCode>
                <c:ptCount val="22"/>
                <c:pt idx="0">
                  <c:v>45348</c:v>
                </c:pt>
                <c:pt idx="1">
                  <c:v>45349</c:v>
                </c:pt>
                <c:pt idx="2">
                  <c:v>45350</c:v>
                </c:pt>
                <c:pt idx="3">
                  <c:v>45351</c:v>
                </c:pt>
                <c:pt idx="4">
                  <c:v>45352</c:v>
                </c:pt>
                <c:pt idx="5">
                  <c:v>45353</c:v>
                </c:pt>
                <c:pt idx="6">
                  <c:v>45354</c:v>
                </c:pt>
                <c:pt idx="7">
                  <c:v>45355</c:v>
                </c:pt>
                <c:pt idx="8">
                  <c:v>45356</c:v>
                </c:pt>
                <c:pt idx="9">
                  <c:v>45357</c:v>
                </c:pt>
                <c:pt idx="10">
                  <c:v>45358</c:v>
                </c:pt>
                <c:pt idx="11">
                  <c:v>45359</c:v>
                </c:pt>
                <c:pt idx="12">
                  <c:v>45360</c:v>
                </c:pt>
                <c:pt idx="13">
                  <c:v>45361</c:v>
                </c:pt>
                <c:pt idx="14">
                  <c:v>45362</c:v>
                </c:pt>
                <c:pt idx="15">
                  <c:v>45363</c:v>
                </c:pt>
                <c:pt idx="16">
                  <c:v>45364</c:v>
                </c:pt>
                <c:pt idx="17">
                  <c:v>45365</c:v>
                </c:pt>
                <c:pt idx="18">
                  <c:v>45366</c:v>
                </c:pt>
                <c:pt idx="19">
                  <c:v>45367</c:v>
                </c:pt>
                <c:pt idx="20">
                  <c:v>45368</c:v>
                </c:pt>
                <c:pt idx="21">
                  <c:v>45369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 TO DATE '!$F$55:$F$85</c15:sqref>
                  </c15:fullRef>
                </c:ext>
              </c:extLst>
              <c:f>'MONTH TO DATE '!$F$55:$F$76</c:f>
              <c:numCache>
                <c:formatCode>0.00%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3-4C4E-A9BA-6AE75F0AF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0776559"/>
        <c:axId val="1380779055"/>
      </c:barChart>
      <c:dateAx>
        <c:axId val="138077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[$-14009]dddd\,\ d\ mmmm\,\ yy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79055"/>
        <c:crosses val="autoZero"/>
        <c:auto val="1"/>
        <c:lblOffset val="100"/>
        <c:baseTimeUnit val="days"/>
      </c:dateAx>
      <c:valAx>
        <c:axId val="138077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807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CALL CENTER YEAR TO DATE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PRODUCTIVITY'!$B$51:$L$51</c:f>
              <c:strCache>
                <c:ptCount val="11"/>
                <c:pt idx="0">
                  <c:v> 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PRODUCTIVITY'!$B$67:$L$67</c:f>
              <c:numCache>
                <c:formatCode>_ * #,##0.00_ ;_ * \-#,##0.00_ ;_ * "-"??_ ;_ @_ </c:formatCode>
                <c:ptCount val="11"/>
                <c:pt idx="0">
                  <c:v>24946530</c:v>
                </c:pt>
                <c:pt idx="1">
                  <c:v>38553007</c:v>
                </c:pt>
                <c:pt idx="2">
                  <c:v>45671691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1-4F16-B2AF-8936E977A3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1286400"/>
        <c:axId val="531277664"/>
      </c:lineChart>
      <c:catAx>
        <c:axId val="531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7664"/>
        <c:crosses val="autoZero"/>
        <c:auto val="1"/>
        <c:lblAlgn val="ctr"/>
        <c:lblOffset val="100"/>
        <c:noMultiLvlLbl val="0"/>
      </c:catAx>
      <c:valAx>
        <c:axId val="5312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PRODUCTIVITY'!$A$2</c:f>
              <c:strCache>
                <c:ptCount val="1"/>
                <c:pt idx="0">
                  <c:v>Faith Njeri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PRODUCTIVITY'!$P$2:$Z$2</c:f>
              <c:numCache>
                <c:formatCode>0.00%</c:formatCode>
                <c:ptCount val="11"/>
                <c:pt idx="0">
                  <c:v>0.83903000000000005</c:v>
                </c:pt>
                <c:pt idx="1">
                  <c:v>1.516</c:v>
                </c:pt>
                <c:pt idx="2">
                  <c:v>1.2655000000000001</c:v>
                </c:pt>
                <c:pt idx="3">
                  <c:v>0.35005999999999998</c:v>
                </c:pt>
                <c:pt idx="4">
                  <c:v>0.54090316999999988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1-44A0-BF35-F2B3294347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8955071"/>
        <c:axId val="498942591"/>
      </c:lineChart>
      <c:catAx>
        <c:axId val="4989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42591"/>
        <c:crosses val="autoZero"/>
        <c:auto val="1"/>
        <c:lblAlgn val="ctr"/>
        <c:lblOffset val="100"/>
        <c:noMultiLvlLbl val="0"/>
      </c:catAx>
      <c:valAx>
        <c:axId val="498942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989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PRODUCTIVITY'!$A$3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PRODUCTIVITY'!$P$3:$Z$3</c:f>
              <c:numCache>
                <c:formatCode>0.00%</c:formatCode>
                <c:ptCount val="11"/>
                <c:pt idx="0">
                  <c:v>0.33624466666666669</c:v>
                </c:pt>
                <c:pt idx="1">
                  <c:v>0.71544466666666662</c:v>
                </c:pt>
                <c:pt idx="2">
                  <c:v>0.51</c:v>
                </c:pt>
                <c:pt idx="3">
                  <c:v>0.82380494999999998</c:v>
                </c:pt>
                <c:pt idx="4">
                  <c:v>0.408497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70C-AB5E-7DAA252AB9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47663"/>
        <c:axId val="20948079"/>
      </c:lineChart>
      <c:catAx>
        <c:axId val="209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079"/>
        <c:crosses val="autoZero"/>
        <c:auto val="1"/>
        <c:lblAlgn val="ctr"/>
        <c:lblOffset val="100"/>
        <c:noMultiLvlLbl val="0"/>
      </c:catAx>
      <c:valAx>
        <c:axId val="20948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PRODUCTIVITY'!$A$4</c:f>
              <c:strCache>
                <c:ptCount val="1"/>
                <c:pt idx="0">
                  <c:v>Corazon Checkoff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PRODUCTIVITY'!$P$4:$Z$4</c:f>
              <c:numCache>
                <c:formatCode>0.00%</c:formatCode>
                <c:ptCount val="11"/>
                <c:pt idx="0">
                  <c:v>0.33373266666666668</c:v>
                </c:pt>
                <c:pt idx="1">
                  <c:v>0.57175566666666666</c:v>
                </c:pt>
                <c:pt idx="2">
                  <c:v>0.67546633333333328</c:v>
                </c:pt>
                <c:pt idx="3">
                  <c:v>0.20336099999999999</c:v>
                </c:pt>
                <c:pt idx="4">
                  <c:v>9.6927333333333338E-2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BC0-8547-FA2F2009DA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50991"/>
        <c:axId val="20951823"/>
      </c:lineChart>
      <c:catAx>
        <c:axId val="209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823"/>
        <c:crosses val="autoZero"/>
        <c:auto val="1"/>
        <c:lblAlgn val="ctr"/>
        <c:lblOffset val="100"/>
        <c:noMultiLvlLbl val="0"/>
      </c:catAx>
      <c:valAx>
        <c:axId val="20951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PRODUCTIVITY'!$A$5</c:f>
              <c:strCache>
                <c:ptCount val="1"/>
                <c:pt idx="0">
                  <c:v>Macline Gati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PRODUCTIVITY'!$P$5:$Z$5</c:f>
              <c:numCache>
                <c:formatCode>0.00%</c:formatCode>
                <c:ptCount val="11"/>
                <c:pt idx="0">
                  <c:v>0.70333333333333337</c:v>
                </c:pt>
                <c:pt idx="1">
                  <c:v>0.91</c:v>
                </c:pt>
                <c:pt idx="2">
                  <c:v>0.9</c:v>
                </c:pt>
                <c:pt idx="3">
                  <c:v>0.90005999999999997</c:v>
                </c:pt>
                <c:pt idx="4">
                  <c:v>8.7163000000000004E-2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CD1-8759-11C9CB7085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80175"/>
        <c:axId val="254270191"/>
      </c:lineChart>
      <c:catAx>
        <c:axId val="2542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0191"/>
        <c:crosses val="autoZero"/>
        <c:auto val="1"/>
        <c:lblAlgn val="ctr"/>
        <c:lblOffset val="100"/>
        <c:noMultiLvlLbl val="0"/>
      </c:catAx>
      <c:valAx>
        <c:axId val="254270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42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PRODUCTIVITY'!$A$6</c:f>
              <c:strCache>
                <c:ptCount val="1"/>
                <c:pt idx="0">
                  <c:v>Christine Oira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PRODUCTIVITY'!$P$6:$Z$6</c:f>
              <c:numCache>
                <c:formatCode>0.00%</c:formatCode>
                <c:ptCount val="11"/>
                <c:pt idx="0">
                  <c:v>0.87475000000000003</c:v>
                </c:pt>
                <c:pt idx="1">
                  <c:v>0.85250800000000004</c:v>
                </c:pt>
                <c:pt idx="2">
                  <c:v>0.88818149999999996</c:v>
                </c:pt>
                <c:pt idx="3">
                  <c:v>2.0625784999999999</c:v>
                </c:pt>
                <c:pt idx="4">
                  <c:v>0.84926999999999997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4-4EA3-AC7B-3CEF448918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0068703"/>
        <c:axId val="760069119"/>
      </c:lineChart>
      <c:catAx>
        <c:axId val="7600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9119"/>
        <c:crosses val="autoZero"/>
        <c:auto val="1"/>
        <c:lblAlgn val="ctr"/>
        <c:lblOffset val="100"/>
        <c:noMultiLvlLbl val="0"/>
      </c:catAx>
      <c:valAx>
        <c:axId val="760069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600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PRODUCTIVITY'!$A$7</c:f>
              <c:strCache>
                <c:ptCount val="1"/>
                <c:pt idx="0">
                  <c:v>Gilbert Obura Nyangau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PRODUCTIVITY'!$P$7:$Z$7</c:f>
              <c:numCache>
                <c:formatCode>0.00%</c:formatCode>
                <c:ptCount val="11"/>
                <c:pt idx="0">
                  <c:v>0.78400000000000003</c:v>
                </c:pt>
                <c:pt idx="1">
                  <c:v>0.33771299999999999</c:v>
                </c:pt>
                <c:pt idx="2">
                  <c:v>1.0107569999999999</c:v>
                </c:pt>
                <c:pt idx="3">
                  <c:v>0.3898315</c:v>
                </c:pt>
                <c:pt idx="4">
                  <c:v>6.6443333333333326E-2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9-487C-A339-F7F3262534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095183"/>
        <c:axId val="165097679"/>
      </c:lineChart>
      <c:catAx>
        <c:axId val="1650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7679"/>
        <c:crosses val="autoZero"/>
        <c:auto val="1"/>
        <c:lblAlgn val="ctr"/>
        <c:lblOffset val="100"/>
        <c:noMultiLvlLbl val="0"/>
      </c:catAx>
      <c:valAx>
        <c:axId val="165097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50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PRODUCTIVITY'!$A$13</c:f>
              <c:strCache>
                <c:ptCount val="1"/>
                <c:pt idx="0">
                  <c:v>Sharleen Vulifa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PRODUCTIVITY'!$P$13:$Z$13</c:f>
              <c:numCache>
                <c:formatCode>0.00%</c:formatCode>
                <c:ptCount val="11"/>
                <c:pt idx="0">
                  <c:v>7.4999999999999997E-2</c:v>
                </c:pt>
                <c:pt idx="1">
                  <c:v>0</c:v>
                </c:pt>
                <c:pt idx="2">
                  <c:v>0.34875</c:v>
                </c:pt>
                <c:pt idx="3">
                  <c:v>4.6367499999999999E-2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D-4FBD-BB57-65B235008C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58959"/>
        <c:axId val="254278511"/>
      </c:lineChart>
      <c:catAx>
        <c:axId val="2542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8511"/>
        <c:crosses val="autoZero"/>
        <c:auto val="1"/>
        <c:lblAlgn val="ctr"/>
        <c:lblOffset val="100"/>
        <c:noMultiLvlLbl val="0"/>
      </c:catAx>
      <c:valAx>
        <c:axId val="254278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42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PRODUCTIVITY'!$A$14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PRODUCTIVITY'!$P$14:$Z$14</c:f>
              <c:numCache>
                <c:formatCode>0.00%</c:formatCode>
                <c:ptCount val="11"/>
                <c:pt idx="0">
                  <c:v>0</c:v>
                </c:pt>
                <c:pt idx="1">
                  <c:v>0.81899999999999995</c:v>
                </c:pt>
                <c:pt idx="2">
                  <c:v>1.0742913333333333</c:v>
                </c:pt>
                <c:pt idx="3">
                  <c:v>0.51720299999999997</c:v>
                </c:pt>
                <c:pt idx="4">
                  <c:v>0.10206999999999999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D-44D6-873D-943C65892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120144"/>
        <c:axId val="192127632"/>
      </c:lineChart>
      <c:catAx>
        <c:axId val="1921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7632"/>
        <c:crosses val="autoZero"/>
        <c:auto val="1"/>
        <c:lblAlgn val="ctr"/>
        <c:lblOffset val="100"/>
        <c:noMultiLvlLbl val="0"/>
      </c:catAx>
      <c:valAx>
        <c:axId val="192127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21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PRODUCTIVITY'!$A$15</c:f>
              <c:strCache>
                <c:ptCount val="1"/>
                <c:pt idx="0">
                  <c:v>Brandy Akello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PRODUCTIVITY'!$P$15:$Z$15</c:f>
              <c:numCache>
                <c:formatCode>0.00%</c:formatCode>
                <c:ptCount val="11"/>
                <c:pt idx="0">
                  <c:v>2.002E-2</c:v>
                </c:pt>
                <c:pt idx="1">
                  <c:v>8.3333333333333329E-2</c:v>
                </c:pt>
                <c:pt idx="2">
                  <c:v>6.7666666666666667E-2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7AC-9FB6-3FD2895912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923872"/>
        <c:axId val="196925536"/>
      </c:lineChart>
      <c:catAx>
        <c:axId val="196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5536"/>
        <c:crosses val="autoZero"/>
        <c:auto val="1"/>
        <c:lblAlgn val="ctr"/>
        <c:lblOffset val="100"/>
        <c:noMultiLvlLbl val="0"/>
      </c:catAx>
      <c:valAx>
        <c:axId val="19692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69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ACHIEVED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 TO DATE '!$D$121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'!$A$122:$A$125</c:f>
              <c:strCache>
                <c:ptCount val="4"/>
                <c:pt idx="0">
                  <c:v>Faith Njeri</c:v>
                </c:pt>
                <c:pt idx="1">
                  <c:v>Macline Gati</c:v>
                </c:pt>
                <c:pt idx="2">
                  <c:v>Maurice Cerullo</c:v>
                </c:pt>
                <c:pt idx="3">
                  <c:v>Cecilia Wanderi</c:v>
                </c:pt>
              </c:strCache>
            </c:strRef>
          </c:cat>
          <c:val>
            <c:numRef>
              <c:f>'MONTH TO DATE '!$D$122:$D$125</c:f>
              <c:numCache>
                <c:formatCode>_ * #,##0.00_ ;_ * \-#,##0.00_ ;_ * "-"??_ ;_ @_ </c:formatCode>
                <c:ptCount val="4"/>
                <c:pt idx="0">
                  <c:v>7123376</c:v>
                </c:pt>
                <c:pt idx="1">
                  <c:v>9573734</c:v>
                </c:pt>
                <c:pt idx="2">
                  <c:v>812000</c:v>
                </c:pt>
                <c:pt idx="3">
                  <c:v>1580000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C24-9CC6-D5BC3A048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265296"/>
        <c:axId val="150266960"/>
      </c:barChart>
      <c:catAx>
        <c:axId val="15026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6960"/>
        <c:crosses val="autoZero"/>
        <c:auto val="1"/>
        <c:lblAlgn val="ctr"/>
        <c:lblOffset val="100"/>
        <c:noMultiLvlLbl val="0"/>
      </c:catAx>
      <c:valAx>
        <c:axId val="15026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502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PRODUCTIVITY'!$A$16</c:f>
              <c:strCache>
                <c:ptCount val="1"/>
                <c:pt idx="0">
                  <c:v>Alpha Aguko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PRODUCTIVITY'!$P$16:$Z$16</c:f>
              <c:numCache>
                <c:formatCode>0.00%</c:formatCode>
                <c:ptCount val="11"/>
                <c:pt idx="0">
                  <c:v>0.51733333333333331</c:v>
                </c:pt>
                <c:pt idx="1">
                  <c:v>1.0943333333333334</c:v>
                </c:pt>
                <c:pt idx="2">
                  <c:v>0</c:v>
                </c:pt>
                <c:pt idx="3">
                  <c:v>0.17857999999999999</c:v>
                </c:pt>
                <c:pt idx="4">
                  <c:v>0.30202000000000001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C-4228-922B-3797275D9F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1871"/>
        <c:axId val="20917295"/>
      </c:lineChart>
      <c:catAx>
        <c:axId val="209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295"/>
        <c:crosses val="autoZero"/>
        <c:auto val="1"/>
        <c:lblAlgn val="ctr"/>
        <c:lblOffset val="100"/>
        <c:noMultiLvlLbl val="0"/>
      </c:catAx>
      <c:valAx>
        <c:axId val="20917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PRODUCTIVITY'!$A$18</c:f>
              <c:strCache>
                <c:ptCount val="1"/>
                <c:pt idx="0">
                  <c:v>Thomas Onyikwa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PRODUCTIVITY'!$P$18:$Z$18</c:f>
              <c:numCache>
                <c:formatCode>0.00%</c:formatCode>
                <c:ptCount val="11"/>
                <c:pt idx="0">
                  <c:v>0.29876466666666668</c:v>
                </c:pt>
                <c:pt idx="1">
                  <c:v>0.43</c:v>
                </c:pt>
                <c:pt idx="2">
                  <c:v>0.58533333333333337</c:v>
                </c:pt>
                <c:pt idx="3">
                  <c:v>0.33747066666666664</c:v>
                </c:pt>
                <c:pt idx="4">
                  <c:v>0.34759533333333331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9-42B6-AE4F-9084DCD9C7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5693439"/>
        <c:axId val="1845688447"/>
      </c:lineChart>
      <c:catAx>
        <c:axId val="18456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88447"/>
        <c:crosses val="autoZero"/>
        <c:auto val="1"/>
        <c:lblAlgn val="ctr"/>
        <c:lblOffset val="100"/>
        <c:noMultiLvlLbl val="0"/>
      </c:catAx>
      <c:valAx>
        <c:axId val="1845688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4569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PRODUCTIVITY'!$A$19</c:f>
              <c:strCache>
                <c:ptCount val="1"/>
                <c:pt idx="0">
                  <c:v>Faith kahare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PRODUCTIVITY'!$P$19:$Z$19</c:f>
              <c:numCache>
                <c:formatCode>0.00%</c:formatCode>
                <c:ptCount val="11"/>
                <c:pt idx="0">
                  <c:v>0.14399999999999999</c:v>
                </c:pt>
                <c:pt idx="1">
                  <c:v>0.33931650000000002</c:v>
                </c:pt>
                <c:pt idx="2">
                  <c:v>1.18425</c:v>
                </c:pt>
                <c:pt idx="3">
                  <c:v>0.57721199999999995</c:v>
                </c:pt>
                <c:pt idx="4">
                  <c:v>0.44513150000000001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5-431E-A4CD-CE2295378D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02703"/>
        <c:axId val="19894799"/>
      </c:lineChart>
      <c:catAx>
        <c:axId val="199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99"/>
        <c:crosses val="autoZero"/>
        <c:auto val="1"/>
        <c:lblAlgn val="ctr"/>
        <c:lblOffset val="100"/>
        <c:noMultiLvlLbl val="0"/>
      </c:catAx>
      <c:valAx>
        <c:axId val="19894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9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PRODUCTIVITY'!$A$20</c:f>
              <c:strCache>
                <c:ptCount val="1"/>
                <c:pt idx="0">
                  <c:v>Nelly Imbusi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PRODUCTIVITY'!$P$20:$Z$20</c:f>
              <c:numCache>
                <c:formatCode>0.00%</c:formatCode>
                <c:ptCount val="11"/>
                <c:pt idx="0">
                  <c:v>0</c:v>
                </c:pt>
                <c:pt idx="1">
                  <c:v>0.48799999999999999</c:v>
                </c:pt>
                <c:pt idx="2">
                  <c:v>0.59225766666666668</c:v>
                </c:pt>
                <c:pt idx="3">
                  <c:v>0.16515166666666667</c:v>
                </c:pt>
                <c:pt idx="4">
                  <c:v>6.9006666666666669E-3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E-4F90-9387-28F13311AF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97711"/>
        <c:axId val="19900623"/>
      </c:lineChart>
      <c:catAx>
        <c:axId val="1989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623"/>
        <c:crosses val="autoZero"/>
        <c:auto val="1"/>
        <c:lblAlgn val="ctr"/>
        <c:lblOffset val="100"/>
        <c:noMultiLvlLbl val="0"/>
      </c:catAx>
      <c:valAx>
        <c:axId val="199006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89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PRODUCTIVITY'!$A$21</c:f>
              <c:strCache>
                <c:ptCount val="1"/>
                <c:pt idx="0">
                  <c:v>William odianga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PRODUCTIVITY'!$P$21:$Z$21</c:f>
              <c:numCache>
                <c:formatCode>0.00%</c:formatCode>
                <c:ptCount val="11"/>
                <c:pt idx="0">
                  <c:v>0</c:v>
                </c:pt>
                <c:pt idx="1">
                  <c:v>0.54666666666666663</c:v>
                </c:pt>
                <c:pt idx="2">
                  <c:v>0.34421066666666666</c:v>
                </c:pt>
                <c:pt idx="3">
                  <c:v>0.27160800000000002</c:v>
                </c:pt>
                <c:pt idx="4">
                  <c:v>4.9928E-2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1-4EE7-A237-F7122DBAE8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3342432"/>
        <c:axId val="613342848"/>
      </c:lineChart>
      <c:catAx>
        <c:axId val="6133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2848"/>
        <c:crosses val="autoZero"/>
        <c:auto val="1"/>
        <c:lblAlgn val="ctr"/>
        <c:lblOffset val="100"/>
        <c:noMultiLvlLbl val="0"/>
      </c:catAx>
      <c:valAx>
        <c:axId val="613342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133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PRODUCTIVITY'!$A$22</c:f>
              <c:strCache>
                <c:ptCount val="1"/>
                <c:pt idx="0">
                  <c:v>Margaret Abigael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PRODUCTIVITY'!$P$22:$Z$22</c:f>
              <c:numCache>
                <c:formatCode>0.00%</c:formatCode>
                <c:ptCount val="11"/>
                <c:pt idx="0">
                  <c:v>0.14000000000000001</c:v>
                </c:pt>
                <c:pt idx="1">
                  <c:v>0.31213066666666667</c:v>
                </c:pt>
                <c:pt idx="2">
                  <c:v>2.0018056666666668</c:v>
                </c:pt>
                <c:pt idx="3">
                  <c:v>0.59747166666666662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9-427C-939A-A0788A1286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77679"/>
        <c:axId val="254256047"/>
      </c:lineChart>
      <c:catAx>
        <c:axId val="2542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6047"/>
        <c:crosses val="autoZero"/>
        <c:auto val="1"/>
        <c:lblAlgn val="ctr"/>
        <c:lblOffset val="100"/>
        <c:noMultiLvlLbl val="0"/>
      </c:catAx>
      <c:valAx>
        <c:axId val="254256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427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PRODUCTIVITY'!$A$23</c:f>
              <c:strCache>
                <c:ptCount val="1"/>
                <c:pt idx="0">
                  <c:v>Sarah Wairimu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PRODUCTIVITY'!$P$23:$Z$23</c:f>
              <c:numCache>
                <c:formatCode>0.00%</c:formatCode>
                <c:ptCount val="11"/>
                <c:pt idx="0">
                  <c:v>0.21166666666666667</c:v>
                </c:pt>
                <c:pt idx="1">
                  <c:v>0.57133333333333336</c:v>
                </c:pt>
                <c:pt idx="2">
                  <c:v>0.38983333333333331</c:v>
                </c:pt>
                <c:pt idx="3">
                  <c:v>1.2907871166666667</c:v>
                </c:pt>
                <c:pt idx="4">
                  <c:v>6.1803333333333335E-2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78E-9A76-9B087B2B27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8111"/>
        <c:axId val="20916463"/>
      </c:lineChart>
      <c:catAx>
        <c:axId val="209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63"/>
        <c:crosses val="autoZero"/>
        <c:auto val="1"/>
        <c:lblAlgn val="ctr"/>
        <c:lblOffset val="100"/>
        <c:noMultiLvlLbl val="0"/>
      </c:catAx>
      <c:valAx>
        <c:axId val="20916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PRODUCTIVITY'!$A$28</c:f>
              <c:strCache>
                <c:ptCount val="1"/>
                <c:pt idx="0">
                  <c:v>Salome Gichuho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PRODUCTIVITY'!$P$28:$Z$28</c:f>
              <c:numCache>
                <c:formatCode>0.00%</c:formatCode>
                <c:ptCount val="11"/>
                <c:pt idx="0">
                  <c:v>0</c:v>
                </c:pt>
                <c:pt idx="1">
                  <c:v>0.18833333333333332</c:v>
                </c:pt>
                <c:pt idx="2">
                  <c:v>7.762366666666666E-2</c:v>
                </c:pt>
                <c:pt idx="3">
                  <c:v>0.32617916666666669</c:v>
                </c:pt>
                <c:pt idx="4">
                  <c:v>9.2406666666666665E-2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B-4729-B8B9-0FF0600572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46543"/>
        <c:axId val="19866927"/>
      </c:lineChart>
      <c:catAx>
        <c:axId val="198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927"/>
        <c:crosses val="autoZero"/>
        <c:auto val="1"/>
        <c:lblAlgn val="ctr"/>
        <c:lblOffset val="100"/>
        <c:noMultiLvlLbl val="0"/>
      </c:catAx>
      <c:valAx>
        <c:axId val="19866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84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78-4183-8822-80AF8210C8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783599"/>
        <c:axId val="22769455"/>
      </c:lineChart>
      <c:catAx>
        <c:axId val="227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455"/>
        <c:crosses val="autoZero"/>
        <c:auto val="1"/>
        <c:lblAlgn val="ctr"/>
        <c:lblOffset val="100"/>
        <c:noMultiLvlLbl val="0"/>
      </c:catAx>
      <c:valAx>
        <c:axId val="227694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83-4054-8439-6E257E6EF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6110464"/>
        <c:axId val="286117952"/>
      </c:lineChart>
      <c:catAx>
        <c:axId val="2861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7952"/>
        <c:crosses val="autoZero"/>
        <c:auto val="1"/>
        <c:lblAlgn val="ctr"/>
        <c:lblOffset val="100"/>
        <c:noMultiLvlLbl val="0"/>
      </c:catAx>
      <c:valAx>
        <c:axId val="286117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TO DATE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'!$A$26:$A$52</c:f>
              <c:strCache>
                <c:ptCount val="27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Evelyn Angaywa</c:v>
                </c:pt>
                <c:pt idx="7">
                  <c:v>John Paul</c:v>
                </c:pt>
                <c:pt idx="8">
                  <c:v>Monicah Chepchirchir</c:v>
                </c:pt>
                <c:pt idx="9">
                  <c:v>Sharleen Vulifa</c:v>
                </c:pt>
                <c:pt idx="10">
                  <c:v>Brian Oduor</c:v>
                </c:pt>
                <c:pt idx="11">
                  <c:v>Alpha Aguko</c:v>
                </c:pt>
                <c:pt idx="12">
                  <c:v>Joseph Kamau</c:v>
                </c:pt>
                <c:pt idx="13">
                  <c:v>Thomas Onyikwa</c:v>
                </c:pt>
                <c:pt idx="14">
                  <c:v>Faith kahare</c:v>
                </c:pt>
                <c:pt idx="15">
                  <c:v>Nelly Imbusi</c:v>
                </c:pt>
                <c:pt idx="16">
                  <c:v>William odianga</c:v>
                </c:pt>
                <c:pt idx="17">
                  <c:v>Margaret Abigael</c:v>
                </c:pt>
                <c:pt idx="18">
                  <c:v>Sarah Wairimu</c:v>
                </c:pt>
                <c:pt idx="19">
                  <c:v>Maurice Cerullo</c:v>
                </c:pt>
                <c:pt idx="20">
                  <c:v>Ivy Atieno</c:v>
                </c:pt>
                <c:pt idx="21">
                  <c:v>Irene Awuor</c:v>
                </c:pt>
                <c:pt idx="22">
                  <c:v>Michelle Wamalwa</c:v>
                </c:pt>
                <c:pt idx="23">
                  <c:v>Salome Gichuho</c:v>
                </c:pt>
                <c:pt idx="24">
                  <c:v>Beverly Muvao</c:v>
                </c:pt>
                <c:pt idx="25">
                  <c:v>Moses Geoffrey</c:v>
                </c:pt>
                <c:pt idx="26">
                  <c:v>TOTAL</c:v>
                </c:pt>
              </c:strCache>
            </c:strRef>
          </c:cat>
          <c:val>
            <c:numRef>
              <c:f>'MONTH TO DATE '!$G$26:$G$52</c:f>
              <c:numCache>
                <c:formatCode>0.00%</c:formatCode>
                <c:ptCount val="27"/>
                <c:pt idx="0">
                  <c:v>0.20955307701827822</c:v>
                </c:pt>
                <c:pt idx="1">
                  <c:v>0.16170612654364105</c:v>
                </c:pt>
                <c:pt idx="2">
                  <c:v>5.4432119402985077E-2</c:v>
                </c:pt>
                <c:pt idx="3">
                  <c:v>0.58746503642730985</c:v>
                </c:pt>
                <c:pt idx="4">
                  <c:v>0.33155714797235036</c:v>
                </c:pt>
                <c:pt idx="5">
                  <c:v>3.3671534042135839E-2</c:v>
                </c:pt>
                <c:pt idx="6">
                  <c:v>0.10029818650848973</c:v>
                </c:pt>
                <c:pt idx="7">
                  <c:v>0.10820555224969548</c:v>
                </c:pt>
                <c:pt idx="8">
                  <c:v>0.10548933407592199</c:v>
                </c:pt>
                <c:pt idx="9">
                  <c:v>0</c:v>
                </c:pt>
                <c:pt idx="10">
                  <c:v>5.2155056984414666E-2</c:v>
                </c:pt>
                <c:pt idx="11">
                  <c:v>0.14328312358355677</c:v>
                </c:pt>
                <c:pt idx="12">
                  <c:v>8.2981704607798981E-2</c:v>
                </c:pt>
                <c:pt idx="13">
                  <c:v>0.18626806065862381</c:v>
                </c:pt>
                <c:pt idx="14">
                  <c:v>0.14203684697462698</c:v>
                </c:pt>
                <c:pt idx="15">
                  <c:v>2.4929257539808708E-2</c:v>
                </c:pt>
                <c:pt idx="16">
                  <c:v>2.8067301229412187E-2</c:v>
                </c:pt>
                <c:pt idx="17">
                  <c:v>0</c:v>
                </c:pt>
                <c:pt idx="18">
                  <c:v>3.1522287188382493E-2</c:v>
                </c:pt>
                <c:pt idx="19">
                  <c:v>0.14543341755456574</c:v>
                </c:pt>
                <c:pt idx="20">
                  <c:v>0</c:v>
                </c:pt>
                <c:pt idx="21">
                  <c:v>6.6340086219186786E-2</c:v>
                </c:pt>
                <c:pt idx="22">
                  <c:v>0.20331875236506705</c:v>
                </c:pt>
                <c:pt idx="23">
                  <c:v>4.5850599546738167E-2</c:v>
                </c:pt>
                <c:pt idx="24">
                  <c:v>0</c:v>
                </c:pt>
                <c:pt idx="25">
                  <c:v>3.511009660291475E-3</c:v>
                </c:pt>
                <c:pt idx="26">
                  <c:v>9.2596429104477615E-2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A-475B-AF2E-176D22335E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87-4ABD-B868-304463A1E8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8551999"/>
        <c:axId val="1768554495"/>
      </c:lineChart>
      <c:catAx>
        <c:axId val="17685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54495"/>
        <c:crosses val="autoZero"/>
        <c:auto val="1"/>
        <c:lblAlgn val="ctr"/>
        <c:lblOffset val="100"/>
        <c:noMultiLvlLbl val="0"/>
      </c:catAx>
      <c:valAx>
        <c:axId val="1768554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685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4D-4C94-AC64-10BF4A066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2929775"/>
        <c:axId val="522921039"/>
      </c:lineChart>
      <c:catAx>
        <c:axId val="5229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1039"/>
        <c:crosses val="autoZero"/>
        <c:auto val="1"/>
        <c:lblAlgn val="ctr"/>
        <c:lblOffset val="100"/>
        <c:noMultiLvlLbl val="0"/>
      </c:catAx>
      <c:valAx>
        <c:axId val="52292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29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CALL CENTER AGENTS %MONTHLY  SALES AVARAGE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PRODUCTIVITY'!$AD$1</c:f>
              <c:strCache>
                <c:ptCount val="1"/>
                <c:pt idx="0">
                  <c:v>%MONTHLY AVARAGE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PRODUCTIVITY'!$A$2:$A$28</c:f>
              <c:strCache>
                <c:ptCount val="27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Felix Agweli</c:v>
                </c:pt>
                <c:pt idx="7">
                  <c:v>Evelyn Angaywa</c:v>
                </c:pt>
                <c:pt idx="8">
                  <c:v>John Paul</c:v>
                </c:pt>
                <c:pt idx="9">
                  <c:v>Maureen Swaleh</c:v>
                </c:pt>
                <c:pt idx="10">
                  <c:v>Monicah Chepchirchir</c:v>
                </c:pt>
                <c:pt idx="11">
                  <c:v>Sharleen Vulifa</c:v>
                </c:pt>
                <c:pt idx="12">
                  <c:v>Brian Oduor</c:v>
                </c:pt>
                <c:pt idx="13">
                  <c:v>Brandy Akello</c:v>
                </c:pt>
                <c:pt idx="14">
                  <c:v>Alpha Aguko</c:v>
                </c:pt>
                <c:pt idx="15">
                  <c:v>Joseph Kamau</c:v>
                </c:pt>
                <c:pt idx="16">
                  <c:v>Thomas Onyikwa</c:v>
                </c:pt>
                <c:pt idx="17">
                  <c:v>Faith kahare</c:v>
                </c:pt>
                <c:pt idx="18">
                  <c:v>Nelly Imbusi</c:v>
                </c:pt>
                <c:pt idx="19">
                  <c:v>William odianga</c:v>
                </c:pt>
                <c:pt idx="20">
                  <c:v>Margaret Abigael</c:v>
                </c:pt>
                <c:pt idx="21">
                  <c:v>Sarah Wairimu</c:v>
                </c:pt>
                <c:pt idx="22">
                  <c:v>Maurice Cerullo</c:v>
                </c:pt>
                <c:pt idx="23">
                  <c:v>Ivy Atieno</c:v>
                </c:pt>
                <c:pt idx="24">
                  <c:v>Irene Awuor</c:v>
                </c:pt>
                <c:pt idx="25">
                  <c:v>Michelle Wamalwa</c:v>
                </c:pt>
                <c:pt idx="26">
                  <c:v>Salome Gichuho</c:v>
                </c:pt>
              </c:strCache>
            </c:strRef>
          </c:cat>
          <c:val>
            <c:numRef>
              <c:f>'YEARLY PRODUCTIVITY'!$AD$2:$AD$28</c:f>
              <c:numCache>
                <c:formatCode>0.00%</c:formatCode>
                <c:ptCount val="27"/>
                <c:pt idx="0">
                  <c:v>0.37595776416666665</c:v>
                </c:pt>
                <c:pt idx="1">
                  <c:v>0.23283260694444444</c:v>
                </c:pt>
                <c:pt idx="2">
                  <c:v>0.15677025</c:v>
                </c:pt>
                <c:pt idx="3">
                  <c:v>0.2917130277777778</c:v>
                </c:pt>
                <c:pt idx="4">
                  <c:v>0.46060733333333331</c:v>
                </c:pt>
                <c:pt idx="5">
                  <c:v>0.21572873611111112</c:v>
                </c:pt>
                <c:pt idx="6">
                  <c:v>2.1023166666666666E-2</c:v>
                </c:pt>
                <c:pt idx="7">
                  <c:v>0.2003955277777778</c:v>
                </c:pt>
                <c:pt idx="8">
                  <c:v>0.1605668888888889</c:v>
                </c:pt>
                <c:pt idx="9">
                  <c:v>0.18862630555555554</c:v>
                </c:pt>
                <c:pt idx="10">
                  <c:v>0.20973061111111113</c:v>
                </c:pt>
                <c:pt idx="11">
                  <c:v>3.9176458333333337E-2</c:v>
                </c:pt>
                <c:pt idx="12">
                  <c:v>0.20938036111111114</c:v>
                </c:pt>
                <c:pt idx="13">
                  <c:v>1.4251666666666666E-2</c:v>
                </c:pt>
                <c:pt idx="14">
                  <c:v>0.17435555555555557</c:v>
                </c:pt>
                <c:pt idx="15">
                  <c:v>0.25538499999999997</c:v>
                </c:pt>
                <c:pt idx="16">
                  <c:v>0.166597</c:v>
                </c:pt>
                <c:pt idx="17">
                  <c:v>0.22415916666666666</c:v>
                </c:pt>
                <c:pt idx="18">
                  <c:v>0.10435916666666667</c:v>
                </c:pt>
                <c:pt idx="19">
                  <c:v>0.10103444444444444</c:v>
                </c:pt>
                <c:pt idx="20">
                  <c:v>0.25428400000000001</c:v>
                </c:pt>
                <c:pt idx="21">
                  <c:v>0.21045198194444442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5.7045236111111113E-2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BD7-B6EC-532427D58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973279"/>
        <c:axId val="1785982015"/>
      </c:barChart>
      <c:catAx>
        <c:axId val="17859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82015"/>
        <c:crosses val="autoZero"/>
        <c:auto val="1"/>
        <c:lblAlgn val="ctr"/>
        <c:lblOffset val="100"/>
        <c:noMultiLvlLbl val="0"/>
      </c:catAx>
      <c:valAx>
        <c:axId val="1785982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859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6675062972292E-3"/>
          <c:y val="0.10889807162534436"/>
          <c:w val="0.98152812762384556"/>
          <c:h val="0.79693303832888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'YEARLY PRODUCTIVITY'!$AB$1</c:f>
              <c:strCache>
                <c:ptCount val="1"/>
                <c:pt idx="0">
                  <c:v>YEAR TO DATE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PRODUCTIVITY'!$A$2:$A$29</c:f>
              <c:strCache>
                <c:ptCount val="28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Felix Agweli</c:v>
                </c:pt>
                <c:pt idx="7">
                  <c:v>Evelyn Angaywa</c:v>
                </c:pt>
                <c:pt idx="8">
                  <c:v>John Paul</c:v>
                </c:pt>
                <c:pt idx="9">
                  <c:v>Maureen Swaleh</c:v>
                </c:pt>
                <c:pt idx="10">
                  <c:v>Monicah Chepchirchir</c:v>
                </c:pt>
                <c:pt idx="11">
                  <c:v>Sharleen Vulifa</c:v>
                </c:pt>
                <c:pt idx="12">
                  <c:v>Brian Oduor</c:v>
                </c:pt>
                <c:pt idx="13">
                  <c:v>Brandy Akello</c:v>
                </c:pt>
                <c:pt idx="14">
                  <c:v>Alpha Aguko</c:v>
                </c:pt>
                <c:pt idx="15">
                  <c:v>Joseph Kamau</c:v>
                </c:pt>
                <c:pt idx="16">
                  <c:v>Thomas Onyikwa</c:v>
                </c:pt>
                <c:pt idx="17">
                  <c:v>Faith kahare</c:v>
                </c:pt>
                <c:pt idx="18">
                  <c:v>Nelly Imbusi</c:v>
                </c:pt>
                <c:pt idx="19">
                  <c:v>William odianga</c:v>
                </c:pt>
                <c:pt idx="20">
                  <c:v>Margaret Abigael</c:v>
                </c:pt>
                <c:pt idx="21">
                  <c:v>Sarah Wairimu</c:v>
                </c:pt>
                <c:pt idx="22">
                  <c:v>Maurice Cerullo</c:v>
                </c:pt>
                <c:pt idx="23">
                  <c:v>Ivy Atieno</c:v>
                </c:pt>
                <c:pt idx="24">
                  <c:v>Irene Awuor</c:v>
                </c:pt>
                <c:pt idx="25">
                  <c:v>Michelle Wamalwa</c:v>
                </c:pt>
                <c:pt idx="26">
                  <c:v>Salome Gichuho</c:v>
                </c:pt>
                <c:pt idx="27">
                  <c:v>NELSON GITAU</c:v>
                </c:pt>
              </c:strCache>
            </c:strRef>
          </c:cat>
          <c:val>
            <c:numRef>
              <c:f>'YEARLY PRODUCTIVITY'!$AB$2:$AB$29</c:f>
              <c:numCache>
                <c:formatCode>0.00%</c:formatCode>
                <c:ptCount val="28"/>
                <c:pt idx="0">
                  <c:v>0.56393664624999995</c:v>
                </c:pt>
                <c:pt idx="1">
                  <c:v>0.34924891041666667</c:v>
                </c:pt>
                <c:pt idx="2">
                  <c:v>0.235155375</c:v>
                </c:pt>
                <c:pt idx="3">
                  <c:v>0.43756954166666667</c:v>
                </c:pt>
                <c:pt idx="4">
                  <c:v>0.69091100000000005</c:v>
                </c:pt>
                <c:pt idx="5">
                  <c:v>0.32359310416666665</c:v>
                </c:pt>
                <c:pt idx="6">
                  <c:v>3.153475E-2</c:v>
                </c:pt>
                <c:pt idx="7">
                  <c:v>0.30059329166666665</c:v>
                </c:pt>
                <c:pt idx="8">
                  <c:v>0.24085033333333333</c:v>
                </c:pt>
                <c:pt idx="9">
                  <c:v>0.28293945833333334</c:v>
                </c:pt>
                <c:pt idx="10">
                  <c:v>0.31459591666666664</c:v>
                </c:pt>
                <c:pt idx="11">
                  <c:v>5.8764687500000003E-2</c:v>
                </c:pt>
                <c:pt idx="12">
                  <c:v>0.31407054166666665</c:v>
                </c:pt>
                <c:pt idx="13">
                  <c:v>2.1377500000000001E-2</c:v>
                </c:pt>
                <c:pt idx="14">
                  <c:v>0.26153333333333334</c:v>
                </c:pt>
                <c:pt idx="15">
                  <c:v>0.38307750000000002</c:v>
                </c:pt>
                <c:pt idx="16">
                  <c:v>0.24989549999999999</c:v>
                </c:pt>
                <c:pt idx="17">
                  <c:v>0.33623874999999998</c:v>
                </c:pt>
                <c:pt idx="18">
                  <c:v>0.15653875</c:v>
                </c:pt>
                <c:pt idx="19">
                  <c:v>0.15155166666666667</c:v>
                </c:pt>
                <c:pt idx="20">
                  <c:v>0.38142599999999999</c:v>
                </c:pt>
                <c:pt idx="21">
                  <c:v>0.31567797291666666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8.5567854166666665E-2</c:v>
                </c:pt>
                <c:pt idx="27">
                  <c:v>0.28968131369402983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818-A1B7-BF510DA1A0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5699023"/>
        <c:axId val="1435701519"/>
      </c:barChart>
      <c:catAx>
        <c:axId val="14356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01519"/>
        <c:crosses val="autoZero"/>
        <c:auto val="1"/>
        <c:lblAlgn val="ctr"/>
        <c:lblOffset val="100"/>
        <c:noMultiLvlLbl val="0"/>
      </c:catAx>
      <c:valAx>
        <c:axId val="14357015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3569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ACHIEVED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 TO DATE '!$H$121</c:f>
              <c:strCache>
                <c:ptCount val="1"/>
                <c:pt idx="0">
                  <c:v>%ACHIEVED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'!$A$122:$A$125</c:f>
              <c:strCache>
                <c:ptCount val="4"/>
                <c:pt idx="0">
                  <c:v>Faith Njeri</c:v>
                </c:pt>
                <c:pt idx="1">
                  <c:v>Macline Gati</c:v>
                </c:pt>
                <c:pt idx="2">
                  <c:v>Maurice Cerullo</c:v>
                </c:pt>
                <c:pt idx="3">
                  <c:v>Cecilia Wanderi</c:v>
                </c:pt>
              </c:strCache>
            </c:strRef>
          </c:cat>
          <c:val>
            <c:numRef>
              <c:f>'MONTH TO DATE '!$H$122:$H$125</c:f>
              <c:numCache>
                <c:formatCode>0.00%</c:formatCode>
                <c:ptCount val="4"/>
                <c:pt idx="0">
                  <c:v>0.22260550000000001</c:v>
                </c:pt>
                <c:pt idx="1">
                  <c:v>0.2991791875</c:v>
                </c:pt>
                <c:pt idx="2">
                  <c:v>0.40600000000000003</c:v>
                </c:pt>
                <c:pt idx="3">
                  <c:v>0.4514285714285714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5-406C-8972-916F653DE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265296"/>
        <c:axId val="150266960"/>
      </c:barChart>
      <c:catAx>
        <c:axId val="15026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6960"/>
        <c:crosses val="autoZero"/>
        <c:auto val="1"/>
        <c:lblAlgn val="ctr"/>
        <c:lblOffset val="100"/>
        <c:noMultiLvlLbl val="0"/>
      </c:catAx>
      <c:valAx>
        <c:axId val="15026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02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TO WEEK SALES '!$A$43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'!$B$43:$E$43</c:f>
              <c:numCache>
                <c:formatCode>_ * #,##0.00_ ;_ * \-#,##0.00_ ;_ * "-"??_ ;_ @_ </c:formatCode>
                <c:ptCount val="4"/>
                <c:pt idx="0">
                  <c:v>5731407</c:v>
                </c:pt>
                <c:pt idx="1">
                  <c:v>4620434</c:v>
                </c:pt>
                <c:pt idx="2">
                  <c:v>7735269</c:v>
                </c:pt>
                <c:pt idx="3">
                  <c:v>1002000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5-486D-9359-A17A8ECA5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9671888"/>
        <c:axId val="279681872"/>
      </c:barChart>
      <c:catAx>
        <c:axId val="27967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81872"/>
        <c:crosses val="autoZero"/>
        <c:auto val="1"/>
        <c:lblAlgn val="ctr"/>
        <c:lblOffset val="100"/>
        <c:noMultiLvlLbl val="0"/>
      </c:catAx>
      <c:valAx>
        <c:axId val="279681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796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'!$A$3:$A$14</c:f>
              <c:strCache>
                <c:ptCount val="12"/>
                <c:pt idx="0">
                  <c:v>MOMBASA</c:v>
                </c:pt>
                <c:pt idx="1">
                  <c:v>NAKURU</c:v>
                </c:pt>
                <c:pt idx="2">
                  <c:v>HOMABAY</c:v>
                </c:pt>
                <c:pt idx="3">
                  <c:v>KITENGELA</c:v>
                </c:pt>
                <c:pt idx="4">
                  <c:v>KITUI</c:v>
                </c:pt>
                <c:pt idx="5">
                  <c:v>PENSION</c:v>
                </c:pt>
                <c:pt idx="6">
                  <c:v>THIKA</c:v>
                </c:pt>
                <c:pt idx="7">
                  <c:v>KISUMU</c:v>
                </c:pt>
                <c:pt idx="8">
                  <c:v>VOI</c:v>
                </c:pt>
                <c:pt idx="9">
                  <c:v>TRADE CENTER</c:v>
                </c:pt>
                <c:pt idx="10">
                  <c:v>ELDORET</c:v>
                </c:pt>
                <c:pt idx="11">
                  <c:v>ECOBANK</c:v>
                </c:pt>
              </c:strCache>
            </c:strRef>
          </c:cat>
          <c:val>
            <c:numRef>
              <c:f>'DAILY SALES '!$D$3:$D$14</c:f>
              <c:numCache>
                <c:formatCode>_ * #,##0.00_ ;_ * \-#,##0.00_ ;_ * "-"??_ ;_ @_ </c:formatCode>
                <c:ptCount val="12"/>
                <c:pt idx="0">
                  <c:v>0</c:v>
                </c:pt>
                <c:pt idx="1">
                  <c:v>100000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902000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B-41C2-AC6A-310BADA991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TO WEEK SALES '!$A$76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'!$B$76:$E$76</c:f>
              <c:numCache>
                <c:formatCode>_ * #,##0.00_ ;_ * \-#,##0.00_ ;_ * "-"??_ ;_ @_ </c:formatCode>
                <c:ptCount val="4"/>
                <c:pt idx="0">
                  <c:v>14</c:v>
                </c:pt>
                <c:pt idx="1">
                  <c:v>13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365-8048-515B516B5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0834944"/>
        <c:axId val="1320835360"/>
      </c:barChart>
      <c:catAx>
        <c:axId val="132083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35360"/>
        <c:crosses val="autoZero"/>
        <c:auto val="1"/>
        <c:lblAlgn val="ctr"/>
        <c:lblOffset val="100"/>
        <c:noMultiLvlLbl val="0"/>
      </c:catAx>
      <c:valAx>
        <c:axId val="13208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208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Brian Oduor-SALES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7570315884369E-2"/>
          <c:y val="0.2130028176567032"/>
          <c:w val="0.91832945442087865"/>
          <c:h val="0.6342376739571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 TO WEEK SALES '!$A$17</c:f>
              <c:strCache>
                <c:ptCount val="1"/>
                <c:pt idx="0">
                  <c:v>Faith Njeri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 TO WEEK SALES '!$B$16:$F$16</c15:sqref>
                  </c15:fullRef>
                </c:ext>
              </c:extLst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TO WEEK SALES '!$B$17:$F$17</c15:sqref>
                  </c15:fullRef>
                </c:ext>
              </c:extLst>
              <c:f>'WEEK TO WEEK SALES '!$B$17:$E$17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1000000</c:v>
                </c:pt>
                <c:pt idx="2">
                  <c:v>170000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E-4970-99FE-8D32DE428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5145120"/>
        <c:axId val="1625135136"/>
      </c:barChart>
      <c:catAx>
        <c:axId val="16251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35136"/>
        <c:crosses val="autoZero"/>
        <c:auto val="1"/>
        <c:lblAlgn val="ctr"/>
        <c:lblOffset val="100"/>
        <c:noMultiLvlLbl val="0"/>
      </c:catAx>
      <c:valAx>
        <c:axId val="16251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251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Brian Oduor-VALUATIONS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'!$A$50</c:f>
              <c:strCache>
                <c:ptCount val="1"/>
                <c:pt idx="0">
                  <c:v>Faith Njeri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 TO WEEK SALES '!$B$49:$F$49</c15:sqref>
                  </c15:fullRef>
                </c:ext>
              </c:extLst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TO WEEK SALES '!$B$50:$F$50</c15:sqref>
                  </c15:fullRef>
                </c:ext>
              </c:extLst>
              <c:f>'WEEK TO WEEK SALES '!$B$50:$E$50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C-48FA-BF92-967ABE71E4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5127648"/>
        <c:axId val="1625128480"/>
      </c:lineChart>
      <c:catAx>
        <c:axId val="16251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28480"/>
        <c:crosses val="autoZero"/>
        <c:auto val="1"/>
        <c:lblAlgn val="ctr"/>
        <c:lblOffset val="100"/>
        <c:noMultiLvlLbl val="0"/>
      </c:catAx>
      <c:valAx>
        <c:axId val="1625128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1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Brian Oduor-LEADS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53526970954356E-2"/>
          <c:y val="0.12745370370370374"/>
          <c:w val="0.92697095435684651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Faith Njeri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C7E-472B-B53C-58F0B74656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5116832"/>
        <c:axId val="1625107264"/>
      </c:barChart>
      <c:catAx>
        <c:axId val="16251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07264"/>
        <c:crosses val="autoZero"/>
        <c:auto val="1"/>
        <c:lblAlgn val="ctr"/>
        <c:lblOffset val="100"/>
        <c:noMultiLvlLbl val="0"/>
      </c:catAx>
      <c:valAx>
        <c:axId val="162510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1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Wanderi-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115372501514232"/>
          <c:y val="6.106867292484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'!$A$18</c:f>
              <c:strCache>
                <c:ptCount val="1"/>
                <c:pt idx="0">
                  <c:v>Cecilia Wanderi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'!$B$18:$E$18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1200000</c:v>
                </c:pt>
                <c:pt idx="2">
                  <c:v>0</c:v>
                </c:pt>
                <c:pt idx="3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3-4B99-BB84-8380654D7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13808"/>
        <c:axId val="717097008"/>
      </c:barChart>
      <c:catAx>
        <c:axId val="7171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7008"/>
        <c:crosses val="autoZero"/>
        <c:auto val="1"/>
        <c:lblAlgn val="ctr"/>
        <c:lblOffset val="100"/>
        <c:noMultiLvlLbl val="0"/>
      </c:catAx>
      <c:valAx>
        <c:axId val="717097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171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 - VALUATIONS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92758892512691E-2"/>
          <c:y val="0.36205337770292739"/>
          <c:w val="0.92931728695764804"/>
          <c:h val="0.4957351224049556"/>
        </c:manualLayout>
      </c:layout>
      <c:lineChart>
        <c:grouping val="standard"/>
        <c:varyColors val="0"/>
        <c:ser>
          <c:idx val="0"/>
          <c:order val="0"/>
          <c:tx>
            <c:strRef>
              <c:f>'WEEK TO WEEK SALES '!$A$51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1-41BC-B5AD-DB47C365CF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54608"/>
        <c:axId val="1395269008"/>
      </c:lineChart>
      <c:catAx>
        <c:axId val="13952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9008"/>
        <c:crosses val="autoZero"/>
        <c:auto val="1"/>
        <c:lblAlgn val="ctr"/>
        <c:lblOffset val="100"/>
        <c:noMultiLvlLbl val="0"/>
      </c:catAx>
      <c:valAx>
        <c:axId val="1395269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 LEADS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3FE-440E-BDE7-60B3B2844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8768"/>
        <c:axId val="1395298288"/>
      </c:barChart>
      <c:catAx>
        <c:axId val="1395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8288"/>
        <c:crosses val="autoZero"/>
        <c:auto val="1"/>
        <c:lblAlgn val="ctr"/>
        <c:lblOffset val="100"/>
        <c:noMultiLvlLbl val="0"/>
      </c:catAx>
      <c:valAx>
        <c:axId val="139529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'!$A$19</c:f>
              <c:strCache>
                <c:ptCount val="1"/>
                <c:pt idx="0">
                  <c:v>Corazon Checkoff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'!$B$19:$E$19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455869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43B0-90A9-5E2B70384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6848"/>
        <c:axId val="1395297808"/>
      </c:barChart>
      <c:catAx>
        <c:axId val="13952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7808"/>
        <c:crosses val="autoZero"/>
        <c:auto val="1"/>
        <c:lblAlgn val="ctr"/>
        <c:lblOffset val="100"/>
        <c:noMultiLvlLbl val="0"/>
      </c:catAx>
      <c:valAx>
        <c:axId val="1395297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'!$A$52</c:f>
              <c:strCache>
                <c:ptCount val="1"/>
                <c:pt idx="0">
                  <c:v>Corazon Checkoff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D-4DFD-98D0-1E24D45FB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092688"/>
        <c:axId val="717096048"/>
      </c:barChart>
      <c:catAx>
        <c:axId val="717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6048"/>
        <c:crosses val="autoZero"/>
        <c:auto val="1"/>
        <c:lblAlgn val="ctr"/>
        <c:lblOffset val="100"/>
        <c:noMultiLvlLbl val="0"/>
      </c:catAx>
      <c:valAx>
        <c:axId val="717096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LEADS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27</c:v>
                </c:pt>
                <c:pt idx="1">
                  <c:v>44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74C-41D0-9B2C-68A6124FC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5488"/>
        <c:axId val="1395261808"/>
      </c:barChart>
      <c:catAx>
        <c:axId val="13952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1808"/>
        <c:crosses val="autoZero"/>
        <c:auto val="1"/>
        <c:lblAlgn val="ctr"/>
        <c:lblOffset val="100"/>
        <c:noMultiLvlLbl val="0"/>
      </c:catAx>
      <c:valAx>
        <c:axId val="139526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62478603218074E-2"/>
          <c:y val="0.17335277148452646"/>
          <c:w val="0.95743752139678195"/>
          <c:h val="0.5543159102146237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'!$G$3:$G$17</c:f>
              <c:strCache>
                <c:ptCount val="15"/>
                <c:pt idx="0">
                  <c:v>INBOUND</c:v>
                </c:pt>
                <c:pt idx="1">
                  <c:v>FOLLOW UP</c:v>
                </c:pt>
                <c:pt idx="2">
                  <c:v>STREET POLE</c:v>
                </c:pt>
                <c:pt idx="3">
                  <c:v>REFERRAL</c:v>
                </c:pt>
                <c:pt idx="4">
                  <c:v>WEBSITE</c:v>
                </c:pt>
                <c:pt idx="5">
                  <c:v>FACEBOOK</c:v>
                </c:pt>
                <c:pt idx="6">
                  <c:v>TSC COLD CALLING</c:v>
                </c:pt>
                <c:pt idx="7">
                  <c:v>SHORT-CODE</c:v>
                </c:pt>
                <c:pt idx="8">
                  <c:v>TV ADVERT</c:v>
                </c:pt>
                <c:pt idx="9">
                  <c:v>CSE EXISTING CLIENT</c:v>
                </c:pt>
                <c:pt idx="10">
                  <c:v>SOCIAL MEDIA</c:v>
                </c:pt>
                <c:pt idx="11">
                  <c:v>BILL BOARD</c:v>
                </c:pt>
                <c:pt idx="12">
                  <c:v>USSD</c:v>
                </c:pt>
                <c:pt idx="13">
                  <c:v>WALL BRANDING</c:v>
                </c:pt>
                <c:pt idx="14">
                  <c:v>CHART TEXT</c:v>
                </c:pt>
              </c:strCache>
            </c:strRef>
          </c:cat>
          <c:val>
            <c:numRef>
              <c:f>'DAILY SALES '!$J$3:$J$17</c:f>
              <c:numCache>
                <c:formatCode>_ * #,##0.00_ ;_ * \-#,##0.00_ ;_ * "-"??_ ;_ @_ </c:formatCode>
                <c:ptCount val="15"/>
                <c:pt idx="0">
                  <c:v>0</c:v>
                </c:pt>
                <c:pt idx="1">
                  <c:v>902000</c:v>
                </c:pt>
                <c:pt idx="2">
                  <c:v>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F-4720-A17D-185BD52010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'!$A$20</c:f>
              <c:strCache>
                <c:ptCount val="1"/>
                <c:pt idx="0">
                  <c:v>Macline Gati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'!$B$20:$E$20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580000</c:v>
                </c:pt>
                <c:pt idx="2">
                  <c:v>2700000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B0C-9F14-A007FBFA11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75248"/>
        <c:axId val="1395282448"/>
      </c:barChart>
      <c:catAx>
        <c:axId val="139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2448"/>
        <c:crosses val="autoZero"/>
        <c:auto val="1"/>
        <c:lblAlgn val="ctr"/>
        <c:lblOffset val="100"/>
        <c:noMultiLvlLbl val="0"/>
      </c:catAx>
      <c:valAx>
        <c:axId val="139528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 VALUATION</a:t>
            </a:r>
          </a:p>
        </c:rich>
      </c:tx>
      <c:layout>
        <c:manualLayout>
          <c:xMode val="edge"/>
          <c:yMode val="edge"/>
          <c:x val="0.32637711247197937"/>
          <c:y val="3.735407644742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'!$A$53</c:f>
              <c:strCache>
                <c:ptCount val="1"/>
                <c:pt idx="0">
                  <c:v>Macline Gati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8-4E25-BD54-6BFED23E4B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100256"/>
        <c:axId val="1198098816"/>
      </c:lineChart>
      <c:catAx>
        <c:axId val="11981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8816"/>
        <c:crosses val="autoZero"/>
        <c:auto val="1"/>
        <c:lblAlgn val="ctr"/>
        <c:lblOffset val="100"/>
        <c:noMultiLvlLbl val="0"/>
      </c:catAx>
      <c:valAx>
        <c:axId val="119809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68-401F-B14E-F8EB805E88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8368"/>
        <c:axId val="1395269968"/>
      </c:barChart>
      <c:catAx>
        <c:axId val="13952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9968"/>
        <c:crosses val="autoZero"/>
        <c:auto val="1"/>
        <c:lblAlgn val="ctr"/>
        <c:lblOffset val="100"/>
        <c:noMultiLvlLbl val="0"/>
      </c:catAx>
      <c:valAx>
        <c:axId val="1395269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'!$A$21</c:f>
              <c:strCache>
                <c:ptCount val="1"/>
                <c:pt idx="0">
                  <c:v>Christine Oira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'!$B$21:$E$21</c:f>
              <c:numCache>
                <c:formatCode>_ * #,##0.00_ ;_ * \-#,##0.00_ ;_ * "-"??_ ;_ @_ </c:formatCode>
                <c:ptCount val="4"/>
                <c:pt idx="0">
                  <c:v>1584000</c:v>
                </c:pt>
                <c:pt idx="1">
                  <c:v>630000</c:v>
                </c:pt>
                <c:pt idx="2">
                  <c:v>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9-4DF4-A52A-BC14EBBA7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089328"/>
        <c:axId val="717090768"/>
      </c:barChart>
      <c:catAx>
        <c:axId val="7170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0768"/>
        <c:crosses val="autoZero"/>
        <c:auto val="1"/>
        <c:lblAlgn val="ctr"/>
        <c:lblOffset val="100"/>
        <c:noMultiLvlLbl val="0"/>
      </c:catAx>
      <c:valAx>
        <c:axId val="71709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170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'!$A$54</c:f>
              <c:strCache>
                <c:ptCount val="1"/>
                <c:pt idx="0">
                  <c:v>Christine Oira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'!$B$54:$E$54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49E5-81FB-F39597390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2608"/>
        <c:axId val="1196414928"/>
      </c:barChart>
      <c:catAx>
        <c:axId val="11964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4928"/>
        <c:crosses val="autoZero"/>
        <c:auto val="1"/>
        <c:lblAlgn val="ctr"/>
        <c:lblOffset val="100"/>
        <c:noMultiLvlLbl val="0"/>
      </c:catAx>
      <c:valAx>
        <c:axId val="11964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01E-4AD9-BC2D-F81A6B71B6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13008"/>
        <c:axId val="1196398128"/>
      </c:barChart>
      <c:catAx>
        <c:axId val="11964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98128"/>
        <c:crosses val="autoZero"/>
        <c:auto val="1"/>
        <c:lblAlgn val="ctr"/>
        <c:lblOffset val="100"/>
        <c:noMultiLvlLbl val="0"/>
      </c:catAx>
      <c:valAx>
        <c:axId val="1196398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'!$A$28</c:f>
              <c:strCache>
                <c:ptCount val="1"/>
                <c:pt idx="0">
                  <c:v>Alpha Aguko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'!$B$28:$E$28</c:f>
              <c:numCache>
                <c:formatCode>_ * #,##0.00_ ;_ * \-#,##0.00_ ;_ * "-"??_ ;_ @_ </c:formatCode>
                <c:ptCount val="4"/>
                <c:pt idx="0">
                  <c:v>1000000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5-47C1-A2DB-144732105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5648"/>
        <c:axId val="1196442768"/>
      </c:barChart>
      <c:catAx>
        <c:axId val="11964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2768"/>
        <c:crosses val="autoZero"/>
        <c:auto val="1"/>
        <c:lblAlgn val="ctr"/>
        <c:lblOffset val="100"/>
        <c:noMultiLvlLbl val="0"/>
      </c:catAx>
      <c:valAx>
        <c:axId val="1196442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96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'!$A$59</c:f>
              <c:strCache>
                <c:ptCount val="1"/>
                <c:pt idx="0">
                  <c:v>Sharleen Vulifa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'!$B$59:$E$59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A-4C48-973B-10431B54F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47888"/>
        <c:axId val="1395268528"/>
      </c:lineChart>
      <c:catAx>
        <c:axId val="1395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8528"/>
        <c:crosses val="autoZero"/>
        <c:auto val="1"/>
        <c:lblAlgn val="ctr"/>
        <c:lblOffset val="100"/>
        <c:noMultiLvlLbl val="0"/>
      </c:catAx>
      <c:valAx>
        <c:axId val="1395268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9B2-426F-B783-B614FF99C5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6688"/>
        <c:axId val="1196457168"/>
      </c:barChart>
      <c:catAx>
        <c:axId val="11964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7168"/>
        <c:crosses val="autoZero"/>
        <c:auto val="1"/>
        <c:lblAlgn val="ctr"/>
        <c:lblOffset val="100"/>
        <c:noMultiLvlLbl val="0"/>
      </c:catAx>
      <c:valAx>
        <c:axId val="1196457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655200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7F-4854-BF20-9D1788DF4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6928"/>
        <c:axId val="1395246448"/>
      </c:barChart>
      <c:catAx>
        <c:axId val="13952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6448"/>
        <c:crosses val="autoZero"/>
        <c:auto val="1"/>
        <c:lblAlgn val="ctr"/>
        <c:lblOffset val="100"/>
        <c:noMultiLvlLbl val="0"/>
      </c:catAx>
      <c:valAx>
        <c:axId val="139524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3952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'!$L$3:$L$9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IMPORT DUTY</c:v>
                </c:pt>
                <c:pt idx="5">
                  <c:v>INSURANCE</c:v>
                </c:pt>
                <c:pt idx="6">
                  <c:v>Weekend loan</c:v>
                </c:pt>
              </c:strCache>
            </c:strRef>
          </c:cat>
          <c:val>
            <c:numRef>
              <c:f>'DAILY SALES '!$O$3:$O$9</c:f>
              <c:numCache>
                <c:formatCode>_ * #,##0.00_ ;_ * \-#,##0.00_ ;_ * "-"??_ ;_ @_ </c:formatCode>
                <c:ptCount val="7"/>
                <c:pt idx="0">
                  <c:v>752000</c:v>
                </c:pt>
                <c:pt idx="1">
                  <c:v>0</c:v>
                </c:pt>
                <c:pt idx="2">
                  <c:v>100000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4-41C0-A0A7-7647908B2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5454863"/>
        <c:axId val="1385455279"/>
      </c:barChart>
      <c:catAx>
        <c:axId val="13854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1C5-4BEF-AC65-79B998E529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17808"/>
        <c:axId val="1196401968"/>
      </c:barChart>
      <c:catAx>
        <c:axId val="1196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1968"/>
        <c:crosses val="autoZero"/>
        <c:auto val="1"/>
        <c:lblAlgn val="ctr"/>
        <c:lblOffset val="100"/>
        <c:noMultiLvlLbl val="0"/>
      </c:catAx>
      <c:valAx>
        <c:axId val="119640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5039655791978266"/>
          <c:w val="0.90286351706036749"/>
          <c:h val="0.5929907058730972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582-44F3-A514-3888B1CA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283408"/>
        <c:axId val="1395290608"/>
      </c:barChart>
      <c:catAx>
        <c:axId val="13952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0608"/>
        <c:crosses val="autoZero"/>
        <c:auto val="1"/>
        <c:lblAlgn val="ctr"/>
        <c:lblOffset val="100"/>
        <c:noMultiLvlLbl val="0"/>
      </c:catAx>
      <c:valAx>
        <c:axId val="1395290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'!$A$29</c:f>
              <c:strCache>
                <c:ptCount val="1"/>
                <c:pt idx="0">
                  <c:v>Joseph Kamau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'!$B$29:$E$29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319145</c:v>
                </c:pt>
                <c:pt idx="2">
                  <c:v>260000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113-8CE7-CFBE9B7FD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8368"/>
        <c:axId val="1196452368"/>
      </c:barChart>
      <c:catAx>
        <c:axId val="11964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2368"/>
        <c:crosses val="autoZero"/>
        <c:auto val="1"/>
        <c:lblAlgn val="ctr"/>
        <c:lblOffset val="100"/>
        <c:noMultiLvlLbl val="0"/>
      </c:catAx>
      <c:valAx>
        <c:axId val="1196452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964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'!$A$60</c:f>
              <c:strCache>
                <c:ptCount val="1"/>
                <c:pt idx="0">
                  <c:v>Brian Oduor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'!$B$60:$E$60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B-48B2-A65C-6BA58829C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2448"/>
        <c:axId val="1395302128"/>
      </c:barChart>
      <c:catAx>
        <c:axId val="1395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2128"/>
        <c:crosses val="autoZero"/>
        <c:auto val="1"/>
        <c:lblAlgn val="ctr"/>
        <c:lblOffset val="100"/>
        <c:noMultiLvlLbl val="0"/>
      </c:catAx>
      <c:valAx>
        <c:axId val="139530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Wambui-LEADS</a:t>
            </a:r>
          </a:p>
        </c:rich>
      </c:tx>
      <c:layout>
        <c:manualLayout>
          <c:xMode val="edge"/>
          <c:yMode val="edge"/>
          <c:x val="0.36689111755767373"/>
          <c:y val="3.8709657754809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285-45BB-9E6B-DA67912D0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5648"/>
        <c:axId val="1196450448"/>
      </c:barChart>
      <c:catAx>
        <c:axId val="11964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0448"/>
        <c:crosses val="autoZero"/>
        <c:auto val="1"/>
        <c:lblAlgn val="ctr"/>
        <c:lblOffset val="100"/>
        <c:noMultiLvlLbl val="0"/>
      </c:catAx>
      <c:valAx>
        <c:axId val="119645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'!$A$30</c:f>
              <c:strCache>
                <c:ptCount val="1"/>
                <c:pt idx="0">
                  <c:v>Thomas Onyikwa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'!$B$30:$E$30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60000</c:v>
                </c:pt>
                <c:pt idx="2">
                  <c:v>1240000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A-4D34-B993-D672A4CEF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100736"/>
        <c:axId val="1198094016"/>
      </c:barChart>
      <c:catAx>
        <c:axId val="11981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4016"/>
        <c:crosses val="autoZero"/>
        <c:auto val="1"/>
        <c:lblAlgn val="ctr"/>
        <c:lblOffset val="100"/>
        <c:noMultiLvlLbl val="0"/>
      </c:catAx>
      <c:valAx>
        <c:axId val="1198094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981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'!$A$61</c:f>
              <c:strCache>
                <c:ptCount val="1"/>
                <c:pt idx="0">
                  <c:v>Alpha Aguko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7-4520-AA91-DA0889C54E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306448"/>
        <c:axId val="1395307888"/>
      </c:lineChart>
      <c:catAx>
        <c:axId val="13953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7888"/>
        <c:crosses val="autoZero"/>
        <c:auto val="1"/>
        <c:lblAlgn val="ctr"/>
        <c:lblOffset val="100"/>
        <c:noMultiLvlLbl val="0"/>
      </c:catAx>
      <c:valAx>
        <c:axId val="1395307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22B-4BFE-8CE5-99B5C51BD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7168"/>
        <c:axId val="1196430768"/>
      </c:barChart>
      <c:catAx>
        <c:axId val="1196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768"/>
        <c:crosses val="autoZero"/>
        <c:auto val="1"/>
        <c:lblAlgn val="ctr"/>
        <c:lblOffset val="100"/>
        <c:noMultiLvlLbl val="0"/>
      </c:catAx>
      <c:valAx>
        <c:axId val="119643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'!$A$31</c:f>
              <c:strCache>
                <c:ptCount val="1"/>
                <c:pt idx="0">
                  <c:v>Faith kahare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'!$B$31:$E$31</c:f>
              <c:numCache>
                <c:formatCode>_ * #,##0.00_ ;_ * \-#,##0.00_ ;_ * "-"??_ ;_ @_ </c:formatCode>
                <c:ptCount val="4"/>
                <c:pt idx="0">
                  <c:v>600000</c:v>
                </c:pt>
                <c:pt idx="1">
                  <c:v>0</c:v>
                </c:pt>
                <c:pt idx="2">
                  <c:v>391302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2-4CB5-9671-ADFC398A3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58928"/>
        <c:axId val="1395247408"/>
      </c:barChart>
      <c:catAx>
        <c:axId val="13952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7408"/>
        <c:crosses val="autoZero"/>
        <c:auto val="1"/>
        <c:lblAlgn val="ctr"/>
        <c:lblOffset val="100"/>
        <c:noMultiLvlLbl val="0"/>
      </c:catAx>
      <c:valAx>
        <c:axId val="139524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'!$A$63</c:f>
              <c:strCache>
                <c:ptCount val="1"/>
                <c:pt idx="0">
                  <c:v>Thomas Onyikwa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'!$B$63:$E$63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E-44C1-A214-AB9120CD79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303088"/>
        <c:axId val="1395296368"/>
      </c:barChart>
      <c:catAx>
        <c:axId val="13953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6368"/>
        <c:crosses val="autoZero"/>
        <c:auto val="1"/>
        <c:lblAlgn val="ctr"/>
        <c:lblOffset val="100"/>
        <c:noMultiLvlLbl val="0"/>
      </c:catAx>
      <c:valAx>
        <c:axId val="1395296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CALL CENTER TEAM LEADERS DAILY SALES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'DAILY SALES '!$D$54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'!$A$55:$A$58</c:f>
              <c:strCache>
                <c:ptCount val="4"/>
                <c:pt idx="0">
                  <c:v>Faith Njeri</c:v>
                </c:pt>
                <c:pt idx="1">
                  <c:v>Macline Gati</c:v>
                </c:pt>
                <c:pt idx="2">
                  <c:v>Maurice Cerullo</c:v>
                </c:pt>
                <c:pt idx="3">
                  <c:v>Cecilia Wanderi</c:v>
                </c:pt>
              </c:strCache>
            </c:strRef>
          </c:cat>
          <c:val>
            <c:numRef>
              <c:f>'DAILY SALES '!$D$55:$D$58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472000</c:v>
                </c:pt>
                <c:pt idx="2">
                  <c:v>150000</c:v>
                </c:pt>
                <c:pt idx="3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4DD-A542-A489A2417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03128032"/>
        <c:axId val="1703125536"/>
      </c:barChart>
      <c:catAx>
        <c:axId val="170312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25536"/>
        <c:crosses val="autoZero"/>
        <c:auto val="1"/>
        <c:lblAlgn val="ctr"/>
        <c:lblOffset val="100"/>
        <c:noMultiLvlLbl val="0"/>
      </c:catAx>
      <c:valAx>
        <c:axId val="17031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D4B-49E7-AB78-83D97417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5248"/>
        <c:axId val="1196455728"/>
      </c:barChart>
      <c:catAx>
        <c:axId val="1196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5728"/>
        <c:crosses val="autoZero"/>
        <c:auto val="1"/>
        <c:lblAlgn val="ctr"/>
        <c:lblOffset val="100"/>
        <c:noMultiLvlLbl val="0"/>
      </c:catAx>
      <c:valAx>
        <c:axId val="1196455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Kenneth Musyoka-SALES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'!$A$32</c:f>
              <c:strCache>
                <c:ptCount val="1"/>
                <c:pt idx="0">
                  <c:v>Nelly Imbusi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'!$B$32:$E$32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173986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8-467D-A45A-29F32E7E5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8288"/>
        <c:axId val="1395288688"/>
      </c:barChart>
      <c:catAx>
        <c:axId val="13952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8688"/>
        <c:crosses val="autoZero"/>
        <c:auto val="1"/>
        <c:lblAlgn val="ctr"/>
        <c:lblOffset val="100"/>
        <c:noMultiLvlLbl val="0"/>
      </c:catAx>
      <c:valAx>
        <c:axId val="1395288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Kenneth Musyoka-VALUATION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'!$A$64</c:f>
              <c:strCache>
                <c:ptCount val="1"/>
                <c:pt idx="0">
                  <c:v>Faith kahare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'!$B$64:$E$64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4-472C-A1E7-91BC62504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6441328"/>
        <c:axId val="1196454768"/>
      </c:lineChart>
      <c:catAx>
        <c:axId val="11964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4768"/>
        <c:crosses val="autoZero"/>
        <c:auto val="1"/>
        <c:lblAlgn val="ctr"/>
        <c:lblOffset val="100"/>
        <c:noMultiLvlLbl val="0"/>
      </c:catAx>
      <c:valAx>
        <c:axId val="1196454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29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A54-401D-9B7C-58F93206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8084416"/>
        <c:axId val="1198095936"/>
      </c:barChart>
      <c:catAx>
        <c:axId val="1198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5936"/>
        <c:crosses val="autoZero"/>
        <c:auto val="1"/>
        <c:lblAlgn val="ctr"/>
        <c:lblOffset val="100"/>
        <c:noMultiLvlLbl val="0"/>
      </c:catAx>
      <c:valAx>
        <c:axId val="1198095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'!$A$33</c:f>
              <c:strCache>
                <c:ptCount val="1"/>
                <c:pt idx="0">
                  <c:v>William odianga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'!$B$33:$E$33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195887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D-4824-8667-ABA3F291F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0048"/>
        <c:axId val="1395246448"/>
      </c:barChart>
      <c:catAx>
        <c:axId val="1395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6448"/>
        <c:crosses val="autoZero"/>
        <c:auto val="1"/>
        <c:lblAlgn val="ctr"/>
        <c:lblOffset val="100"/>
        <c:noMultiLvlLbl val="0"/>
      </c:catAx>
      <c:valAx>
        <c:axId val="139524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'!$A$65</c:f>
              <c:strCache>
                <c:ptCount val="1"/>
                <c:pt idx="0">
                  <c:v>Nelly Imbusi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E-4A3B-BD78-CEF0A6B62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90176"/>
        <c:axId val="1198109376"/>
      </c:barChart>
      <c:catAx>
        <c:axId val="11980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9376"/>
        <c:crosses val="autoZero"/>
        <c:auto val="1"/>
        <c:lblAlgn val="ctr"/>
        <c:lblOffset val="100"/>
        <c:noMultiLvlLbl val="0"/>
      </c:catAx>
      <c:valAx>
        <c:axId val="1198109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A91-4502-B4BF-5ACEF7E0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7092688"/>
        <c:axId val="717111408"/>
      </c:barChart>
      <c:catAx>
        <c:axId val="717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1408"/>
        <c:crosses val="autoZero"/>
        <c:auto val="1"/>
        <c:lblAlgn val="ctr"/>
        <c:lblOffset val="100"/>
        <c:noMultiLvlLbl val="0"/>
      </c:catAx>
      <c:valAx>
        <c:axId val="717111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'!$A$34</c:f>
              <c:strCache>
                <c:ptCount val="1"/>
                <c:pt idx="0">
                  <c:v>Margaret Abigael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'!$B$34:$E$34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F-4EEC-B3D0-7D4348911C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6416"/>
        <c:axId val="1236766896"/>
      </c:barChart>
      <c:catAx>
        <c:axId val="12367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6896"/>
        <c:crosses val="autoZero"/>
        <c:auto val="1"/>
        <c:lblAlgn val="ctr"/>
        <c:lblOffset val="100"/>
        <c:noMultiLvlLbl val="0"/>
      </c:catAx>
      <c:valAx>
        <c:axId val="1236766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2367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48747784102743E-2"/>
          <c:y val="0.25175977335294475"/>
          <c:w val="0.92195125221589724"/>
          <c:h val="0.64535247107258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 TO WEEK SALES '!$A$66</c:f>
              <c:strCache>
                <c:ptCount val="1"/>
                <c:pt idx="0">
                  <c:v>William odianga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0-4089-9262-5263D5D78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3536"/>
        <c:axId val="1236769776"/>
      </c:barChart>
      <c:catAx>
        <c:axId val="12367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9776"/>
        <c:crosses val="autoZero"/>
        <c:auto val="1"/>
        <c:lblAlgn val="ctr"/>
        <c:lblOffset val="100"/>
        <c:noMultiLvlLbl val="0"/>
      </c:catAx>
      <c:valAx>
        <c:axId val="1236769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D60-4841-953F-3AA80530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6765456"/>
        <c:axId val="1236755376"/>
      </c:barChart>
      <c:catAx>
        <c:axId val="12367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5376"/>
        <c:crosses val="autoZero"/>
        <c:auto val="1"/>
        <c:lblAlgn val="ctr"/>
        <c:lblOffset val="100"/>
        <c:noMultiLvlLbl val="0"/>
      </c:catAx>
      <c:valAx>
        <c:axId val="123675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WEEKLY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SALES'!$A$26:$A$50</c:f>
              <c:strCache>
                <c:ptCount val="25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Evelyn Angaywa</c:v>
                </c:pt>
                <c:pt idx="7">
                  <c:v>John Paul</c:v>
                </c:pt>
                <c:pt idx="8">
                  <c:v>Monicah Chepchirchir</c:v>
                </c:pt>
                <c:pt idx="9">
                  <c:v>Sharleen Vulifa</c:v>
                </c:pt>
                <c:pt idx="10">
                  <c:v>Brian Oduor</c:v>
                </c:pt>
                <c:pt idx="11">
                  <c:v>Alpha Aguko</c:v>
                </c:pt>
                <c:pt idx="12">
                  <c:v>Joseph Kamau</c:v>
                </c:pt>
                <c:pt idx="13">
                  <c:v>Thomas Onyikwa</c:v>
                </c:pt>
                <c:pt idx="14">
                  <c:v>Faith kahare</c:v>
                </c:pt>
                <c:pt idx="15">
                  <c:v>Nelly Imbusi</c:v>
                </c:pt>
                <c:pt idx="16">
                  <c:v>William odianga</c:v>
                </c:pt>
                <c:pt idx="17">
                  <c:v>Margaret Abigael</c:v>
                </c:pt>
                <c:pt idx="18">
                  <c:v>Sarah Wairimu</c:v>
                </c:pt>
                <c:pt idx="19">
                  <c:v>Maurice Cerullo</c:v>
                </c:pt>
                <c:pt idx="20">
                  <c:v>Ivy Atieno</c:v>
                </c:pt>
                <c:pt idx="21">
                  <c:v>Irene Awuor</c:v>
                </c:pt>
                <c:pt idx="22">
                  <c:v>Michelle Wamalwa</c:v>
                </c:pt>
                <c:pt idx="23">
                  <c:v>Salome Gichuho</c:v>
                </c:pt>
                <c:pt idx="24">
                  <c:v>Beverly Muvao</c:v>
                </c:pt>
              </c:strCache>
            </c:strRef>
          </c:cat>
          <c:val>
            <c:numRef>
              <c:f>'WEEKLY SALES'!$D$26:$D$50</c:f>
              <c:numCache>
                <c:formatCode>_ * #,##0.00_ ;_ * \-#,##0.00_ ;_ * "-"??_ ;_ @_ </c:formatCode>
                <c:ptCount val="25"/>
                <c:pt idx="0">
                  <c:v>170000</c:v>
                </c:pt>
                <c:pt idx="1">
                  <c:v>0</c:v>
                </c:pt>
                <c:pt idx="2">
                  <c:v>455869</c:v>
                </c:pt>
                <c:pt idx="3">
                  <c:v>2700000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701774</c:v>
                </c:pt>
                <c:pt idx="8">
                  <c:v>414324</c:v>
                </c:pt>
                <c:pt idx="9">
                  <c:v>0</c:v>
                </c:pt>
                <c:pt idx="10">
                  <c:v>192000</c:v>
                </c:pt>
                <c:pt idx="11">
                  <c:v>0</c:v>
                </c:pt>
                <c:pt idx="12">
                  <c:v>260000</c:v>
                </c:pt>
                <c:pt idx="13">
                  <c:v>1240000</c:v>
                </c:pt>
                <c:pt idx="14">
                  <c:v>391302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220000</c:v>
                </c:pt>
                <c:pt idx="19">
                  <c:v>580000</c:v>
                </c:pt>
                <c:pt idx="20">
                  <c:v>0</c:v>
                </c:pt>
                <c:pt idx="21">
                  <c:v>90000</c:v>
                </c:pt>
                <c:pt idx="22">
                  <c:v>0</c:v>
                </c:pt>
                <c:pt idx="23">
                  <c:v>320000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2-4272-A5CC-9DB022424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'!$A$35</c:f>
              <c:strCache>
                <c:ptCount val="1"/>
                <c:pt idx="0">
                  <c:v>Sarah Wairimu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'!$B$35:$E$35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220000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F-47B2-9EB7-D2F62DF89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4816"/>
        <c:axId val="1236672816"/>
      </c:barChart>
      <c:catAx>
        <c:axId val="12366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2816"/>
        <c:crosses val="autoZero"/>
        <c:auto val="1"/>
        <c:lblAlgn val="ctr"/>
        <c:lblOffset val="100"/>
        <c:noMultiLvlLbl val="0"/>
      </c:catAx>
      <c:valAx>
        <c:axId val="123667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2366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'!$A$67</c:f>
              <c:strCache>
                <c:ptCount val="1"/>
                <c:pt idx="0">
                  <c:v>Margaret Abigael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7-4EA3-87A9-8A7AA92F68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6016"/>
        <c:axId val="1236774096"/>
      </c:barChart>
      <c:catAx>
        <c:axId val="1236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4096"/>
        <c:crosses val="autoZero"/>
        <c:auto val="1"/>
        <c:lblAlgn val="ctr"/>
        <c:lblOffset val="100"/>
        <c:noMultiLvlLbl val="0"/>
      </c:catAx>
      <c:valAx>
        <c:axId val="1236774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13</c:v>
                </c:pt>
                <c:pt idx="1">
                  <c:v>18</c:v>
                </c:pt>
                <c:pt idx="2">
                  <c:v>19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BEF-401D-9A6E-1C16F7AF5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8656"/>
        <c:axId val="1236661776"/>
      </c:barChart>
      <c:catAx>
        <c:axId val="1236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1776"/>
        <c:crosses val="autoZero"/>
        <c:auto val="1"/>
        <c:lblAlgn val="ctr"/>
        <c:lblOffset val="100"/>
        <c:noMultiLvlLbl val="0"/>
      </c:catAx>
      <c:valAx>
        <c:axId val="123666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'!$A$41</c:f>
              <c:strCache>
                <c:ptCount val="1"/>
                <c:pt idx="0">
                  <c:v>Beverly Muvao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'!$B$41:$E$41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86C-94AA-A81D414F47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3856"/>
        <c:axId val="1236690096"/>
      </c:barChart>
      <c:catAx>
        <c:axId val="1236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0096"/>
        <c:crosses val="autoZero"/>
        <c:auto val="1"/>
        <c:lblAlgn val="ctr"/>
        <c:lblOffset val="100"/>
        <c:noMultiLvlLbl val="0"/>
      </c:catAx>
      <c:valAx>
        <c:axId val="1236690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236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'!$A$68</c:f>
              <c:strCache>
                <c:ptCount val="1"/>
                <c:pt idx="0">
                  <c:v>Sarah Wairimu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'!$B$68:$E$68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484F-BBD7-14B68A6DB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1856"/>
        <c:axId val="1236679536"/>
      </c:barChart>
      <c:catAx>
        <c:axId val="12366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9536"/>
        <c:crosses val="autoZero"/>
        <c:auto val="1"/>
        <c:lblAlgn val="ctr"/>
        <c:lblOffset val="100"/>
        <c:noMultiLvlLbl val="0"/>
      </c:catAx>
      <c:valAx>
        <c:axId val="1236679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9EC-4CCC-9E0D-37C48A652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5968"/>
        <c:axId val="1196401008"/>
      </c:barChart>
      <c:catAx>
        <c:axId val="11964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1008"/>
        <c:crosses val="autoZero"/>
        <c:auto val="1"/>
        <c:lblAlgn val="ctr"/>
        <c:lblOffset val="100"/>
        <c:noMultiLvlLbl val="0"/>
      </c:catAx>
      <c:valAx>
        <c:axId val="1196401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'!$A$42</c:f>
              <c:strCache>
                <c:ptCount val="1"/>
                <c:pt idx="0">
                  <c:v>Moses Geoffrey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'!$B$42:$E$42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24504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089-9E15-14A471492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59888"/>
        <c:axId val="1395273328"/>
      </c:barChart>
      <c:catAx>
        <c:axId val="13952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3328"/>
        <c:crosses val="autoZero"/>
        <c:auto val="1"/>
        <c:lblAlgn val="ctr"/>
        <c:lblOffset val="100"/>
        <c:noMultiLvlLbl val="0"/>
      </c:catAx>
      <c:valAx>
        <c:axId val="1395273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'!$A$69</c:f>
              <c:strCache>
                <c:ptCount val="1"/>
                <c:pt idx="0">
                  <c:v>Maurice Cerullo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'!$B$69:$E$69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405B-9E8D-B2E6E2EFF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64656"/>
        <c:axId val="1236680016"/>
      </c:barChart>
      <c:catAx>
        <c:axId val="12366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0016"/>
        <c:crosses val="autoZero"/>
        <c:auto val="1"/>
        <c:lblAlgn val="ctr"/>
        <c:lblOffset val="100"/>
        <c:noMultiLvlLbl val="0"/>
      </c:catAx>
      <c:valAx>
        <c:axId val="1236680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FA-4614-B0C1-05E2EA5B9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2336"/>
        <c:axId val="1236660336"/>
      </c:barChart>
      <c:catAx>
        <c:axId val="12366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0336"/>
        <c:crosses val="autoZero"/>
        <c:auto val="1"/>
        <c:lblAlgn val="ctr"/>
        <c:lblOffset val="100"/>
        <c:noMultiLvlLbl val="0"/>
      </c:catAx>
      <c:valAx>
        <c:axId val="123666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4E7-4C7D-9852-D80B52309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9056"/>
        <c:axId val="1236682896"/>
      </c:barChart>
      <c:catAx>
        <c:axId val="12366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2896"/>
        <c:crosses val="autoZero"/>
        <c:auto val="1"/>
        <c:lblAlgn val="ctr"/>
        <c:lblOffset val="100"/>
        <c:noMultiLvlLbl val="0"/>
      </c:catAx>
      <c:valAx>
        <c:axId val="1236682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SALES'!$A$3:$A$14</c:f>
              <c:strCache>
                <c:ptCount val="12"/>
                <c:pt idx="0">
                  <c:v>PENSION</c:v>
                </c:pt>
                <c:pt idx="1">
                  <c:v>THIKA</c:v>
                </c:pt>
                <c:pt idx="2">
                  <c:v>MOMBASA</c:v>
                </c:pt>
                <c:pt idx="3">
                  <c:v>KITENGELA</c:v>
                </c:pt>
                <c:pt idx="4">
                  <c:v>NAKURU</c:v>
                </c:pt>
                <c:pt idx="5">
                  <c:v>ELDORET</c:v>
                </c:pt>
                <c:pt idx="6">
                  <c:v>TRADE CENTER</c:v>
                </c:pt>
                <c:pt idx="7">
                  <c:v>ECOBANK</c:v>
                </c:pt>
                <c:pt idx="8">
                  <c:v>HOMABAY</c:v>
                </c:pt>
                <c:pt idx="9">
                  <c:v>KISUMU</c:v>
                </c:pt>
                <c:pt idx="10">
                  <c:v>VOI</c:v>
                </c:pt>
                <c:pt idx="11">
                  <c:v>KITUI</c:v>
                </c:pt>
              </c:strCache>
            </c:strRef>
          </c:cat>
          <c:val>
            <c:numRef>
              <c:f>'WEEKLY SALES'!$D$3:$D$14</c:f>
              <c:numCache>
                <c:formatCode>_ * #,##0.00_ ;_ * \-#,##0.00_ ;_ * "-"??_ ;_ @_ </c:formatCode>
                <c:ptCount val="12"/>
                <c:pt idx="0">
                  <c:v>2980945</c:v>
                </c:pt>
                <c:pt idx="1">
                  <c:v>4340000</c:v>
                </c:pt>
                <c:pt idx="2">
                  <c:v>0</c:v>
                </c:pt>
                <c:pt idx="3">
                  <c:v>414324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2-4743-8284-3CFCF70FC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'!$A$70</c:f>
              <c:strCache>
                <c:ptCount val="1"/>
                <c:pt idx="0">
                  <c:v>Ivy Atieno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'!$B$70:$E$70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A-4A20-89F0-429AAD72E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6439888"/>
        <c:axId val="1196443728"/>
      </c:lineChart>
      <c:catAx>
        <c:axId val="1196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3728"/>
        <c:crosses val="autoZero"/>
        <c:auto val="1"/>
        <c:lblAlgn val="ctr"/>
        <c:lblOffset val="100"/>
        <c:noMultiLvlLbl val="0"/>
      </c:catAx>
      <c:valAx>
        <c:axId val="1196443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4A-446E-8FDA-6AF2DB92E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0256"/>
        <c:axId val="1236694896"/>
      </c:barChart>
      <c:catAx>
        <c:axId val="12367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4896"/>
        <c:crosses val="autoZero"/>
        <c:auto val="1"/>
        <c:lblAlgn val="ctr"/>
        <c:lblOffset val="100"/>
        <c:noMultiLvlLbl val="0"/>
      </c:catAx>
      <c:valAx>
        <c:axId val="1236694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6E-4D0F-B620-0C67477F6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9776"/>
        <c:axId val="1236767856"/>
      </c:barChart>
      <c:catAx>
        <c:axId val="12367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7856"/>
        <c:crosses val="autoZero"/>
        <c:auto val="1"/>
        <c:lblAlgn val="ctr"/>
        <c:lblOffset val="100"/>
        <c:noMultiLvlLbl val="0"/>
      </c:catAx>
      <c:valAx>
        <c:axId val="1236767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'!$A$71</c:f>
              <c:strCache>
                <c:ptCount val="1"/>
                <c:pt idx="0">
                  <c:v>Irene Awuor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'!$B$71:$E$71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4473-8267-1C5F4D2F05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79856"/>
        <c:axId val="1236753456"/>
      </c:lineChart>
      <c:catAx>
        <c:axId val="12367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3456"/>
        <c:crosses val="autoZero"/>
        <c:auto val="1"/>
        <c:lblAlgn val="ctr"/>
        <c:lblOffset val="100"/>
        <c:noMultiLvlLbl val="0"/>
      </c:catAx>
      <c:valAx>
        <c:axId val="1236753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31A-48BF-9471-ADF4ECBAD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2656"/>
        <c:axId val="1236760656"/>
      </c:barChart>
      <c:catAx>
        <c:axId val="12367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0656"/>
        <c:crosses val="autoZero"/>
        <c:auto val="1"/>
        <c:lblAlgn val="ctr"/>
        <c:lblOffset val="100"/>
        <c:noMultiLvlLbl val="0"/>
      </c:catAx>
      <c:valAx>
        <c:axId val="1236760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D-44F4-8B9F-EBB60EC9C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7648"/>
        <c:axId val="1196430288"/>
      </c:barChart>
      <c:catAx>
        <c:axId val="11964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288"/>
        <c:crosses val="autoZero"/>
        <c:auto val="1"/>
        <c:lblAlgn val="ctr"/>
        <c:lblOffset val="100"/>
        <c:noMultiLvlLbl val="0"/>
      </c:catAx>
      <c:valAx>
        <c:axId val="1196430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'!$A$72</c:f>
              <c:strCache>
                <c:ptCount val="1"/>
                <c:pt idx="0">
                  <c:v>Michelle Wamalwa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'!$B$72:$E$72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7-4D51-96B5-0E49921B9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9808"/>
        <c:axId val="1196437968"/>
      </c:barChart>
      <c:catAx>
        <c:axId val="11964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7968"/>
        <c:crosses val="autoZero"/>
        <c:auto val="1"/>
        <c:lblAlgn val="ctr"/>
        <c:lblOffset val="100"/>
        <c:noMultiLvlLbl val="0"/>
      </c:catAx>
      <c:valAx>
        <c:axId val="1196437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8CA-446D-93D2-E51AF5481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2288"/>
        <c:axId val="1196454288"/>
      </c:barChart>
      <c:catAx>
        <c:axId val="11964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4288"/>
        <c:crosses val="autoZero"/>
        <c:auto val="1"/>
        <c:lblAlgn val="ctr"/>
        <c:lblOffset val="100"/>
        <c:noMultiLvlLbl val="0"/>
      </c:catAx>
      <c:valAx>
        <c:axId val="1196454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BB-416A-A0A3-D4818DB287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4336"/>
        <c:axId val="1236664656"/>
      </c:barChart>
      <c:catAx>
        <c:axId val="12366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4656"/>
        <c:crosses val="autoZero"/>
        <c:auto val="1"/>
        <c:lblAlgn val="ctr"/>
        <c:lblOffset val="100"/>
        <c:noMultiLvlLbl val="0"/>
      </c:catAx>
      <c:valAx>
        <c:axId val="123666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'!$A$73</c:f>
              <c:strCache>
                <c:ptCount val="1"/>
                <c:pt idx="0">
                  <c:v>Salome Gichuho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'!$B$73:$E$73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4-4EA0-BB4C-818EDCC8F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301648"/>
        <c:axId val="1395302128"/>
      </c:lineChart>
      <c:catAx>
        <c:axId val="13953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2128"/>
        <c:crosses val="autoZero"/>
        <c:auto val="1"/>
        <c:lblAlgn val="ctr"/>
        <c:lblOffset val="100"/>
        <c:noMultiLvlLbl val="0"/>
      </c:catAx>
      <c:valAx>
        <c:axId val="139530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SALES'!$F$3:$F$16</c:f>
              <c:strCache>
                <c:ptCount val="14"/>
                <c:pt idx="0">
                  <c:v>FOLLOW UP</c:v>
                </c:pt>
                <c:pt idx="1">
                  <c:v>REFERRAL</c:v>
                </c:pt>
                <c:pt idx="2">
                  <c:v>WEBSITE</c:v>
                </c:pt>
                <c:pt idx="3">
                  <c:v>FACEBOOK</c:v>
                </c:pt>
                <c:pt idx="4">
                  <c:v>TSC COLD CALLING</c:v>
                </c:pt>
                <c:pt idx="5">
                  <c:v>SHORT-CODE</c:v>
                </c:pt>
                <c:pt idx="6">
                  <c:v>TV ADVERT</c:v>
                </c:pt>
                <c:pt idx="7">
                  <c:v>CSE EXISTING CLIENT</c:v>
                </c:pt>
                <c:pt idx="8">
                  <c:v>SOCIAL MEDIA</c:v>
                </c:pt>
                <c:pt idx="9">
                  <c:v>BILL BOARD</c:v>
                </c:pt>
                <c:pt idx="10">
                  <c:v>USSD</c:v>
                </c:pt>
                <c:pt idx="11">
                  <c:v>WALL BRANDING</c:v>
                </c:pt>
                <c:pt idx="12">
                  <c:v>CHART TEXT</c:v>
                </c:pt>
                <c:pt idx="13">
                  <c:v>STREET POLE</c:v>
                </c:pt>
              </c:strCache>
            </c:strRef>
          </c:cat>
          <c:val>
            <c:numRef>
              <c:f>'WEEKLY SALES'!$I$3:$I$16</c:f>
              <c:numCache>
                <c:formatCode>_ * #,##0.00_ ;_ * \-#,##0.00_ ;_ * "-"??_ ;_ @_ </c:formatCode>
                <c:ptCount val="14"/>
                <c:pt idx="0">
                  <c:v>4609171</c:v>
                </c:pt>
                <c:pt idx="1">
                  <c:v>436098</c:v>
                </c:pt>
                <c:pt idx="2">
                  <c:v>940000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860000</c:v>
                </c:pt>
                <c:pt idx="7">
                  <c:v>0</c:v>
                </c:pt>
                <c:pt idx="8">
                  <c:v>0</c:v>
                </c:pt>
                <c:pt idx="9">
                  <c:v>890000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744-A769-BDA6B7AB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4B2-47C4-9298-ECD685D60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5536"/>
        <c:axId val="1236702576"/>
      </c:barChart>
      <c:catAx>
        <c:axId val="12367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2576"/>
        <c:crosses val="autoZero"/>
        <c:auto val="1"/>
        <c:lblAlgn val="ctr"/>
        <c:lblOffset val="100"/>
        <c:noMultiLvlLbl val="0"/>
      </c:catAx>
      <c:valAx>
        <c:axId val="1236702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01-41F4-BAE4-8FABF6279A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2688"/>
        <c:axId val="1196399088"/>
      </c:barChart>
      <c:catAx>
        <c:axId val="11964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99088"/>
        <c:crosses val="autoZero"/>
        <c:auto val="1"/>
        <c:lblAlgn val="ctr"/>
        <c:lblOffset val="100"/>
        <c:noMultiLvlLbl val="0"/>
      </c:catAx>
      <c:valAx>
        <c:axId val="119639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'!$A$74</c:f>
              <c:strCache>
                <c:ptCount val="1"/>
                <c:pt idx="0">
                  <c:v>Beverly Muvao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'!$B$74:$E$74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C-436D-9D98-3E7DE92927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3408"/>
        <c:axId val="1395291568"/>
      </c:barChart>
      <c:catAx>
        <c:axId val="13952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1568"/>
        <c:crosses val="autoZero"/>
        <c:auto val="1"/>
        <c:lblAlgn val="ctr"/>
        <c:lblOffset val="100"/>
        <c:noMultiLvlLbl val="0"/>
      </c:catAx>
      <c:valAx>
        <c:axId val="139529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31</c:v>
                </c:pt>
                <c:pt idx="2">
                  <c:v>24</c:v>
                </c:pt>
                <c:pt idx="3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CD4-4CF5-9B61-E2719BB47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9968"/>
        <c:axId val="1196451408"/>
      </c:barChart>
      <c:catAx>
        <c:axId val="11964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1408"/>
        <c:crosses val="autoZero"/>
        <c:auto val="1"/>
        <c:lblAlgn val="ctr"/>
        <c:lblOffset val="100"/>
        <c:noMultiLvlLbl val="0"/>
      </c:catAx>
      <c:valAx>
        <c:axId val="1196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26-4B0D-8D04-883D91D61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303088"/>
        <c:axId val="1395290128"/>
      </c:barChart>
      <c:catAx>
        <c:axId val="13953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0128"/>
        <c:crosses val="autoZero"/>
        <c:auto val="1"/>
        <c:lblAlgn val="ctr"/>
        <c:lblOffset val="100"/>
        <c:noMultiLvlLbl val="0"/>
      </c:catAx>
      <c:valAx>
        <c:axId val="1395290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3953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3A-42A5-A766-C4CABE16B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86816"/>
        <c:axId val="1198093056"/>
      </c:barChart>
      <c:catAx>
        <c:axId val="11980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3056"/>
        <c:crosses val="autoZero"/>
        <c:auto val="1"/>
        <c:lblAlgn val="ctr"/>
        <c:lblOffset val="100"/>
        <c:noMultiLvlLbl val="0"/>
      </c:catAx>
      <c:valAx>
        <c:axId val="119809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552-4FC4-812B-32D92A822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07568"/>
        <c:axId val="717085008"/>
      </c:barChart>
      <c:catAx>
        <c:axId val="7171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85008"/>
        <c:crosses val="autoZero"/>
        <c:auto val="1"/>
        <c:lblAlgn val="ctr"/>
        <c:lblOffset val="100"/>
        <c:noMultiLvlLbl val="0"/>
      </c:catAx>
      <c:valAx>
        <c:axId val="717085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54A-4456-9C62-B0A8B1962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61008"/>
        <c:axId val="1196461488"/>
      </c:barChart>
      <c:catAx>
        <c:axId val="11964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61488"/>
        <c:crosses val="autoZero"/>
        <c:auto val="1"/>
        <c:lblAlgn val="ctr"/>
        <c:lblOffset val="100"/>
        <c:noMultiLvlLbl val="0"/>
      </c:catAx>
      <c:valAx>
        <c:axId val="1196461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72-43A4-A9A1-F94FFBB6B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109376"/>
        <c:axId val="1198111776"/>
      </c:lineChart>
      <c:catAx>
        <c:axId val="11981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11776"/>
        <c:crosses val="autoZero"/>
        <c:auto val="1"/>
        <c:lblAlgn val="ctr"/>
        <c:lblOffset val="100"/>
        <c:noMultiLvlLbl val="0"/>
      </c:catAx>
      <c:valAx>
        <c:axId val="119811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3DC-475E-B391-BDFCDBFFD8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4528"/>
        <c:axId val="1395298288"/>
      </c:barChart>
      <c:catAx>
        <c:axId val="13952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8288"/>
        <c:crosses val="autoZero"/>
        <c:auto val="1"/>
        <c:lblAlgn val="ctr"/>
        <c:lblOffset val="100"/>
        <c:noMultiLvlLbl val="0"/>
      </c:catAx>
      <c:valAx>
        <c:axId val="139529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SALES'!$K$3:$K$9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INSURANCE</c:v>
                </c:pt>
                <c:pt idx="5">
                  <c:v>IMPORT DUTY</c:v>
                </c:pt>
                <c:pt idx="6">
                  <c:v>Weekend loan</c:v>
                </c:pt>
              </c:strCache>
            </c:strRef>
          </c:cat>
          <c:val>
            <c:numRef>
              <c:f>'WEEKLY SALES'!$N$3:$N$9</c:f>
              <c:numCache>
                <c:formatCode>_ * #,##0.00_ ;_ * \-#,##0.00_ ;_ * "-"??_ ;_ @_ </c:formatCode>
                <c:ptCount val="7"/>
                <c:pt idx="0">
                  <c:v>3786000</c:v>
                </c:pt>
                <c:pt idx="1">
                  <c:v>0</c:v>
                </c:pt>
                <c:pt idx="2">
                  <c:v>899269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4C71-A502-7BE9A37E0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454863"/>
        <c:axId val="1385455279"/>
      </c:barChart>
      <c:catAx>
        <c:axId val="138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7AF-4AF9-9820-9267806EB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92576"/>
        <c:axId val="1198101216"/>
      </c:barChart>
      <c:catAx>
        <c:axId val="11980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1216"/>
        <c:crosses val="autoZero"/>
        <c:auto val="1"/>
        <c:lblAlgn val="ctr"/>
        <c:lblOffset val="100"/>
        <c:noMultiLvlLbl val="0"/>
      </c:catAx>
      <c:valAx>
        <c:axId val="1198101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EA-4E5A-9EE6-7CB554689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93968"/>
        <c:axId val="1395294448"/>
      </c:lineChart>
      <c:catAx>
        <c:axId val="13952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4448"/>
        <c:crosses val="autoZero"/>
        <c:auto val="1"/>
        <c:lblAlgn val="ctr"/>
        <c:lblOffset val="100"/>
        <c:noMultiLvlLbl val="0"/>
      </c:catAx>
      <c:valAx>
        <c:axId val="1395294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14</c:v>
                </c:pt>
                <c:pt idx="1">
                  <c:v>32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0F5-4021-B826-605220132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8656"/>
        <c:axId val="1236689136"/>
      </c:barChart>
      <c:catAx>
        <c:axId val="1236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9136"/>
        <c:crosses val="autoZero"/>
        <c:auto val="1"/>
        <c:lblAlgn val="ctr"/>
        <c:lblOffset val="100"/>
        <c:noMultiLvlLbl val="0"/>
      </c:catAx>
      <c:valAx>
        <c:axId val="123668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2E-4B08-AE4F-8B9B7254A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79088"/>
        <c:axId val="1395270448"/>
      </c:barChart>
      <c:catAx>
        <c:axId val="13952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0448"/>
        <c:crosses val="autoZero"/>
        <c:auto val="1"/>
        <c:lblAlgn val="ctr"/>
        <c:lblOffset val="100"/>
        <c:noMultiLvlLbl val="0"/>
      </c:catAx>
      <c:valAx>
        <c:axId val="139527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981-4FBB-9FD9-8F7E7302C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16976"/>
        <c:axId val="1236717936"/>
      </c:lineChart>
      <c:catAx>
        <c:axId val="1236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17936"/>
        <c:crosses val="autoZero"/>
        <c:auto val="1"/>
        <c:lblAlgn val="ctr"/>
        <c:lblOffset val="100"/>
        <c:noMultiLvlLbl val="0"/>
      </c:catAx>
      <c:valAx>
        <c:axId val="1236717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F2D-4E55-A02A-6359ACBF5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59696"/>
        <c:axId val="1236757296"/>
      </c:barChart>
      <c:catAx>
        <c:axId val="1236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7296"/>
        <c:crosses val="autoZero"/>
        <c:auto val="1"/>
        <c:lblAlgn val="ctr"/>
        <c:lblOffset val="100"/>
        <c:noMultiLvlLbl val="0"/>
      </c:catAx>
      <c:valAx>
        <c:axId val="123675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099-4DA2-8B6F-F49C5E86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6711696"/>
        <c:axId val="1236697776"/>
      </c:barChart>
      <c:catAx>
        <c:axId val="12367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7776"/>
        <c:crosses val="autoZero"/>
        <c:auto val="1"/>
        <c:lblAlgn val="ctr"/>
        <c:lblOffset val="100"/>
        <c:noMultiLvlLbl val="0"/>
      </c:catAx>
      <c:valAx>
        <c:axId val="123669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'!$B$49:$E$49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29-4774-9C4B-35863E1E0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78416"/>
        <c:axId val="1236781776"/>
      </c:lineChart>
      <c:catAx>
        <c:axId val="12367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81776"/>
        <c:crosses val="autoZero"/>
        <c:auto val="1"/>
        <c:lblAlgn val="ctr"/>
        <c:lblOffset val="100"/>
        <c:noMultiLvlLbl val="0"/>
      </c:catAx>
      <c:valAx>
        <c:axId val="123678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21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36D-48E8-AAC8-28355B9E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94416"/>
        <c:axId val="1236715536"/>
      </c:barChart>
      <c:catAx>
        <c:axId val="12366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15536"/>
        <c:crosses val="autoZero"/>
        <c:auto val="1"/>
        <c:lblAlgn val="ctr"/>
        <c:lblOffset val="100"/>
        <c:noMultiLvlLbl val="0"/>
      </c:catAx>
      <c:valAx>
        <c:axId val="123671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55-4666-9513-FE18ADCB3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65136"/>
        <c:axId val="1236674256"/>
      </c:barChart>
      <c:catAx>
        <c:axId val="12366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4256"/>
        <c:crosses val="autoZero"/>
        <c:auto val="1"/>
        <c:lblAlgn val="ctr"/>
        <c:lblOffset val="100"/>
        <c:noMultiLvlLbl val="0"/>
      </c:catAx>
      <c:valAx>
        <c:axId val="1236674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6.xml"/><Relationship Id="rId21" Type="http://schemas.openxmlformats.org/officeDocument/2006/relationships/chart" Target="../charts/chart41.xml"/><Relationship Id="rId42" Type="http://schemas.openxmlformats.org/officeDocument/2006/relationships/chart" Target="../charts/chart62.xml"/><Relationship Id="rId47" Type="http://schemas.openxmlformats.org/officeDocument/2006/relationships/chart" Target="../charts/chart67.xml"/><Relationship Id="rId63" Type="http://schemas.openxmlformats.org/officeDocument/2006/relationships/chart" Target="../charts/chart83.xml"/><Relationship Id="rId68" Type="http://schemas.openxmlformats.org/officeDocument/2006/relationships/chart" Target="../charts/chart88.xml"/><Relationship Id="rId84" Type="http://schemas.openxmlformats.org/officeDocument/2006/relationships/chart" Target="../charts/chart104.xml"/><Relationship Id="rId89" Type="http://schemas.openxmlformats.org/officeDocument/2006/relationships/chart" Target="../charts/chart109.xml"/><Relationship Id="rId16" Type="http://schemas.openxmlformats.org/officeDocument/2006/relationships/chart" Target="../charts/chart36.xml"/><Relationship Id="rId11" Type="http://schemas.openxmlformats.org/officeDocument/2006/relationships/chart" Target="../charts/chart31.xml"/><Relationship Id="rId32" Type="http://schemas.openxmlformats.org/officeDocument/2006/relationships/chart" Target="../charts/chart52.xml"/><Relationship Id="rId37" Type="http://schemas.openxmlformats.org/officeDocument/2006/relationships/chart" Target="../charts/chart57.xml"/><Relationship Id="rId53" Type="http://schemas.openxmlformats.org/officeDocument/2006/relationships/chart" Target="../charts/chart73.xml"/><Relationship Id="rId58" Type="http://schemas.openxmlformats.org/officeDocument/2006/relationships/chart" Target="../charts/chart78.xml"/><Relationship Id="rId74" Type="http://schemas.openxmlformats.org/officeDocument/2006/relationships/chart" Target="../charts/chart94.xml"/><Relationship Id="rId79" Type="http://schemas.openxmlformats.org/officeDocument/2006/relationships/chart" Target="../charts/chart99.xml"/><Relationship Id="rId5" Type="http://schemas.openxmlformats.org/officeDocument/2006/relationships/chart" Target="../charts/chart25.xml"/><Relationship Id="rId90" Type="http://schemas.openxmlformats.org/officeDocument/2006/relationships/chart" Target="../charts/chart110.xml"/><Relationship Id="rId95" Type="http://schemas.openxmlformats.org/officeDocument/2006/relationships/chart" Target="../charts/chart115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Relationship Id="rId43" Type="http://schemas.openxmlformats.org/officeDocument/2006/relationships/chart" Target="../charts/chart63.xml"/><Relationship Id="rId48" Type="http://schemas.openxmlformats.org/officeDocument/2006/relationships/chart" Target="../charts/chart68.xml"/><Relationship Id="rId64" Type="http://schemas.openxmlformats.org/officeDocument/2006/relationships/chart" Target="../charts/chart84.xml"/><Relationship Id="rId69" Type="http://schemas.openxmlformats.org/officeDocument/2006/relationships/chart" Target="../charts/chart89.xml"/><Relationship Id="rId8" Type="http://schemas.openxmlformats.org/officeDocument/2006/relationships/chart" Target="../charts/chart28.xml"/><Relationship Id="rId51" Type="http://schemas.openxmlformats.org/officeDocument/2006/relationships/chart" Target="../charts/chart71.xml"/><Relationship Id="rId72" Type="http://schemas.openxmlformats.org/officeDocument/2006/relationships/chart" Target="../charts/chart92.xml"/><Relationship Id="rId80" Type="http://schemas.openxmlformats.org/officeDocument/2006/relationships/chart" Target="../charts/chart100.xml"/><Relationship Id="rId85" Type="http://schemas.openxmlformats.org/officeDocument/2006/relationships/chart" Target="../charts/chart105.xml"/><Relationship Id="rId93" Type="http://schemas.openxmlformats.org/officeDocument/2006/relationships/chart" Target="../charts/chart113.xml"/><Relationship Id="rId3" Type="http://schemas.openxmlformats.org/officeDocument/2006/relationships/chart" Target="../charts/chart23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5" Type="http://schemas.openxmlformats.org/officeDocument/2006/relationships/chart" Target="../charts/chart45.xml"/><Relationship Id="rId33" Type="http://schemas.openxmlformats.org/officeDocument/2006/relationships/chart" Target="../charts/chart53.xml"/><Relationship Id="rId38" Type="http://schemas.openxmlformats.org/officeDocument/2006/relationships/chart" Target="../charts/chart58.xml"/><Relationship Id="rId46" Type="http://schemas.openxmlformats.org/officeDocument/2006/relationships/chart" Target="../charts/chart66.xml"/><Relationship Id="rId59" Type="http://schemas.openxmlformats.org/officeDocument/2006/relationships/chart" Target="../charts/chart79.xml"/><Relationship Id="rId67" Type="http://schemas.openxmlformats.org/officeDocument/2006/relationships/chart" Target="../charts/chart87.xml"/><Relationship Id="rId20" Type="http://schemas.openxmlformats.org/officeDocument/2006/relationships/chart" Target="../charts/chart40.xml"/><Relationship Id="rId41" Type="http://schemas.openxmlformats.org/officeDocument/2006/relationships/chart" Target="../charts/chart61.xml"/><Relationship Id="rId54" Type="http://schemas.openxmlformats.org/officeDocument/2006/relationships/chart" Target="../charts/chart74.xml"/><Relationship Id="rId62" Type="http://schemas.openxmlformats.org/officeDocument/2006/relationships/chart" Target="../charts/chart82.xml"/><Relationship Id="rId70" Type="http://schemas.openxmlformats.org/officeDocument/2006/relationships/chart" Target="../charts/chart90.xml"/><Relationship Id="rId75" Type="http://schemas.openxmlformats.org/officeDocument/2006/relationships/chart" Target="../charts/chart95.xml"/><Relationship Id="rId83" Type="http://schemas.openxmlformats.org/officeDocument/2006/relationships/chart" Target="../charts/chart103.xml"/><Relationship Id="rId88" Type="http://schemas.openxmlformats.org/officeDocument/2006/relationships/chart" Target="../charts/chart108.xml"/><Relationship Id="rId91" Type="http://schemas.openxmlformats.org/officeDocument/2006/relationships/chart" Target="../charts/chart111.xml"/><Relationship Id="rId96" Type="http://schemas.openxmlformats.org/officeDocument/2006/relationships/chart" Target="../charts/chart11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28" Type="http://schemas.openxmlformats.org/officeDocument/2006/relationships/chart" Target="../charts/chart48.xml"/><Relationship Id="rId36" Type="http://schemas.openxmlformats.org/officeDocument/2006/relationships/chart" Target="../charts/chart56.xml"/><Relationship Id="rId49" Type="http://schemas.openxmlformats.org/officeDocument/2006/relationships/chart" Target="../charts/chart69.xml"/><Relationship Id="rId57" Type="http://schemas.openxmlformats.org/officeDocument/2006/relationships/chart" Target="../charts/chart77.xml"/><Relationship Id="rId10" Type="http://schemas.openxmlformats.org/officeDocument/2006/relationships/chart" Target="../charts/chart30.xml"/><Relationship Id="rId31" Type="http://schemas.openxmlformats.org/officeDocument/2006/relationships/chart" Target="../charts/chart51.xml"/><Relationship Id="rId44" Type="http://schemas.openxmlformats.org/officeDocument/2006/relationships/chart" Target="../charts/chart64.xml"/><Relationship Id="rId52" Type="http://schemas.openxmlformats.org/officeDocument/2006/relationships/chart" Target="../charts/chart72.xml"/><Relationship Id="rId60" Type="http://schemas.openxmlformats.org/officeDocument/2006/relationships/chart" Target="../charts/chart80.xml"/><Relationship Id="rId65" Type="http://schemas.openxmlformats.org/officeDocument/2006/relationships/chart" Target="../charts/chart85.xml"/><Relationship Id="rId73" Type="http://schemas.openxmlformats.org/officeDocument/2006/relationships/chart" Target="../charts/chart93.xml"/><Relationship Id="rId78" Type="http://schemas.openxmlformats.org/officeDocument/2006/relationships/chart" Target="../charts/chart98.xml"/><Relationship Id="rId81" Type="http://schemas.openxmlformats.org/officeDocument/2006/relationships/chart" Target="../charts/chart101.xml"/><Relationship Id="rId86" Type="http://schemas.openxmlformats.org/officeDocument/2006/relationships/chart" Target="../charts/chart106.xml"/><Relationship Id="rId94" Type="http://schemas.openxmlformats.org/officeDocument/2006/relationships/chart" Target="../charts/chart114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9" Type="http://schemas.openxmlformats.org/officeDocument/2006/relationships/chart" Target="../charts/chart59.xml"/><Relationship Id="rId34" Type="http://schemas.openxmlformats.org/officeDocument/2006/relationships/chart" Target="../charts/chart54.xml"/><Relationship Id="rId50" Type="http://schemas.openxmlformats.org/officeDocument/2006/relationships/chart" Target="../charts/chart70.xml"/><Relationship Id="rId55" Type="http://schemas.openxmlformats.org/officeDocument/2006/relationships/chart" Target="../charts/chart75.xml"/><Relationship Id="rId76" Type="http://schemas.openxmlformats.org/officeDocument/2006/relationships/chart" Target="../charts/chart96.xml"/><Relationship Id="rId7" Type="http://schemas.openxmlformats.org/officeDocument/2006/relationships/chart" Target="../charts/chart27.xml"/><Relationship Id="rId71" Type="http://schemas.openxmlformats.org/officeDocument/2006/relationships/chart" Target="../charts/chart91.xml"/><Relationship Id="rId92" Type="http://schemas.openxmlformats.org/officeDocument/2006/relationships/chart" Target="../charts/chart112.xml"/><Relationship Id="rId2" Type="http://schemas.openxmlformats.org/officeDocument/2006/relationships/chart" Target="../charts/chart22.xml"/><Relationship Id="rId29" Type="http://schemas.openxmlformats.org/officeDocument/2006/relationships/chart" Target="../charts/chart49.xml"/><Relationship Id="rId24" Type="http://schemas.openxmlformats.org/officeDocument/2006/relationships/chart" Target="../charts/chart44.xml"/><Relationship Id="rId40" Type="http://schemas.openxmlformats.org/officeDocument/2006/relationships/chart" Target="../charts/chart60.xml"/><Relationship Id="rId45" Type="http://schemas.openxmlformats.org/officeDocument/2006/relationships/chart" Target="../charts/chart65.xml"/><Relationship Id="rId66" Type="http://schemas.openxmlformats.org/officeDocument/2006/relationships/chart" Target="../charts/chart86.xml"/><Relationship Id="rId87" Type="http://schemas.openxmlformats.org/officeDocument/2006/relationships/chart" Target="../charts/chart107.xml"/><Relationship Id="rId61" Type="http://schemas.openxmlformats.org/officeDocument/2006/relationships/chart" Target="../charts/chart81.xml"/><Relationship Id="rId82" Type="http://schemas.openxmlformats.org/officeDocument/2006/relationships/chart" Target="../charts/chart102.xml"/><Relationship Id="rId19" Type="http://schemas.openxmlformats.org/officeDocument/2006/relationships/chart" Target="../charts/chart39.xml"/><Relationship Id="rId14" Type="http://schemas.openxmlformats.org/officeDocument/2006/relationships/chart" Target="../charts/chart34.xml"/><Relationship Id="rId30" Type="http://schemas.openxmlformats.org/officeDocument/2006/relationships/chart" Target="../charts/chart50.xml"/><Relationship Id="rId35" Type="http://schemas.openxmlformats.org/officeDocument/2006/relationships/chart" Target="../charts/chart55.xml"/><Relationship Id="rId56" Type="http://schemas.openxmlformats.org/officeDocument/2006/relationships/chart" Target="../charts/chart76.xml"/><Relationship Id="rId77" Type="http://schemas.openxmlformats.org/officeDocument/2006/relationships/chart" Target="../charts/chart9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18" Type="http://schemas.openxmlformats.org/officeDocument/2006/relationships/chart" Target="../charts/chart135.xml"/><Relationship Id="rId26" Type="http://schemas.openxmlformats.org/officeDocument/2006/relationships/chart" Target="../charts/chart143.xml"/><Relationship Id="rId3" Type="http://schemas.openxmlformats.org/officeDocument/2006/relationships/chart" Target="../charts/chart120.xml"/><Relationship Id="rId21" Type="http://schemas.openxmlformats.org/officeDocument/2006/relationships/chart" Target="../charts/chart138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17" Type="http://schemas.openxmlformats.org/officeDocument/2006/relationships/chart" Target="../charts/chart134.xml"/><Relationship Id="rId25" Type="http://schemas.openxmlformats.org/officeDocument/2006/relationships/chart" Target="../charts/chart142.xml"/><Relationship Id="rId2" Type="http://schemas.openxmlformats.org/officeDocument/2006/relationships/chart" Target="../charts/chart119.xml"/><Relationship Id="rId16" Type="http://schemas.openxmlformats.org/officeDocument/2006/relationships/chart" Target="../charts/chart133.xml"/><Relationship Id="rId20" Type="http://schemas.openxmlformats.org/officeDocument/2006/relationships/chart" Target="../charts/chart137.xml"/><Relationship Id="rId29" Type="http://schemas.openxmlformats.org/officeDocument/2006/relationships/chart" Target="../charts/chart146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24" Type="http://schemas.openxmlformats.org/officeDocument/2006/relationships/chart" Target="../charts/chart141.xml"/><Relationship Id="rId32" Type="http://schemas.openxmlformats.org/officeDocument/2006/relationships/chart" Target="../charts/chart149.xml"/><Relationship Id="rId5" Type="http://schemas.openxmlformats.org/officeDocument/2006/relationships/chart" Target="../charts/chart122.xml"/><Relationship Id="rId15" Type="http://schemas.openxmlformats.org/officeDocument/2006/relationships/chart" Target="../charts/chart132.xml"/><Relationship Id="rId23" Type="http://schemas.openxmlformats.org/officeDocument/2006/relationships/chart" Target="../charts/chart140.xml"/><Relationship Id="rId28" Type="http://schemas.openxmlformats.org/officeDocument/2006/relationships/chart" Target="../charts/chart145.xml"/><Relationship Id="rId10" Type="http://schemas.openxmlformats.org/officeDocument/2006/relationships/chart" Target="../charts/chart127.xml"/><Relationship Id="rId19" Type="http://schemas.openxmlformats.org/officeDocument/2006/relationships/chart" Target="../charts/chart136.xml"/><Relationship Id="rId31" Type="http://schemas.openxmlformats.org/officeDocument/2006/relationships/chart" Target="../charts/chart148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Relationship Id="rId14" Type="http://schemas.openxmlformats.org/officeDocument/2006/relationships/chart" Target="../charts/chart131.xml"/><Relationship Id="rId22" Type="http://schemas.openxmlformats.org/officeDocument/2006/relationships/chart" Target="../charts/chart139.xml"/><Relationship Id="rId27" Type="http://schemas.openxmlformats.org/officeDocument/2006/relationships/chart" Target="../charts/chart144.xml"/><Relationship Id="rId30" Type="http://schemas.openxmlformats.org/officeDocument/2006/relationships/chart" Target="../charts/chart14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8.xml"/><Relationship Id="rId13" Type="http://schemas.openxmlformats.org/officeDocument/2006/relationships/chart" Target="../charts/chart163.xml"/><Relationship Id="rId18" Type="http://schemas.openxmlformats.org/officeDocument/2006/relationships/chart" Target="../charts/chart168.xml"/><Relationship Id="rId3" Type="http://schemas.openxmlformats.org/officeDocument/2006/relationships/chart" Target="../charts/chart153.xml"/><Relationship Id="rId21" Type="http://schemas.openxmlformats.org/officeDocument/2006/relationships/chart" Target="../charts/chart171.xml"/><Relationship Id="rId7" Type="http://schemas.openxmlformats.org/officeDocument/2006/relationships/chart" Target="../charts/chart157.xml"/><Relationship Id="rId12" Type="http://schemas.openxmlformats.org/officeDocument/2006/relationships/chart" Target="../charts/chart162.xml"/><Relationship Id="rId17" Type="http://schemas.openxmlformats.org/officeDocument/2006/relationships/chart" Target="../charts/chart167.xml"/><Relationship Id="rId2" Type="http://schemas.openxmlformats.org/officeDocument/2006/relationships/chart" Target="../charts/chart152.xml"/><Relationship Id="rId16" Type="http://schemas.openxmlformats.org/officeDocument/2006/relationships/chart" Target="../charts/chart166.xml"/><Relationship Id="rId20" Type="http://schemas.openxmlformats.org/officeDocument/2006/relationships/chart" Target="../charts/chart170.xml"/><Relationship Id="rId1" Type="http://schemas.openxmlformats.org/officeDocument/2006/relationships/chart" Target="../charts/chart151.xml"/><Relationship Id="rId6" Type="http://schemas.openxmlformats.org/officeDocument/2006/relationships/chart" Target="../charts/chart156.xml"/><Relationship Id="rId11" Type="http://schemas.openxmlformats.org/officeDocument/2006/relationships/chart" Target="../charts/chart161.xml"/><Relationship Id="rId5" Type="http://schemas.openxmlformats.org/officeDocument/2006/relationships/chart" Target="../charts/chart155.xml"/><Relationship Id="rId15" Type="http://schemas.openxmlformats.org/officeDocument/2006/relationships/chart" Target="../charts/chart165.xml"/><Relationship Id="rId23" Type="http://schemas.openxmlformats.org/officeDocument/2006/relationships/chart" Target="../charts/chart173.xml"/><Relationship Id="rId10" Type="http://schemas.openxmlformats.org/officeDocument/2006/relationships/chart" Target="../charts/chart160.xml"/><Relationship Id="rId19" Type="http://schemas.openxmlformats.org/officeDocument/2006/relationships/chart" Target="../charts/chart169.xml"/><Relationship Id="rId4" Type="http://schemas.openxmlformats.org/officeDocument/2006/relationships/chart" Target="../charts/chart154.xml"/><Relationship Id="rId9" Type="http://schemas.openxmlformats.org/officeDocument/2006/relationships/chart" Target="../charts/chart159.xml"/><Relationship Id="rId14" Type="http://schemas.openxmlformats.org/officeDocument/2006/relationships/chart" Target="../charts/chart164.xml"/><Relationship Id="rId22" Type="http://schemas.openxmlformats.org/officeDocument/2006/relationships/chart" Target="../charts/chart1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866774</xdr:colOff>
      <xdr:row>20</xdr:row>
      <xdr:rowOff>104774</xdr:rowOff>
    </xdr:from>
    <xdr:to>
      <xdr:col>31</xdr:col>
      <xdr:colOff>19050</xdr:colOff>
      <xdr:row>53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AD08-F689-4FF9-8D67-50E7FEC3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495299</xdr:colOff>
      <xdr:row>54</xdr:row>
      <xdr:rowOff>138112</xdr:rowOff>
    </xdr:from>
    <xdr:to>
      <xdr:col>15</xdr:col>
      <xdr:colOff>504824</xdr:colOff>
      <xdr:row>71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94963-D374-40CF-8726-DBC00F21A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58</xdr:row>
      <xdr:rowOff>157162</xdr:rowOff>
    </xdr:from>
    <xdr:to>
      <xdr:col>30</xdr:col>
      <xdr:colOff>476250</xdr:colOff>
      <xdr:row>75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873C9-563F-47C8-B858-60689425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0</xdr:row>
      <xdr:rowOff>57149</xdr:rowOff>
    </xdr:from>
    <xdr:to>
      <xdr:col>23</xdr:col>
      <xdr:colOff>390525</xdr:colOff>
      <xdr:row>13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D6FC8-41AD-457C-B5F8-64AEE7CC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66674</xdr:colOff>
      <xdr:row>61</xdr:row>
      <xdr:rowOff>4761</xdr:rowOff>
    </xdr:from>
    <xdr:to>
      <xdr:col>6</xdr:col>
      <xdr:colOff>161924</xdr:colOff>
      <xdr:row>82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BC853-71BA-F5B4-DEF9-8F4D7260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1247773</xdr:colOff>
      <xdr:row>82</xdr:row>
      <xdr:rowOff>9523</xdr:rowOff>
    </xdr:from>
    <xdr:to>
      <xdr:col>23</xdr:col>
      <xdr:colOff>295275</xdr:colOff>
      <xdr:row>122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F95E8-6F33-4A50-BFF7-457171C92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57149</xdr:colOff>
      <xdr:row>48</xdr:row>
      <xdr:rowOff>95250</xdr:rowOff>
    </xdr:from>
    <xdr:to>
      <xdr:col>24</xdr:col>
      <xdr:colOff>209549</xdr:colOff>
      <xdr:row>68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71E43-1EC9-434A-ACAA-410DA883F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628650</xdr:colOff>
      <xdr:row>29</xdr:row>
      <xdr:rowOff>76200</xdr:rowOff>
    </xdr:from>
    <xdr:to>
      <xdr:col>24</xdr:col>
      <xdr:colOff>285750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056A3-7949-4969-8A41-895E4F1B0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1</xdr:row>
      <xdr:rowOff>0</xdr:rowOff>
    </xdr:from>
    <xdr:to>
      <xdr:col>25</xdr:col>
      <xdr:colOff>219075</xdr:colOff>
      <xdr:row>24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F5809B-69BE-4B78-8EEA-CB27BDCB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82</xdr:row>
      <xdr:rowOff>42861</xdr:rowOff>
    </xdr:from>
    <xdr:to>
      <xdr:col>6</xdr:col>
      <xdr:colOff>180975</xdr:colOff>
      <xdr:row>102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2BC4D2-41AB-88BE-BC8D-5C8D0B5D8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638174</xdr:colOff>
      <xdr:row>17</xdr:row>
      <xdr:rowOff>95248</xdr:rowOff>
    </xdr:from>
    <xdr:to>
      <xdr:col>29</xdr:col>
      <xdr:colOff>295275</xdr:colOff>
      <xdr:row>56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351CB-51B0-98F3-7B4B-A5AB326C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57</xdr:row>
      <xdr:rowOff>57150</xdr:rowOff>
    </xdr:from>
    <xdr:to>
      <xdr:col>17</xdr:col>
      <xdr:colOff>57151</xdr:colOff>
      <xdr:row>73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F960AB-4E45-117D-5438-FE79DA33C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380999</xdr:colOff>
      <xdr:row>58</xdr:row>
      <xdr:rowOff>19050</xdr:rowOff>
    </xdr:from>
    <xdr:to>
      <xdr:col>27</xdr:col>
      <xdr:colOff>171450</xdr:colOff>
      <xdr:row>73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EB7EB-1273-34B7-2A2D-8D8B2339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0</xdr:row>
      <xdr:rowOff>0</xdr:rowOff>
    </xdr:from>
    <xdr:to>
      <xdr:col>22</xdr:col>
      <xdr:colOff>9524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9B7D26-D779-207D-DA27-F61EB4F85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371474</xdr:colOff>
      <xdr:row>73</xdr:row>
      <xdr:rowOff>157162</xdr:rowOff>
    </xdr:from>
    <xdr:to>
      <xdr:col>35</xdr:col>
      <xdr:colOff>9524</xdr:colOff>
      <xdr:row>105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2D855F-7AA4-D44C-BCB7-D5C0BB5D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126</xdr:row>
      <xdr:rowOff>166686</xdr:rowOff>
    </xdr:from>
    <xdr:to>
      <xdr:col>5</xdr:col>
      <xdr:colOff>561975</xdr:colOff>
      <xdr:row>143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51491-4CDC-A839-2919-06400218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895350</xdr:colOff>
      <xdr:row>106</xdr:row>
      <xdr:rowOff>66675</xdr:rowOff>
    </xdr:from>
    <xdr:to>
      <xdr:col>34</xdr:col>
      <xdr:colOff>180976</xdr:colOff>
      <xdr:row>136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4EE45-29C1-40EA-82B5-F8259E7D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990600</xdr:colOff>
      <xdr:row>127</xdr:row>
      <xdr:rowOff>38100</xdr:rowOff>
    </xdr:from>
    <xdr:to>
      <xdr:col>11</xdr:col>
      <xdr:colOff>962025</xdr:colOff>
      <xdr:row>143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997900-CAF4-428D-9C61-F4751104F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25</xdr:row>
      <xdr:rowOff>4761</xdr:rowOff>
    </xdr:from>
    <xdr:to>
      <xdr:col>18</xdr:col>
      <xdr:colOff>885825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5F6F0-409B-2E3D-99A1-432D5E7C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25</xdr:row>
      <xdr:rowOff>19050</xdr:rowOff>
    </xdr:from>
    <xdr:to>
      <xdr:col>11</xdr:col>
      <xdr:colOff>676275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73D16-6846-45EC-DE60-7ACCFE240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198438</xdr:colOff>
      <xdr:row>0</xdr:row>
      <xdr:rowOff>20637</xdr:rowOff>
    </xdr:from>
    <xdr:to>
      <xdr:col>5</xdr:col>
      <xdr:colOff>563563</xdr:colOff>
      <xdr:row>11</xdr:row>
      <xdr:rowOff>103188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093CE-7C0A-4EA9-8C5F-E71E8BE4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0</xdr:row>
      <xdr:rowOff>33338</xdr:rowOff>
    </xdr:from>
    <xdr:to>
      <xdr:col>12</xdr:col>
      <xdr:colOff>539750</xdr:colOff>
      <xdr:row>11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BEF973-E6A6-4D25-A620-A1A86C29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</xdr:colOff>
      <xdr:row>0</xdr:row>
      <xdr:rowOff>63500</xdr:rowOff>
    </xdr:from>
    <xdr:to>
      <xdr:col>19</xdr:col>
      <xdr:colOff>190500</xdr:colOff>
      <xdr:row>11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341F0-F018-4524-8772-6DC08591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63499</xdr:colOff>
      <xdr:row>14</xdr:row>
      <xdr:rowOff>0</xdr:rowOff>
    </xdr:from>
    <xdr:to>
      <xdr:col>6</xdr:col>
      <xdr:colOff>79375</xdr:colOff>
      <xdr:row>24</xdr:row>
      <xdr:rowOff>174626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D59F22-9178-453D-828E-9A010910F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214311</xdr:colOff>
      <xdr:row>13</xdr:row>
      <xdr:rowOff>174624</xdr:rowOff>
    </xdr:from>
    <xdr:to>
      <xdr:col>12</xdr:col>
      <xdr:colOff>500062</xdr:colOff>
      <xdr:row>24</xdr:row>
      <xdr:rowOff>150813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B3C3D-F88C-4367-A659-3164B37BC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603249</xdr:colOff>
      <xdr:row>13</xdr:row>
      <xdr:rowOff>150812</xdr:rowOff>
    </xdr:from>
    <xdr:to>
      <xdr:col>19</xdr:col>
      <xdr:colOff>246063</xdr:colOff>
      <xdr:row>24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52997C-BC05-4B99-A7A5-C7520151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39687</xdr:colOff>
      <xdr:row>27</xdr:row>
      <xdr:rowOff>79375</xdr:rowOff>
    </xdr:from>
    <xdr:to>
      <xdr:col>6</xdr:col>
      <xdr:colOff>23812</xdr:colOff>
      <xdr:row>37</xdr:row>
      <xdr:rowOff>31751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AFC800-A0E4-4A29-8C76-4203B53E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222250</xdr:colOff>
      <xdr:row>27</xdr:row>
      <xdr:rowOff>63500</xdr:rowOff>
    </xdr:from>
    <xdr:to>
      <xdr:col>12</xdr:col>
      <xdr:colOff>452437</xdr:colOff>
      <xdr:row>37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5CF9C5-4D73-4883-B25D-C78042A4D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15876</xdr:colOff>
      <xdr:row>27</xdr:row>
      <xdr:rowOff>79375</xdr:rowOff>
    </xdr:from>
    <xdr:to>
      <xdr:col>19</xdr:col>
      <xdr:colOff>222251</xdr:colOff>
      <xdr:row>37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0080AB-E0F8-4C28-8EC8-23F796DFD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55562</xdr:colOff>
      <xdr:row>39</xdr:row>
      <xdr:rowOff>71438</xdr:rowOff>
    </xdr:from>
    <xdr:to>
      <xdr:col>5</xdr:col>
      <xdr:colOff>603250</xdr:colOff>
      <xdr:row>50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25EF54-1812-4EA1-8045-643A2CC7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150812</xdr:colOff>
      <xdr:row>39</xdr:row>
      <xdr:rowOff>103187</xdr:rowOff>
    </xdr:from>
    <xdr:to>
      <xdr:col>12</xdr:col>
      <xdr:colOff>396875</xdr:colOff>
      <xdr:row>50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054EA0-AF60-4125-8037-A9727F38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579437</xdr:colOff>
      <xdr:row>39</xdr:row>
      <xdr:rowOff>111125</xdr:rowOff>
    </xdr:from>
    <xdr:to>
      <xdr:col>19</xdr:col>
      <xdr:colOff>150813</xdr:colOff>
      <xdr:row>50</xdr:row>
      <xdr:rowOff>39688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CA7515-0FB8-43F3-A1ED-8F1985294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52</xdr:row>
      <xdr:rowOff>71437</xdr:rowOff>
    </xdr:from>
    <xdr:to>
      <xdr:col>6</xdr:col>
      <xdr:colOff>7937</xdr:colOff>
      <xdr:row>63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4730AE-AC63-4628-AE95-5412EB12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150812</xdr:colOff>
      <xdr:row>52</xdr:row>
      <xdr:rowOff>87312</xdr:rowOff>
    </xdr:from>
    <xdr:to>
      <xdr:col>11</xdr:col>
      <xdr:colOff>555625</xdr:colOff>
      <xdr:row>63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AE51B1-9AAE-4185-BA54-332962682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357188</xdr:colOff>
      <xdr:row>52</xdr:row>
      <xdr:rowOff>127000</xdr:rowOff>
    </xdr:from>
    <xdr:to>
      <xdr:col>19</xdr:col>
      <xdr:colOff>301626</xdr:colOff>
      <xdr:row>63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5B04EC-AE69-4676-8F6F-D4D1CDC18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198437</xdr:colOff>
      <xdr:row>65</xdr:row>
      <xdr:rowOff>39687</xdr:rowOff>
    </xdr:from>
    <xdr:to>
      <xdr:col>5</xdr:col>
      <xdr:colOff>587375</xdr:colOff>
      <xdr:row>76</xdr:row>
      <xdr:rowOff>7938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B6C6D9-DFE5-4602-835D-74573DAC8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158750</xdr:colOff>
      <xdr:row>65</xdr:row>
      <xdr:rowOff>31750</xdr:rowOff>
    </xdr:from>
    <xdr:to>
      <xdr:col>12</xdr:col>
      <xdr:colOff>23812</xdr:colOff>
      <xdr:row>76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80A340C-D947-47C9-B30B-5E53F9730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428624</xdr:colOff>
      <xdr:row>65</xdr:row>
      <xdr:rowOff>79375</xdr:rowOff>
    </xdr:from>
    <xdr:to>
      <xdr:col>19</xdr:col>
      <xdr:colOff>412750</xdr:colOff>
      <xdr:row>75</xdr:row>
      <xdr:rowOff>182563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409CE3-F690-4C13-969A-C286D492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198437</xdr:colOff>
      <xdr:row>78</xdr:row>
      <xdr:rowOff>111125</xdr:rowOff>
    </xdr:from>
    <xdr:to>
      <xdr:col>5</xdr:col>
      <xdr:colOff>523875</xdr:colOff>
      <xdr:row>88</xdr:row>
      <xdr:rowOff>174625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6B264F-EEAD-4948-8618-27236E37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7937</xdr:colOff>
      <xdr:row>78</xdr:row>
      <xdr:rowOff>119062</xdr:rowOff>
    </xdr:from>
    <xdr:to>
      <xdr:col>11</xdr:col>
      <xdr:colOff>611187</xdr:colOff>
      <xdr:row>88</xdr:row>
      <xdr:rowOff>111125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38FFA9C-D37D-4ACA-A552-A797CC2C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285750</xdr:colOff>
      <xdr:row>78</xdr:row>
      <xdr:rowOff>150813</xdr:rowOff>
    </xdr:from>
    <xdr:to>
      <xdr:col>19</xdr:col>
      <xdr:colOff>396875</xdr:colOff>
      <xdr:row>88</xdr:row>
      <xdr:rowOff>127001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3D698B1-87BE-453A-BFB8-04EC380E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206375</xdr:colOff>
      <xdr:row>90</xdr:row>
      <xdr:rowOff>95250</xdr:rowOff>
    </xdr:from>
    <xdr:to>
      <xdr:col>5</xdr:col>
      <xdr:colOff>468313</xdr:colOff>
      <xdr:row>101</xdr:row>
      <xdr:rowOff>23812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E57F6A3-D197-4355-9127-F6DBE689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91</xdr:row>
      <xdr:rowOff>0</xdr:rowOff>
    </xdr:from>
    <xdr:to>
      <xdr:col>11</xdr:col>
      <xdr:colOff>595313</xdr:colOff>
      <xdr:row>101</xdr:row>
      <xdr:rowOff>23813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B6B3472-8FA2-4195-9A79-ACB677355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246062</xdr:colOff>
      <xdr:row>90</xdr:row>
      <xdr:rowOff>166687</xdr:rowOff>
    </xdr:from>
    <xdr:to>
      <xdr:col>19</xdr:col>
      <xdr:colOff>492125</xdr:colOff>
      <xdr:row>101</xdr:row>
      <xdr:rowOff>39688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E312472-5D02-45A7-962D-76FA298B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230187</xdr:colOff>
      <xdr:row>103</xdr:row>
      <xdr:rowOff>190499</xdr:rowOff>
    </xdr:from>
    <xdr:to>
      <xdr:col>5</xdr:col>
      <xdr:colOff>452438</xdr:colOff>
      <xdr:row>113</xdr:row>
      <xdr:rowOff>23812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F040D70-7EE3-46C0-92BA-D54B355E5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104</xdr:row>
      <xdr:rowOff>0</xdr:rowOff>
    </xdr:from>
    <xdr:to>
      <xdr:col>12</xdr:col>
      <xdr:colOff>23812</xdr:colOff>
      <xdr:row>113</xdr:row>
      <xdr:rowOff>55563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2CD8EFF-2541-44C6-9569-167E1CD0C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293687</xdr:colOff>
      <xdr:row>104</xdr:row>
      <xdr:rowOff>0</xdr:rowOff>
    </xdr:from>
    <xdr:to>
      <xdr:col>19</xdr:col>
      <xdr:colOff>357188</xdr:colOff>
      <xdr:row>113</xdr:row>
      <xdr:rowOff>23813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EBE5017-5863-446E-B478-44260E9D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222251</xdr:colOff>
      <xdr:row>115</xdr:row>
      <xdr:rowOff>79375</xdr:rowOff>
    </xdr:from>
    <xdr:to>
      <xdr:col>5</xdr:col>
      <xdr:colOff>555626</xdr:colOff>
      <xdr:row>127</xdr:row>
      <xdr:rowOff>79375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B5B1C76-4A08-4B35-AA24-281B140E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79374</xdr:colOff>
      <xdr:row>115</xdr:row>
      <xdr:rowOff>103188</xdr:rowOff>
    </xdr:from>
    <xdr:to>
      <xdr:col>12</xdr:col>
      <xdr:colOff>39687</xdr:colOff>
      <xdr:row>127</xdr:row>
      <xdr:rowOff>95250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954050C-F5C1-4C72-885A-0B5F16CB7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269875</xdr:colOff>
      <xdr:row>115</xdr:row>
      <xdr:rowOff>103187</xdr:rowOff>
    </xdr:from>
    <xdr:to>
      <xdr:col>19</xdr:col>
      <xdr:colOff>563563</xdr:colOff>
      <xdr:row>127</xdr:row>
      <xdr:rowOff>95250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790333A-B4A1-4956-A9D3-71F771C32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285749</xdr:colOff>
      <xdr:row>130</xdr:row>
      <xdr:rowOff>0</xdr:rowOff>
    </xdr:from>
    <xdr:to>
      <xdr:col>5</xdr:col>
      <xdr:colOff>571500</xdr:colOff>
      <xdr:row>141</xdr:row>
      <xdr:rowOff>55563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3D54D8C-9509-43E2-A88E-48BE8A18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111124</xdr:colOff>
      <xdr:row>129</xdr:row>
      <xdr:rowOff>174625</xdr:rowOff>
    </xdr:from>
    <xdr:to>
      <xdr:col>12</xdr:col>
      <xdr:colOff>7937</xdr:colOff>
      <xdr:row>141</xdr:row>
      <xdr:rowOff>39688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0DCD122-F7AD-4FB3-8112-EA1BD619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396874</xdr:colOff>
      <xdr:row>129</xdr:row>
      <xdr:rowOff>150813</xdr:rowOff>
    </xdr:from>
    <xdr:to>
      <xdr:col>19</xdr:col>
      <xdr:colOff>595312</xdr:colOff>
      <xdr:row>141</xdr:row>
      <xdr:rowOff>55563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1FBB98C-E490-4659-B723-30D40195A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277812</xdr:colOff>
      <xdr:row>143</xdr:row>
      <xdr:rowOff>95250</xdr:rowOff>
    </xdr:from>
    <xdr:to>
      <xdr:col>5</xdr:col>
      <xdr:colOff>508000</xdr:colOff>
      <xdr:row>153</xdr:row>
      <xdr:rowOff>7938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E6DE3A3-BEDC-4CB8-9EC2-DCD399B31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143</xdr:row>
      <xdr:rowOff>134938</xdr:rowOff>
    </xdr:from>
    <xdr:to>
      <xdr:col>11</xdr:col>
      <xdr:colOff>555625</xdr:colOff>
      <xdr:row>153</xdr:row>
      <xdr:rowOff>7938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5927854-4240-4042-A6FC-4ACB6FF2E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309562</xdr:colOff>
      <xdr:row>143</xdr:row>
      <xdr:rowOff>174625</xdr:rowOff>
    </xdr:from>
    <xdr:to>
      <xdr:col>19</xdr:col>
      <xdr:colOff>603250</xdr:colOff>
      <xdr:row>153</xdr:row>
      <xdr:rowOff>15875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965A37E-6B62-4E5B-933D-8D96BA39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269875</xdr:colOff>
      <xdr:row>155</xdr:row>
      <xdr:rowOff>87312</xdr:rowOff>
    </xdr:from>
    <xdr:to>
      <xdr:col>5</xdr:col>
      <xdr:colOff>452438</xdr:colOff>
      <xdr:row>167</xdr:row>
      <xdr:rowOff>31750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3FC85D6-2267-4A2E-B2FE-A84BDD2CC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7937</xdr:colOff>
      <xdr:row>155</xdr:row>
      <xdr:rowOff>71438</xdr:rowOff>
    </xdr:from>
    <xdr:to>
      <xdr:col>11</xdr:col>
      <xdr:colOff>531813</xdr:colOff>
      <xdr:row>167</xdr:row>
      <xdr:rowOff>31750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470C821-D660-42BB-9F7F-CF02BC8E2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285750</xdr:colOff>
      <xdr:row>155</xdr:row>
      <xdr:rowOff>79375</xdr:rowOff>
    </xdr:from>
    <xdr:to>
      <xdr:col>19</xdr:col>
      <xdr:colOff>579438</xdr:colOff>
      <xdr:row>167</xdr:row>
      <xdr:rowOff>31750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8240229-0502-48A4-9E32-B31E7F81C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261937</xdr:colOff>
      <xdr:row>169</xdr:row>
      <xdr:rowOff>71438</xdr:rowOff>
    </xdr:from>
    <xdr:to>
      <xdr:col>5</xdr:col>
      <xdr:colOff>404813</xdr:colOff>
      <xdr:row>181</xdr:row>
      <xdr:rowOff>111125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66CEFD4-979D-4B69-9223-7EFD0F520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587375</xdr:colOff>
      <xdr:row>169</xdr:row>
      <xdr:rowOff>63500</xdr:rowOff>
    </xdr:from>
    <xdr:to>
      <xdr:col>11</xdr:col>
      <xdr:colOff>508000</xdr:colOff>
      <xdr:row>181</xdr:row>
      <xdr:rowOff>95250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39B263A-07EB-41CE-9F7E-1D4CF11A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166686</xdr:colOff>
      <xdr:row>169</xdr:row>
      <xdr:rowOff>79375</xdr:rowOff>
    </xdr:from>
    <xdr:to>
      <xdr:col>19</xdr:col>
      <xdr:colOff>547687</xdr:colOff>
      <xdr:row>181</xdr:row>
      <xdr:rowOff>71438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6EDB6F8-ABB9-4328-8814-278FCD40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214312</xdr:colOff>
      <xdr:row>183</xdr:row>
      <xdr:rowOff>79375</xdr:rowOff>
    </xdr:from>
    <xdr:to>
      <xdr:col>5</xdr:col>
      <xdr:colOff>341313</xdr:colOff>
      <xdr:row>194</xdr:row>
      <xdr:rowOff>182563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22479A8-F3B5-413F-A32E-E55E8EFBF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595313</xdr:colOff>
      <xdr:row>183</xdr:row>
      <xdr:rowOff>71438</xdr:rowOff>
    </xdr:from>
    <xdr:to>
      <xdr:col>11</xdr:col>
      <xdr:colOff>460375</xdr:colOff>
      <xdr:row>194</xdr:row>
      <xdr:rowOff>182563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3346BF1-5B64-4A99-849A-00B96208C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190500</xdr:colOff>
      <xdr:row>183</xdr:row>
      <xdr:rowOff>103188</xdr:rowOff>
    </xdr:from>
    <xdr:to>
      <xdr:col>19</xdr:col>
      <xdr:colOff>484188</xdr:colOff>
      <xdr:row>195</xdr:row>
      <xdr:rowOff>39688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A75A6F6-79B8-43F6-8B4D-ADE044DB9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150812</xdr:colOff>
      <xdr:row>197</xdr:row>
      <xdr:rowOff>87313</xdr:rowOff>
    </xdr:from>
    <xdr:to>
      <xdr:col>5</xdr:col>
      <xdr:colOff>309563</xdr:colOff>
      <xdr:row>209</xdr:row>
      <xdr:rowOff>158750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6E1F2EC-3029-444E-892E-5E62840E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603251</xdr:colOff>
      <xdr:row>197</xdr:row>
      <xdr:rowOff>95250</xdr:rowOff>
    </xdr:from>
    <xdr:to>
      <xdr:col>11</xdr:col>
      <xdr:colOff>428625</xdr:colOff>
      <xdr:row>209</xdr:row>
      <xdr:rowOff>119063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3246A52-F7B1-4DF9-BDA5-E759FBA56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230187</xdr:colOff>
      <xdr:row>197</xdr:row>
      <xdr:rowOff>166688</xdr:rowOff>
    </xdr:from>
    <xdr:to>
      <xdr:col>19</xdr:col>
      <xdr:colOff>523875</xdr:colOff>
      <xdr:row>209</xdr:row>
      <xdr:rowOff>95251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78BF04C-B5DF-4BD8-BB30-0012698B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182562</xdr:colOff>
      <xdr:row>211</xdr:row>
      <xdr:rowOff>111125</xdr:rowOff>
    </xdr:from>
    <xdr:to>
      <xdr:col>5</xdr:col>
      <xdr:colOff>206375</xdr:colOff>
      <xdr:row>224</xdr:row>
      <xdr:rowOff>7938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4DF4C18-01B3-4EAD-815F-E57B1E345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212</xdr:row>
      <xdr:rowOff>0</xdr:rowOff>
    </xdr:from>
    <xdr:to>
      <xdr:col>11</xdr:col>
      <xdr:colOff>365125</xdr:colOff>
      <xdr:row>224</xdr:row>
      <xdr:rowOff>7938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F13C77E-82C3-4776-8FA7-04C1900FF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230187</xdr:colOff>
      <xdr:row>212</xdr:row>
      <xdr:rowOff>7937</xdr:rowOff>
    </xdr:from>
    <xdr:to>
      <xdr:col>19</xdr:col>
      <xdr:colOff>523875</xdr:colOff>
      <xdr:row>224</xdr:row>
      <xdr:rowOff>7938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2359AD1-4AAA-42A2-A35B-CB12F201F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174624</xdr:colOff>
      <xdr:row>225</xdr:row>
      <xdr:rowOff>47625</xdr:rowOff>
    </xdr:from>
    <xdr:to>
      <xdr:col>5</xdr:col>
      <xdr:colOff>254000</xdr:colOff>
      <xdr:row>237</xdr:row>
      <xdr:rowOff>158750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54B56C4-CA8C-4137-BEBE-525ECF424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563563</xdr:colOff>
      <xdr:row>225</xdr:row>
      <xdr:rowOff>39688</xdr:rowOff>
    </xdr:from>
    <xdr:to>
      <xdr:col>11</xdr:col>
      <xdr:colOff>365125</xdr:colOff>
      <xdr:row>237</xdr:row>
      <xdr:rowOff>182563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822A2E-B62D-4C07-85E7-EF5633E2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119063</xdr:colOff>
      <xdr:row>225</xdr:row>
      <xdr:rowOff>23812</xdr:rowOff>
    </xdr:from>
    <xdr:to>
      <xdr:col>19</xdr:col>
      <xdr:colOff>412751</xdr:colOff>
      <xdr:row>237</xdr:row>
      <xdr:rowOff>142875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89BFBB4-4DA2-4E2A-93FA-5C9F7A8A8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134937</xdr:colOff>
      <xdr:row>239</xdr:row>
      <xdr:rowOff>79375</xdr:rowOff>
    </xdr:from>
    <xdr:to>
      <xdr:col>5</xdr:col>
      <xdr:colOff>238125</xdr:colOff>
      <xdr:row>252</xdr:row>
      <xdr:rowOff>47625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7DF732B-58B3-4356-B484-544BC4E4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7937</xdr:colOff>
      <xdr:row>239</xdr:row>
      <xdr:rowOff>87312</xdr:rowOff>
    </xdr:from>
    <xdr:to>
      <xdr:col>11</xdr:col>
      <xdr:colOff>285750</xdr:colOff>
      <xdr:row>252</xdr:row>
      <xdr:rowOff>63500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732C4DB-0712-4D92-A402-CF9B01472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7937</xdr:colOff>
      <xdr:row>239</xdr:row>
      <xdr:rowOff>71438</xdr:rowOff>
    </xdr:from>
    <xdr:to>
      <xdr:col>19</xdr:col>
      <xdr:colOff>301625</xdr:colOff>
      <xdr:row>252</xdr:row>
      <xdr:rowOff>39688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B93C002-775B-4D9B-B0D1-75AF9187D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166687</xdr:colOff>
      <xdr:row>254</xdr:row>
      <xdr:rowOff>47625</xdr:rowOff>
    </xdr:from>
    <xdr:to>
      <xdr:col>5</xdr:col>
      <xdr:colOff>190500</xdr:colOff>
      <xdr:row>265</xdr:row>
      <xdr:rowOff>142875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148E5198-3C41-4B26-88E9-F04BE2314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539750</xdr:colOff>
      <xdr:row>254</xdr:row>
      <xdr:rowOff>71437</xdr:rowOff>
    </xdr:from>
    <xdr:to>
      <xdr:col>11</xdr:col>
      <xdr:colOff>293688</xdr:colOff>
      <xdr:row>265</xdr:row>
      <xdr:rowOff>119063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B97E4653-5C09-4D2E-AEE3-AF48690F6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603251</xdr:colOff>
      <xdr:row>254</xdr:row>
      <xdr:rowOff>79375</xdr:rowOff>
    </xdr:from>
    <xdr:to>
      <xdr:col>19</xdr:col>
      <xdr:colOff>285751</xdr:colOff>
      <xdr:row>265</xdr:row>
      <xdr:rowOff>127000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C10A0F2-4B23-4B98-BB34-643DD3F0E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190499</xdr:colOff>
      <xdr:row>267</xdr:row>
      <xdr:rowOff>39687</xdr:rowOff>
    </xdr:from>
    <xdr:to>
      <xdr:col>5</xdr:col>
      <xdr:colOff>317500</xdr:colOff>
      <xdr:row>278</xdr:row>
      <xdr:rowOff>71438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BB77CD9-BB43-4424-A72D-53AA70BD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5</xdr:col>
      <xdr:colOff>531813</xdr:colOff>
      <xdr:row>267</xdr:row>
      <xdr:rowOff>63500</xdr:rowOff>
    </xdr:from>
    <xdr:to>
      <xdr:col>11</xdr:col>
      <xdr:colOff>301625</xdr:colOff>
      <xdr:row>278</xdr:row>
      <xdr:rowOff>103188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492D08D-4CCE-4E42-BEAF-5816764C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267</xdr:row>
      <xdr:rowOff>127000</xdr:rowOff>
    </xdr:from>
    <xdr:to>
      <xdr:col>19</xdr:col>
      <xdr:colOff>293688</xdr:colOff>
      <xdr:row>278</xdr:row>
      <xdr:rowOff>111125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E6581F61-3FAE-4F5C-9368-659E479F6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190499</xdr:colOff>
      <xdr:row>280</xdr:row>
      <xdr:rowOff>103188</xdr:rowOff>
    </xdr:from>
    <xdr:to>
      <xdr:col>5</xdr:col>
      <xdr:colOff>325438</xdr:colOff>
      <xdr:row>292</xdr:row>
      <xdr:rowOff>7938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9197DFFF-0635-4D44-B0A2-08516CAC9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0</xdr:colOff>
      <xdr:row>281</xdr:row>
      <xdr:rowOff>0</xdr:rowOff>
    </xdr:from>
    <xdr:to>
      <xdr:col>11</xdr:col>
      <xdr:colOff>325438</xdr:colOff>
      <xdr:row>292</xdr:row>
      <xdr:rowOff>7938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79224865-751C-4BF1-AE36-81E2C309B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0</xdr:colOff>
      <xdr:row>281</xdr:row>
      <xdr:rowOff>0</xdr:rowOff>
    </xdr:from>
    <xdr:to>
      <xdr:col>19</xdr:col>
      <xdr:colOff>293688</xdr:colOff>
      <xdr:row>292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94134D0F-6E8C-4645-B90F-D2E03C7B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206375</xdr:colOff>
      <xdr:row>293</xdr:row>
      <xdr:rowOff>103187</xdr:rowOff>
    </xdr:from>
    <xdr:to>
      <xdr:col>5</xdr:col>
      <xdr:colOff>341313</xdr:colOff>
      <xdr:row>305</xdr:row>
      <xdr:rowOff>158750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2891E84F-1649-406B-A85E-0E708765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</xdr:col>
      <xdr:colOff>539750</xdr:colOff>
      <xdr:row>293</xdr:row>
      <xdr:rowOff>71437</xdr:rowOff>
    </xdr:from>
    <xdr:to>
      <xdr:col>11</xdr:col>
      <xdr:colOff>277813</xdr:colOff>
      <xdr:row>305</xdr:row>
      <xdr:rowOff>134938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C0D056A7-791C-489D-8587-AAFB785E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293688</xdr:colOff>
      <xdr:row>305</xdr:row>
      <xdr:rowOff>134938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0BAE7F5-F7FF-4179-9ED0-0E9020EEC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134937</xdr:colOff>
      <xdr:row>307</xdr:row>
      <xdr:rowOff>182562</xdr:rowOff>
    </xdr:from>
    <xdr:to>
      <xdr:col>5</xdr:col>
      <xdr:colOff>317500</xdr:colOff>
      <xdr:row>319</xdr:row>
      <xdr:rowOff>87313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17C46675-7F42-45B2-B424-4786A7265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</xdr:col>
      <xdr:colOff>579438</xdr:colOff>
      <xdr:row>307</xdr:row>
      <xdr:rowOff>174625</xdr:rowOff>
    </xdr:from>
    <xdr:to>
      <xdr:col>11</xdr:col>
      <xdr:colOff>277813</xdr:colOff>
      <xdr:row>319</xdr:row>
      <xdr:rowOff>63500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D747E27A-5D30-404B-A388-C280A655D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11</xdr:col>
      <xdr:colOff>579438</xdr:colOff>
      <xdr:row>308</xdr:row>
      <xdr:rowOff>0</xdr:rowOff>
    </xdr:from>
    <xdr:to>
      <xdr:col>19</xdr:col>
      <xdr:colOff>134938</xdr:colOff>
      <xdr:row>319</xdr:row>
      <xdr:rowOff>111126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E15C5902-75F4-4D01-8A6E-0D1C0468F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166687</xdr:colOff>
      <xdr:row>321</xdr:row>
      <xdr:rowOff>47625</xdr:rowOff>
    </xdr:from>
    <xdr:to>
      <xdr:col>5</xdr:col>
      <xdr:colOff>277813</xdr:colOff>
      <xdr:row>333</xdr:row>
      <xdr:rowOff>15875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96DE289-AEAF-4E1D-8B1B-B27258E99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595313</xdr:colOff>
      <xdr:row>321</xdr:row>
      <xdr:rowOff>47625</xdr:rowOff>
    </xdr:from>
    <xdr:to>
      <xdr:col>11</xdr:col>
      <xdr:colOff>285750</xdr:colOff>
      <xdr:row>333</xdr:row>
      <xdr:rowOff>55563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89AB37E9-D0FB-42A7-B398-0236D1D5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12</xdr:col>
      <xdr:colOff>15875</xdr:colOff>
      <xdr:row>321</xdr:row>
      <xdr:rowOff>47625</xdr:rowOff>
    </xdr:from>
    <xdr:to>
      <xdr:col>19</xdr:col>
      <xdr:colOff>119063</xdr:colOff>
      <xdr:row>333</xdr:row>
      <xdr:rowOff>79375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FCBEEF69-9680-4C99-90A3-2433508E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246062</xdr:colOff>
      <xdr:row>334</xdr:row>
      <xdr:rowOff>119063</xdr:rowOff>
    </xdr:from>
    <xdr:to>
      <xdr:col>5</xdr:col>
      <xdr:colOff>222250</xdr:colOff>
      <xdr:row>347</xdr:row>
      <xdr:rowOff>39688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D2DC014-48B2-4C05-8C73-B6C605B3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0</xdr:colOff>
      <xdr:row>335</xdr:row>
      <xdr:rowOff>0</xdr:rowOff>
    </xdr:from>
    <xdr:to>
      <xdr:col>11</xdr:col>
      <xdr:colOff>277813</xdr:colOff>
      <xdr:row>347</xdr:row>
      <xdr:rowOff>79375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2722D9BA-73CE-4205-97D0-2B71CFC3D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</xdr:col>
      <xdr:colOff>0</xdr:colOff>
      <xdr:row>335</xdr:row>
      <xdr:rowOff>0</xdr:rowOff>
    </xdr:from>
    <xdr:to>
      <xdr:col>19</xdr:col>
      <xdr:colOff>95250</xdr:colOff>
      <xdr:row>347</xdr:row>
      <xdr:rowOff>95250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8726B7E2-715F-444D-9A25-43B519A4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230187</xdr:colOff>
      <xdr:row>349</xdr:row>
      <xdr:rowOff>79375</xdr:rowOff>
    </xdr:from>
    <xdr:to>
      <xdr:col>5</xdr:col>
      <xdr:colOff>174625</xdr:colOff>
      <xdr:row>361</xdr:row>
      <xdr:rowOff>119063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FA133BB3-7935-4EB4-A3AC-9C1C9F57B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</xdr:col>
      <xdr:colOff>539751</xdr:colOff>
      <xdr:row>349</xdr:row>
      <xdr:rowOff>87312</xdr:rowOff>
    </xdr:from>
    <xdr:to>
      <xdr:col>11</xdr:col>
      <xdr:colOff>277813</xdr:colOff>
      <xdr:row>361</xdr:row>
      <xdr:rowOff>111125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8AE7EA58-681B-49C2-930D-AB81B5CE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11</xdr:col>
      <xdr:colOff>523875</xdr:colOff>
      <xdr:row>349</xdr:row>
      <xdr:rowOff>55562</xdr:rowOff>
    </xdr:from>
    <xdr:to>
      <xdr:col>19</xdr:col>
      <xdr:colOff>206375</xdr:colOff>
      <xdr:row>361</xdr:row>
      <xdr:rowOff>127000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00D18CB-11D8-4473-9132-526438F62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309562</xdr:colOff>
      <xdr:row>363</xdr:row>
      <xdr:rowOff>119062</xdr:rowOff>
    </xdr:from>
    <xdr:to>
      <xdr:col>5</xdr:col>
      <xdr:colOff>396875</xdr:colOff>
      <xdr:row>375</xdr:row>
      <xdr:rowOff>127000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8A33EF2C-D91F-4DB8-B181-F294A2D70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11</xdr:col>
      <xdr:colOff>261938</xdr:colOff>
      <xdr:row>375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34C264E-BB8B-4E3B-9EDE-8C797822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293688</xdr:colOff>
      <xdr:row>375</xdr:row>
      <xdr:rowOff>103188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69F5460D-6C6F-4717-B3EE-98AB98B6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341312</xdr:colOff>
      <xdr:row>377</xdr:row>
      <xdr:rowOff>47625</xdr:rowOff>
    </xdr:from>
    <xdr:to>
      <xdr:col>5</xdr:col>
      <xdr:colOff>396875</xdr:colOff>
      <xdr:row>389</xdr:row>
      <xdr:rowOff>55563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82FFA058-9224-4CF2-8221-5A8290658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</xdr:col>
      <xdr:colOff>587375</xdr:colOff>
      <xdr:row>377</xdr:row>
      <xdr:rowOff>55562</xdr:rowOff>
    </xdr:from>
    <xdr:to>
      <xdr:col>11</xdr:col>
      <xdr:colOff>246063</xdr:colOff>
      <xdr:row>389</xdr:row>
      <xdr:rowOff>55563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3641E50-5E5C-4D44-A408-BBFA193BB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</xdr:col>
      <xdr:colOff>595313</xdr:colOff>
      <xdr:row>377</xdr:row>
      <xdr:rowOff>79375</xdr:rowOff>
    </xdr:from>
    <xdr:to>
      <xdr:col>19</xdr:col>
      <xdr:colOff>277813</xdr:colOff>
      <xdr:row>389</xdr:row>
      <xdr:rowOff>79375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7AC97CF7-8FEF-4A2D-82E3-48BCE0403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357187</xdr:colOff>
      <xdr:row>391</xdr:row>
      <xdr:rowOff>79375</xdr:rowOff>
    </xdr:from>
    <xdr:to>
      <xdr:col>5</xdr:col>
      <xdr:colOff>357188</xdr:colOff>
      <xdr:row>403</xdr:row>
      <xdr:rowOff>95250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4745623E-68CE-4E5E-9B6D-1189D0D8E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603250</xdr:colOff>
      <xdr:row>391</xdr:row>
      <xdr:rowOff>119062</xdr:rowOff>
    </xdr:from>
    <xdr:to>
      <xdr:col>11</xdr:col>
      <xdr:colOff>230188</xdr:colOff>
      <xdr:row>403</xdr:row>
      <xdr:rowOff>103188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D97A7B21-A7D5-4E93-9960-76A786731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293688</xdr:colOff>
      <xdr:row>403</xdr:row>
      <xdr:rowOff>111125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2E32B65-42EA-4D0E-924D-78360BED8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412750</xdr:colOff>
      <xdr:row>405</xdr:row>
      <xdr:rowOff>79375</xdr:rowOff>
    </xdr:from>
    <xdr:to>
      <xdr:col>5</xdr:col>
      <xdr:colOff>452438</xdr:colOff>
      <xdr:row>416</xdr:row>
      <xdr:rowOff>182563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31F9E45B-159F-4BAB-B49B-7EFD7878F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</xdr:col>
      <xdr:colOff>595313</xdr:colOff>
      <xdr:row>405</xdr:row>
      <xdr:rowOff>63500</xdr:rowOff>
    </xdr:from>
    <xdr:to>
      <xdr:col>11</xdr:col>
      <xdr:colOff>206375</xdr:colOff>
      <xdr:row>417</xdr:row>
      <xdr:rowOff>15875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0A3DB9F-9E2E-4AE1-ADDE-741F07B84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12</xdr:col>
      <xdr:colOff>7938</xdr:colOff>
      <xdr:row>405</xdr:row>
      <xdr:rowOff>71437</xdr:rowOff>
    </xdr:from>
    <xdr:to>
      <xdr:col>19</xdr:col>
      <xdr:colOff>301626</xdr:colOff>
      <xdr:row>417</xdr:row>
      <xdr:rowOff>47625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E1F66E9D-DF17-4B54-90CE-2D51F8F9D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365124</xdr:colOff>
      <xdr:row>419</xdr:row>
      <xdr:rowOff>79375</xdr:rowOff>
    </xdr:from>
    <xdr:to>
      <xdr:col>5</xdr:col>
      <xdr:colOff>492125</xdr:colOff>
      <xdr:row>430</xdr:row>
      <xdr:rowOff>150813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57485F61-C531-4B58-B634-868B20742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603250</xdr:colOff>
      <xdr:row>419</xdr:row>
      <xdr:rowOff>71438</xdr:rowOff>
    </xdr:from>
    <xdr:to>
      <xdr:col>11</xdr:col>
      <xdr:colOff>214313</xdr:colOff>
      <xdr:row>430</xdr:row>
      <xdr:rowOff>142875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054B4D04-8FAB-4BD1-9172-A59278F9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11</xdr:col>
      <xdr:colOff>595313</xdr:colOff>
      <xdr:row>419</xdr:row>
      <xdr:rowOff>95250</xdr:rowOff>
    </xdr:from>
    <xdr:to>
      <xdr:col>19</xdr:col>
      <xdr:colOff>277813</xdr:colOff>
      <xdr:row>430</xdr:row>
      <xdr:rowOff>142875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35A4699A-0C01-4BFF-8805-43E62FB0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0</xdr:row>
      <xdr:rowOff>61911</xdr:rowOff>
    </xdr:from>
    <xdr:to>
      <xdr:col>27</xdr:col>
      <xdr:colOff>552450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FCB12-AE22-71A1-FF7F-B509F911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85724</xdr:rowOff>
    </xdr:from>
    <xdr:to>
      <xdr:col>10</xdr:col>
      <xdr:colOff>190499</xdr:colOff>
      <xdr:row>15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362B6-381D-4FB3-A0D6-3816782F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247649</xdr:colOff>
      <xdr:row>0</xdr:row>
      <xdr:rowOff>114300</xdr:rowOff>
    </xdr:from>
    <xdr:to>
      <xdr:col>21</xdr:col>
      <xdr:colOff>9524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56C4E-C0EE-4857-B800-D4F6B32FC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15</xdr:row>
      <xdr:rowOff>95250</xdr:rowOff>
    </xdr:from>
    <xdr:to>
      <xdr:col>10</xdr:col>
      <xdr:colOff>190500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7078C-78E3-43B2-B119-6E935421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142874</xdr:colOff>
      <xdr:row>0</xdr:row>
      <xdr:rowOff>133349</xdr:rowOff>
    </xdr:from>
    <xdr:to>
      <xdr:col>31</xdr:col>
      <xdr:colOff>552450</xdr:colOff>
      <xdr:row>15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93727B-9543-4326-B132-2BF00EE08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16</xdr:row>
      <xdr:rowOff>0</xdr:rowOff>
    </xdr:from>
    <xdr:to>
      <xdr:col>20</xdr:col>
      <xdr:colOff>600074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BA4AF-F5B7-44AF-A6CA-FF6F0B25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180975</xdr:colOff>
      <xdr:row>16</xdr:row>
      <xdr:rowOff>0</xdr:rowOff>
    </xdr:from>
    <xdr:to>
      <xdr:col>31</xdr:col>
      <xdr:colOff>514350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24DA98-3D45-437D-99D3-06300A341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31</xdr:row>
      <xdr:rowOff>0</xdr:rowOff>
    </xdr:from>
    <xdr:to>
      <xdr:col>10</xdr:col>
      <xdr:colOff>114300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96333-2D20-4AB8-A937-094E7D06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609599</xdr:colOff>
      <xdr:row>31</xdr:row>
      <xdr:rowOff>0</xdr:rowOff>
    </xdr:from>
    <xdr:to>
      <xdr:col>20</xdr:col>
      <xdr:colOff>600074</xdr:colOff>
      <xdr:row>45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C885E6-BA69-4D65-A74F-2BF288A0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257175</xdr:colOff>
      <xdr:row>31</xdr:row>
      <xdr:rowOff>0</xdr:rowOff>
    </xdr:from>
    <xdr:to>
      <xdr:col>29</xdr:col>
      <xdr:colOff>304800</xdr:colOff>
      <xdr:row>45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30C0C2-8097-45F6-B160-ABAEE6C36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46</xdr:row>
      <xdr:rowOff>0</xdr:rowOff>
    </xdr:from>
    <xdr:to>
      <xdr:col>10</xdr:col>
      <xdr:colOff>95250</xdr:colOff>
      <xdr:row>60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C8672-3C5C-4B95-9D4A-E1F03373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21</xdr:col>
      <xdr:colOff>38100</xdr:colOff>
      <xdr:row>60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B4DEF6-1ABE-4E56-982F-035B82D27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304800</xdr:colOff>
      <xdr:row>46</xdr:row>
      <xdr:rowOff>0</xdr:rowOff>
    </xdr:from>
    <xdr:to>
      <xdr:col>29</xdr:col>
      <xdr:colOff>304800</xdr:colOff>
      <xdr:row>60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0BC417-18C7-4079-9944-990640471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61</xdr:row>
      <xdr:rowOff>0</xdr:rowOff>
    </xdr:from>
    <xdr:to>
      <xdr:col>10</xdr:col>
      <xdr:colOff>47625</xdr:colOff>
      <xdr:row>75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BF5380-0561-4C81-8593-25940A86E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21</xdr:col>
      <xdr:colOff>0</xdr:colOff>
      <xdr:row>75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26B5D5-9BE2-49C1-9C48-9FC94A780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342900</xdr:colOff>
      <xdr:row>61</xdr:row>
      <xdr:rowOff>0</xdr:rowOff>
    </xdr:from>
    <xdr:to>
      <xdr:col>29</xdr:col>
      <xdr:colOff>304800</xdr:colOff>
      <xdr:row>75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3C2B2E2-C366-470A-8B15-611B40068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228600</xdr:colOff>
      <xdr:row>76</xdr:row>
      <xdr:rowOff>0</xdr:rowOff>
    </xdr:from>
    <xdr:to>
      <xdr:col>10</xdr:col>
      <xdr:colOff>0</xdr:colOff>
      <xdr:row>90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AE5DF5-3BA4-47A0-8248-680A3AD61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20</xdr:col>
      <xdr:colOff>552450</xdr:colOff>
      <xdr:row>90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A5B46D-8B07-4990-9E38-9759DD6A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381000</xdr:colOff>
      <xdr:row>76</xdr:row>
      <xdr:rowOff>0</xdr:rowOff>
    </xdr:from>
    <xdr:to>
      <xdr:col>29</xdr:col>
      <xdr:colOff>304800</xdr:colOff>
      <xdr:row>90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FCC5777-9D47-4ED7-A243-79445715A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276225</xdr:colOff>
      <xdr:row>91</xdr:row>
      <xdr:rowOff>0</xdr:rowOff>
    </xdr:from>
    <xdr:to>
      <xdr:col>9</xdr:col>
      <xdr:colOff>552450</xdr:colOff>
      <xdr:row>105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F8535C4-39F1-40F1-9DAF-B02E3D50D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91</xdr:row>
      <xdr:rowOff>0</xdr:rowOff>
    </xdr:from>
    <xdr:to>
      <xdr:col>20</xdr:col>
      <xdr:colOff>561974</xdr:colOff>
      <xdr:row>105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84B6A9-5477-42F1-A99A-D721DE87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371475</xdr:colOff>
      <xdr:row>91</xdr:row>
      <xdr:rowOff>0</xdr:rowOff>
    </xdr:from>
    <xdr:to>
      <xdr:col>29</xdr:col>
      <xdr:colOff>304800</xdr:colOff>
      <xdr:row>105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2F4C494-42E1-4AFE-863E-82A39696F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304799</xdr:colOff>
      <xdr:row>106</xdr:row>
      <xdr:rowOff>0</xdr:rowOff>
    </xdr:from>
    <xdr:to>
      <xdr:col>9</xdr:col>
      <xdr:colOff>485774</xdr:colOff>
      <xdr:row>120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854E379-1E11-4AB8-AC57-27D522933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106</xdr:row>
      <xdr:rowOff>0</xdr:rowOff>
    </xdr:from>
    <xdr:to>
      <xdr:col>20</xdr:col>
      <xdr:colOff>590550</xdr:colOff>
      <xdr:row>120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9AE5BEE-78FA-45F7-A791-DFBC25200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495300</xdr:colOff>
      <xdr:row>106</xdr:row>
      <xdr:rowOff>0</xdr:rowOff>
    </xdr:from>
    <xdr:to>
      <xdr:col>29</xdr:col>
      <xdr:colOff>304800</xdr:colOff>
      <xdr:row>120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92A71E3-CF6A-4F5A-A7CC-181F241A4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333375</xdr:colOff>
      <xdr:row>121</xdr:row>
      <xdr:rowOff>0</xdr:rowOff>
    </xdr:from>
    <xdr:to>
      <xdr:col>9</xdr:col>
      <xdr:colOff>476250</xdr:colOff>
      <xdr:row>135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DA4C841-13D0-4F63-9A13-5B5608104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20</xdr:col>
      <xdr:colOff>552450</xdr:colOff>
      <xdr:row>135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7CC8E15-0C17-405B-A7BA-F87739AF8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121</xdr:row>
      <xdr:rowOff>0</xdr:rowOff>
    </xdr:from>
    <xdr:to>
      <xdr:col>29</xdr:col>
      <xdr:colOff>304800</xdr:colOff>
      <xdr:row>135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4417D5-4B7B-4056-A63D-91A7C5CDF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323850</xdr:colOff>
      <xdr:row>136</xdr:row>
      <xdr:rowOff>0</xdr:rowOff>
    </xdr:from>
    <xdr:to>
      <xdr:col>9</xdr:col>
      <xdr:colOff>476250</xdr:colOff>
      <xdr:row>150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621567F-9A06-4B19-AF37-54EEA1519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136</xdr:row>
      <xdr:rowOff>0</xdr:rowOff>
    </xdr:from>
    <xdr:to>
      <xdr:col>20</xdr:col>
      <xdr:colOff>495300</xdr:colOff>
      <xdr:row>150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A16ED9D-4C62-470A-8858-14243EFB1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136</xdr:row>
      <xdr:rowOff>0</xdr:rowOff>
    </xdr:from>
    <xdr:to>
      <xdr:col>29</xdr:col>
      <xdr:colOff>304800</xdr:colOff>
      <xdr:row>150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C65335A-AD12-4DF3-805B-5D9D07F78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323849</xdr:colOff>
      <xdr:row>151</xdr:row>
      <xdr:rowOff>0</xdr:rowOff>
    </xdr:from>
    <xdr:to>
      <xdr:col>9</xdr:col>
      <xdr:colOff>504824</xdr:colOff>
      <xdr:row>165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AB38F5-BE0D-48AB-9748-281726329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151</xdr:row>
      <xdr:rowOff>0</xdr:rowOff>
    </xdr:from>
    <xdr:to>
      <xdr:col>20</xdr:col>
      <xdr:colOff>457200</xdr:colOff>
      <xdr:row>165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12D7B6B-62F1-4E6C-93E8-73138E985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67</xdr:row>
      <xdr:rowOff>176211</xdr:rowOff>
    </xdr:from>
    <xdr:to>
      <xdr:col>13</xdr:col>
      <xdr:colOff>723899</xdr:colOff>
      <xdr:row>91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18B06-3AB7-6287-AE0D-23C76278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7</xdr:col>
      <xdr:colOff>542925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50353-5D48-493E-B4D0-4603C996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123825</xdr:rowOff>
    </xdr:from>
    <xdr:to>
      <xdr:col>15</xdr:col>
      <xdr:colOff>352425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C89B8-4526-4E59-8826-7BC0E78CC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15</xdr:row>
      <xdr:rowOff>114300</xdr:rowOff>
    </xdr:from>
    <xdr:to>
      <xdr:col>7</xdr:col>
      <xdr:colOff>485775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545BC-1A97-4704-9792-436E61386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15</xdr:row>
      <xdr:rowOff>123825</xdr:rowOff>
    </xdr:from>
    <xdr:to>
      <xdr:col>15</xdr:col>
      <xdr:colOff>361950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B44F0-B539-4803-926C-D379438E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504825</xdr:colOff>
      <xdr:row>0</xdr:row>
      <xdr:rowOff>95250</xdr:rowOff>
    </xdr:from>
    <xdr:to>
      <xdr:col>23</xdr:col>
      <xdr:colOff>200025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0F8E46-085B-49B0-B3F2-14EDEB23F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514350</xdr:colOff>
      <xdr:row>15</xdr:row>
      <xdr:rowOff>114300</xdr:rowOff>
    </xdr:from>
    <xdr:to>
      <xdr:col>23</xdr:col>
      <xdr:colOff>209550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1E48A8-E4DE-4DB8-BA3C-233968AD2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30</xdr:row>
      <xdr:rowOff>133350</xdr:rowOff>
    </xdr:from>
    <xdr:to>
      <xdr:col>15</xdr:col>
      <xdr:colOff>323850</xdr:colOff>
      <xdr:row>45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EB08EA-B5EA-4752-8167-C03A497C5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533400</xdr:colOff>
      <xdr:row>30</xdr:row>
      <xdr:rowOff>133350</xdr:rowOff>
    </xdr:from>
    <xdr:to>
      <xdr:col>23</xdr:col>
      <xdr:colOff>228600</xdr:colOff>
      <xdr:row>45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E03A16-272C-43B5-B14C-BBB3EBFAA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30</xdr:row>
      <xdr:rowOff>76200</xdr:rowOff>
    </xdr:from>
    <xdr:to>
      <xdr:col>7</xdr:col>
      <xdr:colOff>485775</xdr:colOff>
      <xdr:row>44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0045D-28B2-4320-B712-98E87EF7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45</xdr:row>
      <xdr:rowOff>171450</xdr:rowOff>
    </xdr:from>
    <xdr:to>
      <xdr:col>15</xdr:col>
      <xdr:colOff>304800</xdr:colOff>
      <xdr:row>60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7AC78B-5E92-4A02-97AB-EAA7C7CF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600075</xdr:colOff>
      <xdr:row>45</xdr:row>
      <xdr:rowOff>171450</xdr:rowOff>
    </xdr:from>
    <xdr:to>
      <xdr:col>23</xdr:col>
      <xdr:colOff>295275</xdr:colOff>
      <xdr:row>60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E222DC-7C64-440C-A1E4-46E25BDF3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85725</xdr:colOff>
      <xdr:row>46</xdr:row>
      <xdr:rowOff>0</xdr:rowOff>
    </xdr:from>
    <xdr:to>
      <xdr:col>7</xdr:col>
      <xdr:colOff>390525</xdr:colOff>
      <xdr:row>60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CC019F-9405-4FBE-B638-7CE343D3A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60</xdr:row>
      <xdr:rowOff>123825</xdr:rowOff>
    </xdr:from>
    <xdr:to>
      <xdr:col>15</xdr:col>
      <xdr:colOff>304800</xdr:colOff>
      <xdr:row>75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C09F06-6744-4E17-B784-2EB0E6FF3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304800</xdr:colOff>
      <xdr:row>75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76816A-388D-4302-A5F9-A54E533C7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38100</xdr:colOff>
      <xdr:row>60</xdr:row>
      <xdr:rowOff>180975</xdr:rowOff>
    </xdr:from>
    <xdr:to>
      <xdr:col>7</xdr:col>
      <xdr:colOff>342900</xdr:colOff>
      <xdr:row>75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7E604F-EC6E-4CD5-97C5-6573478C8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38100</xdr:colOff>
      <xdr:row>75</xdr:row>
      <xdr:rowOff>123825</xdr:rowOff>
    </xdr:from>
    <xdr:to>
      <xdr:col>7</xdr:col>
      <xdr:colOff>342900</xdr:colOff>
      <xdr:row>90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30EFBB5-A3FD-415F-992A-8C789BFAB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75</xdr:row>
      <xdr:rowOff>114300</xdr:rowOff>
    </xdr:from>
    <xdr:to>
      <xdr:col>23</xdr:col>
      <xdr:colOff>314325</xdr:colOff>
      <xdr:row>90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4F25982-9578-4007-91A1-B64706E6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123825</xdr:colOff>
      <xdr:row>90</xdr:row>
      <xdr:rowOff>57150</xdr:rowOff>
    </xdr:from>
    <xdr:to>
      <xdr:col>7</xdr:col>
      <xdr:colOff>428625</xdr:colOff>
      <xdr:row>104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5EB0B-5496-4B8F-AF9B-653A429EF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571500</xdr:colOff>
      <xdr:row>75</xdr:row>
      <xdr:rowOff>152400</xdr:rowOff>
    </xdr:from>
    <xdr:to>
      <xdr:col>15</xdr:col>
      <xdr:colOff>266700</xdr:colOff>
      <xdr:row>90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8E8208D-DEDD-45D5-953E-084FA9C7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19050</xdr:colOff>
      <xdr:row>90</xdr:row>
      <xdr:rowOff>76200</xdr:rowOff>
    </xdr:from>
    <xdr:to>
      <xdr:col>23</xdr:col>
      <xdr:colOff>323850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1D93E7-C617-4B54-B362-A5438B149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9525</xdr:colOff>
      <xdr:row>90</xdr:row>
      <xdr:rowOff>161925</xdr:rowOff>
    </xdr:from>
    <xdr:to>
      <xdr:col>15</xdr:col>
      <xdr:colOff>314325</xdr:colOff>
      <xdr:row>105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F621C8-E746-40B5-8F38-BB96EBB1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133349</xdr:colOff>
      <xdr:row>108</xdr:row>
      <xdr:rowOff>123824</xdr:rowOff>
    </xdr:from>
    <xdr:to>
      <xdr:col>24</xdr:col>
      <xdr:colOff>428624</xdr:colOff>
      <xdr:row>131</xdr:row>
      <xdr:rowOff>171449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721DEEE-66E3-4A43-B44D-C8416B06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180975</xdr:colOff>
      <xdr:row>132</xdr:row>
      <xdr:rowOff>180975</xdr:rowOff>
    </xdr:from>
    <xdr:to>
      <xdr:col>25</xdr:col>
      <xdr:colOff>66675</xdr:colOff>
      <xdr:row>157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09B379-40F2-407E-AE81-EF6C11760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workbookViewId="0">
      <selection activeCell="H15" sqref="H15"/>
    </sheetView>
  </sheetViews>
  <sheetFormatPr defaultColWidth="9.140625" defaultRowHeight="15" x14ac:dyDescent="0.25"/>
  <cols>
    <col min="1" max="1" width="32.28515625" style="1" bestFit="1" customWidth="1"/>
    <col min="2" max="2" width="13.7109375" style="1" customWidth="1"/>
    <col min="3" max="3" width="14.28515625" style="1" customWidth="1"/>
    <col min="4" max="4" width="19.28515625" style="1" customWidth="1"/>
    <col min="5" max="5" width="13.7109375" style="1" bestFit="1" customWidth="1"/>
    <col min="6" max="6" width="17.42578125" style="1" bestFit="1" customWidth="1"/>
    <col min="7" max="7" width="20.28515625" style="1" bestFit="1" customWidth="1"/>
    <col min="8" max="8" width="14.28515625" style="1" bestFit="1" customWidth="1"/>
    <col min="9" max="9" width="13.7109375" style="1" bestFit="1" customWidth="1"/>
    <col min="10" max="10" width="21.5703125" style="1" bestFit="1" customWidth="1"/>
    <col min="11" max="11" width="14.28515625" style="1" bestFit="1" customWidth="1"/>
    <col min="12" max="12" width="27.7109375" style="1" bestFit="1" customWidth="1"/>
    <col min="13" max="13" width="14.140625" style="1" bestFit="1" customWidth="1"/>
    <col min="14" max="14" width="13.7109375" style="1" bestFit="1" customWidth="1"/>
    <col min="15" max="15" width="12.5703125" style="1" bestFit="1" customWidth="1"/>
    <col min="16" max="16384" width="9.140625" style="1"/>
  </cols>
  <sheetData>
    <row r="1" spans="1:15" x14ac:dyDescent="0.25">
      <c r="A1" s="97" t="s">
        <v>44</v>
      </c>
      <c r="B1" s="12">
        <f ca="1">TODAY()</f>
        <v>45425</v>
      </c>
      <c r="C1" s="98">
        <f ca="1">D15</f>
        <v>1002000</v>
      </c>
      <c r="D1" s="22"/>
      <c r="E1" s="17"/>
      <c r="F1"/>
      <c r="G1"/>
      <c r="H1"/>
      <c r="I1"/>
      <c r="K1"/>
      <c r="L1"/>
      <c r="M1"/>
      <c r="N1"/>
    </row>
    <row r="2" spans="1:15" x14ac:dyDescent="0.25">
      <c r="A2" s="96" t="s">
        <v>6</v>
      </c>
      <c r="B2" s="96" t="s">
        <v>16</v>
      </c>
      <c r="C2" s="96" t="s">
        <v>10</v>
      </c>
      <c r="D2" s="96" t="s">
        <v>39</v>
      </c>
      <c r="E2" s="17"/>
      <c r="G2" s="96" t="s">
        <v>7</v>
      </c>
      <c r="H2" s="96" t="s">
        <v>16</v>
      </c>
      <c r="I2" s="96" t="s">
        <v>10</v>
      </c>
      <c r="J2" s="96" t="s">
        <v>39</v>
      </c>
      <c r="L2" s="96" t="s">
        <v>4</v>
      </c>
      <c r="M2" s="96" t="s">
        <v>16</v>
      </c>
      <c r="N2" s="96" t="s">
        <v>10</v>
      </c>
      <c r="O2" s="96" t="s">
        <v>39</v>
      </c>
    </row>
    <row r="3" spans="1:15" x14ac:dyDescent="0.25">
      <c r="A3" s="5" t="s">
        <v>25</v>
      </c>
      <c r="B3" s="6">
        <f ca="1">SUMIFS('MONTHLY DATA'!F:F,'MONTHLY DATA'!I:I,'DAILY SALES '!A3,'MONTHLY DATA'!H:H,'DAILY SALES '!$B$2,'MONTHLY DATA'!A:A,'DAILY SALES '!$B$1)</f>
        <v>0</v>
      </c>
      <c r="C3" s="6">
        <f ca="1">SUMIFS('MONTHLY DATA'!F:F,'MONTHLY DATA'!I:I,'DAILY SALES '!A3,'MONTHLY DATA'!H:H,'DAILY SALES '!$C$2,'MONTHLY DATA'!A:A,'DAILY SALES '!$B$1)</f>
        <v>0</v>
      </c>
      <c r="D3" s="6">
        <f ca="1">C3+B3</f>
        <v>0</v>
      </c>
      <c r="E3" s="96" t="s">
        <v>40</v>
      </c>
      <c r="F3" s="6">
        <f>G51</f>
        <v>3076923.076923077</v>
      </c>
      <c r="G3" s="5" t="s">
        <v>23</v>
      </c>
      <c r="H3" s="6">
        <f ca="1">SUMIFS('MONTHLY DATA'!F:F,'MONTHLY DATA'!J:J,'DAILY SALES '!G3,'MONTHLY DATA'!H:H,'DAILY SALES '!$H$2,'MONTHLY DATA'!A:A,'DAILY SALES '!$B$1)</f>
        <v>0</v>
      </c>
      <c r="I3" s="6">
        <f ca="1">SUMIFS('MONTHLY DATA'!F:F,'MONTHLY DATA'!J:J,'DAILY SALES '!G3,'MONTHLY DATA'!H:H,'DAILY SALES '!$I$2,'MONTHLY DATA'!A:A,'DAILY SALES '!$B$1)</f>
        <v>0</v>
      </c>
      <c r="J3" s="6">
        <f ca="1">I3+H3</f>
        <v>0</v>
      </c>
      <c r="L3" s="5" t="s">
        <v>9</v>
      </c>
      <c r="M3" s="6">
        <f ca="1">SUMIFS('MONTHLY DATA'!F:F,'MONTHLY DATA'!G:G,'DAILY SALES '!L3,'MONTHLY DATA'!H:H,'DAILY SALES '!$M$2,'MONTHLY DATA'!A:A,'DAILY SALES '!$B$1)</f>
        <v>372000</v>
      </c>
      <c r="N3" s="6">
        <f ca="1">SUMIFS('MONTHLY DATA'!F:F,'MONTHLY DATA'!G:G,'DAILY SALES '!L3,'MONTHLY DATA'!H:H,'DAILY SALES '!$N$2,'MONTHLY DATA'!A:A,'DAILY SALES '!$B$1)</f>
        <v>380000</v>
      </c>
      <c r="O3" s="6">
        <f t="shared" ref="O3" ca="1" si="0">N3+M3</f>
        <v>752000</v>
      </c>
    </row>
    <row r="4" spans="1:15" x14ac:dyDescent="0.25">
      <c r="A4" s="5" t="s">
        <v>56</v>
      </c>
      <c r="B4" s="6">
        <f ca="1">SUMIFS('MONTHLY DATA'!F:F,'MONTHLY DATA'!I:I,'DAILY SALES '!A4,'MONTHLY DATA'!H:H,'DAILY SALES '!$B$2,'MONTHLY DATA'!A:A,'DAILY SALES '!$B$1)</f>
        <v>100000</v>
      </c>
      <c r="C4" s="6">
        <f ca="1">SUMIFS('MONTHLY DATA'!F:F,'MONTHLY DATA'!I:I,'DAILY SALES '!A4,'MONTHLY DATA'!H:H,'DAILY SALES '!$C$2,'MONTHLY DATA'!A:A,'DAILY SALES '!$B$1)</f>
        <v>0</v>
      </c>
      <c r="D4" s="6">
        <f t="shared" ref="D4:D14" ca="1" si="1">C4+B4</f>
        <v>100000</v>
      </c>
      <c r="E4" s="96" t="s">
        <v>46</v>
      </c>
      <c r="F4" s="8">
        <f ca="1">D15/F3</f>
        <v>0.32565</v>
      </c>
      <c r="G4" s="5" t="s">
        <v>12</v>
      </c>
      <c r="H4" s="6">
        <f ca="1">SUMIFS('MONTHLY DATA'!F:F,'MONTHLY DATA'!J:J,'DAILY SALES '!G4,'MONTHLY DATA'!H:H,'DAILY SALES '!$H$2,'MONTHLY DATA'!A:A,'DAILY SALES '!$B$1)</f>
        <v>372000</v>
      </c>
      <c r="I4" s="6">
        <f ca="1">SUMIFS('MONTHLY DATA'!F:F,'MONTHLY DATA'!J:J,'DAILY SALES '!G4,'MONTHLY DATA'!H:H,'DAILY SALES '!$I$2,'MONTHLY DATA'!A:A,'DAILY SALES '!$B$1)</f>
        <v>530000</v>
      </c>
      <c r="J4" s="6">
        <f t="shared" ref="J4:J17" ca="1" si="2">I4+H4</f>
        <v>902000</v>
      </c>
      <c r="L4" s="5" t="s">
        <v>61</v>
      </c>
      <c r="M4" s="6">
        <f ca="1">SUMIFS('MONTHLY DATA'!F:F,'MONTHLY DATA'!G:G,'DAILY SALES '!L4,'MONTHLY DATA'!H:H,'DAILY SALES '!$M$2,'MONTHLY DATA'!A:A,'DAILY SALES '!$B$1)</f>
        <v>0</v>
      </c>
      <c r="N4" s="6">
        <f ca="1">SUMIFS('MONTHLY DATA'!F:F,'MONTHLY DATA'!G:G,'DAILY SALES '!L4,'MONTHLY DATA'!H:H,'DAILY SALES '!$N$2,'MONTHLY DATA'!A:A,'DAILY SALES '!$B$1)</f>
        <v>0</v>
      </c>
      <c r="O4" s="6">
        <f t="shared" ref="O4:O7" ca="1" si="3">N4+M4</f>
        <v>0</v>
      </c>
    </row>
    <row r="5" spans="1:15" x14ac:dyDescent="0.25">
      <c r="A5" s="5" t="s">
        <v>89</v>
      </c>
      <c r="B5" s="6">
        <f ca="1">SUMIFS('MONTHLY DATA'!F:F,'MONTHLY DATA'!I:I,'DAILY SALES '!A5,'MONTHLY DATA'!H:H,'DAILY SALES '!$B$2,'MONTHLY DATA'!A:A,'DAILY SALES '!$B$1)</f>
        <v>0</v>
      </c>
      <c r="C5" s="6">
        <f ca="1">SUMIFS('MONTHLY DATA'!F:F,'MONTHLY DATA'!I:I,'DAILY SALES '!A5,'MONTHLY DATA'!H:H,'DAILY SALES '!$C$2,'MONTHLY DATA'!A:A,'DAILY SALES '!$B$1)</f>
        <v>0</v>
      </c>
      <c r="D5" s="6">
        <f t="shared" ref="D5:D6" ca="1" si="4">C5+B5</f>
        <v>0</v>
      </c>
      <c r="E5" s="17"/>
      <c r="F5" s="8"/>
      <c r="G5" s="5" t="s">
        <v>186</v>
      </c>
      <c r="H5" s="6">
        <f ca="1">SUMIFS('MONTHLY DATA'!F:F,'MONTHLY DATA'!J:J,'DAILY SALES '!G5,'MONTHLY DATA'!H:H,'DAILY SALES '!$H$2,'MONTHLY DATA'!A:A,'DAILY SALES '!$B$1)</f>
        <v>0</v>
      </c>
      <c r="I5" s="6">
        <f ca="1">SUMIFS('MONTHLY DATA'!F:F,'MONTHLY DATA'!J:J,'DAILY SALES '!G5,'MONTHLY DATA'!H:H,'DAILY SALES '!$I$2,'MONTHLY DATA'!A:A,'DAILY SALES '!$B$1)</f>
        <v>0</v>
      </c>
      <c r="J5" s="6">
        <f t="shared" ca="1" si="2"/>
        <v>0</v>
      </c>
      <c r="L5" s="5" t="s">
        <v>21</v>
      </c>
      <c r="M5" s="6">
        <f ca="1">SUMIFS('MONTHLY DATA'!F:F,'MONTHLY DATA'!G:G,'DAILY SALES '!L5,'MONTHLY DATA'!H:H,'DAILY SALES '!$M$2,'MONTHLY DATA'!A:A,'DAILY SALES '!$B$1)</f>
        <v>100000</v>
      </c>
      <c r="N5" s="6">
        <f ca="1">SUMIFS('MONTHLY DATA'!F:F,'MONTHLY DATA'!G:G,'DAILY SALES '!L5,'MONTHLY DATA'!H:H,'DAILY SALES '!$N$2,'MONTHLY DATA'!A:A,'DAILY SALES '!$B$1)</f>
        <v>0</v>
      </c>
      <c r="O5" s="6">
        <f t="shared" ca="1" si="3"/>
        <v>100000</v>
      </c>
    </row>
    <row r="6" spans="1:15" x14ac:dyDescent="0.25">
      <c r="A6" s="5" t="s">
        <v>17</v>
      </c>
      <c r="B6" s="6">
        <f ca="1">SUMIFS('MONTHLY DATA'!F:F,'MONTHLY DATA'!I:I,'DAILY SALES '!A6,'MONTHLY DATA'!H:H,'DAILY SALES '!$B$2,'MONTHLY DATA'!A:A,'DAILY SALES '!$B$1)</f>
        <v>0</v>
      </c>
      <c r="C6" s="6">
        <f ca="1">SUMIFS('MONTHLY DATA'!F:F,'MONTHLY DATA'!I:I,'DAILY SALES '!A6,'MONTHLY DATA'!H:H,'DAILY SALES '!$C$2,'MONTHLY DATA'!A:A,'DAILY SALES '!$B$1)</f>
        <v>0</v>
      </c>
      <c r="D6" s="6">
        <f t="shared" ca="1" si="4"/>
        <v>0</v>
      </c>
      <c r="E6" s="18"/>
      <c r="G6" s="5" t="s">
        <v>18</v>
      </c>
      <c r="H6" s="6">
        <f ca="1">SUMIFS('MONTHLY DATA'!F:F,'MONTHLY DATA'!J:J,'DAILY SALES '!G6,'MONTHLY DATA'!H:H,'DAILY SALES '!$H$2,'MONTHLY DATA'!A:A,'DAILY SALES '!$B$1)</f>
        <v>100000</v>
      </c>
      <c r="I6" s="6">
        <f ca="1">SUMIFS('MONTHLY DATA'!F:F,'MONTHLY DATA'!J:J,'DAILY SALES '!G6,'MONTHLY DATA'!H:H,'DAILY SALES '!$I$2,'MONTHLY DATA'!A:A,'DAILY SALES '!$B$1)</f>
        <v>0</v>
      </c>
      <c r="J6" s="6">
        <f t="shared" ca="1" si="2"/>
        <v>100000</v>
      </c>
      <c r="L6" s="5" t="s">
        <v>65</v>
      </c>
      <c r="M6" s="6">
        <f ca="1">SUMIFS('MONTHLY DATA'!F:F,'MONTHLY DATA'!G:G,'DAILY SALES '!L6,'MONTHLY DATA'!H:H,'DAILY SALES '!$M$2,'MONTHLY DATA'!A:A,'DAILY SALES '!$B$1)</f>
        <v>0</v>
      </c>
      <c r="N6" s="6">
        <f ca="1">SUMIFS('MONTHLY DATA'!F:F,'MONTHLY DATA'!G:G,'DAILY SALES '!L6,'MONTHLY DATA'!H:H,'DAILY SALES '!$N$2,'MONTHLY DATA'!A:A,'DAILY SALES '!$B$1)</f>
        <v>0</v>
      </c>
      <c r="O6" s="6">
        <f t="shared" ca="1" si="3"/>
        <v>0</v>
      </c>
    </row>
    <row r="7" spans="1:15" x14ac:dyDescent="0.25">
      <c r="A7" s="13" t="s">
        <v>188</v>
      </c>
      <c r="B7" s="6">
        <f ca="1">SUMIFS('MONTHLY DATA'!F:F,'MONTHLY DATA'!I:I,'DAILY SALES '!A7,'MONTHLY DATA'!H:H,'DAILY SALES '!$B$2,'MONTHLY DATA'!A:A,'DAILY SALES '!$B$1)</f>
        <v>0</v>
      </c>
      <c r="C7" s="6">
        <f ca="1">SUMIFS('MONTHLY DATA'!F:F,'MONTHLY DATA'!I:I,'DAILY SALES '!A7,'MONTHLY DATA'!H:H,'DAILY SALES '!$C$2,'MONTHLY DATA'!A:A,'DAILY SALES '!$B$1)</f>
        <v>0</v>
      </c>
      <c r="D7" s="6">
        <f t="shared" ref="D7:D9" ca="1" si="5">C7+B7</f>
        <v>0</v>
      </c>
      <c r="E7" s="18"/>
      <c r="G7" s="5" t="s">
        <v>19</v>
      </c>
      <c r="H7" s="6">
        <f ca="1">SUMIFS('MONTHLY DATA'!F:F,'MONTHLY DATA'!J:J,'DAILY SALES '!G7,'MONTHLY DATA'!H:H,'DAILY SALES '!$H$2,'MONTHLY DATA'!A:A,'DAILY SALES '!$B$1)</f>
        <v>0</v>
      </c>
      <c r="I7" s="6">
        <f ca="1">SUMIFS('MONTHLY DATA'!F:F,'MONTHLY DATA'!J:J,'DAILY SALES '!G7,'MONTHLY DATA'!H:H,'DAILY SALES '!$I$2,'MONTHLY DATA'!A:A,'DAILY SALES '!$B$1)</f>
        <v>0</v>
      </c>
      <c r="J7" s="6">
        <f t="shared" ca="1" si="2"/>
        <v>0</v>
      </c>
      <c r="L7" s="5" t="s">
        <v>140</v>
      </c>
      <c r="M7" s="6">
        <f ca="1">SUMIFS('MONTHLY DATA'!F:F,'MONTHLY DATA'!G:G,'DAILY SALES '!L7,'MONTHLY DATA'!H:H,'DAILY SALES '!$M$2,'MONTHLY DATA'!A:A,'DAILY SALES '!$B$1)</f>
        <v>0</v>
      </c>
      <c r="N7" s="6">
        <f ca="1">SUMIFS('MONTHLY DATA'!F:F,'MONTHLY DATA'!G:G,'DAILY SALES '!L7,'MONTHLY DATA'!H:H,'DAILY SALES '!$N$2,'MONTHLY DATA'!A:A,'DAILY SALES '!$B$1)</f>
        <v>0</v>
      </c>
      <c r="O7" s="6">
        <f t="shared" ca="1" si="3"/>
        <v>0</v>
      </c>
    </row>
    <row r="8" spans="1:15" x14ac:dyDescent="0.25">
      <c r="A8" s="5" t="s">
        <v>11</v>
      </c>
      <c r="B8" s="6">
        <f ca="1">SUMIFS('MONTHLY DATA'!F:F,'MONTHLY DATA'!I:I,'DAILY SALES '!A8,'MONTHLY DATA'!H:H,'DAILY SALES '!$B$2,'MONTHLY DATA'!A:A,'DAILY SALES '!$B$1)</f>
        <v>372000</v>
      </c>
      <c r="C8" s="6">
        <f ca="1">SUMIFS('MONTHLY DATA'!F:F,'MONTHLY DATA'!I:I,'DAILY SALES '!A8,'MONTHLY DATA'!H:H,'DAILY SALES '!$C$2,'MONTHLY DATA'!A:A,'DAILY SALES '!$B$1)</f>
        <v>530000</v>
      </c>
      <c r="D8" s="6">
        <f t="shared" ca="1" si="5"/>
        <v>902000</v>
      </c>
      <c r="E8" s="18"/>
      <c r="G8" s="5" t="s">
        <v>74</v>
      </c>
      <c r="H8" s="6">
        <f ca="1">SUMIFS('MONTHLY DATA'!F:F,'MONTHLY DATA'!J:J,'DAILY SALES '!G8,'MONTHLY DATA'!H:H,'DAILY SALES '!$H$2,'MONTHLY DATA'!A:A,'DAILY SALES '!$B$1)</f>
        <v>0</v>
      </c>
      <c r="I8" s="6">
        <f ca="1">SUMIFS('MONTHLY DATA'!F:F,'MONTHLY DATA'!J:J,'DAILY SALES '!G8,'MONTHLY DATA'!H:H,'DAILY SALES '!$I$2,'MONTHLY DATA'!A:A,'DAILY SALES '!$B$1)</f>
        <v>0</v>
      </c>
      <c r="J8" s="6">
        <f t="shared" ca="1" si="2"/>
        <v>0</v>
      </c>
      <c r="L8" s="1" t="s">
        <v>454</v>
      </c>
      <c r="M8" s="6">
        <f ca="1">SUMIFS('MONTHLY DATA'!F:F,'MONTHLY DATA'!G:G,'DAILY SALES '!L8,'MONTHLY DATA'!H:H,'DAILY SALES '!$M$2,'MONTHLY DATA'!A:A,'DAILY SALES '!$B$1)</f>
        <v>0</v>
      </c>
      <c r="N8" s="6">
        <f ca="1">SUMIFS('MONTHLY DATA'!F:F,'MONTHLY DATA'!G:G,'DAILY SALES '!L8,'MONTHLY DATA'!H:H,'DAILY SALES '!$N$2,'MONTHLY DATA'!A:A,'DAILY SALES '!$B$1)</f>
        <v>0</v>
      </c>
      <c r="O8" s="6">
        <f t="shared" ref="O8:O9" ca="1" si="6">N8+M8</f>
        <v>0</v>
      </c>
    </row>
    <row r="9" spans="1:15" x14ac:dyDescent="0.25">
      <c r="A9" s="5" t="s">
        <v>15</v>
      </c>
      <c r="B9" s="6">
        <f ca="1">SUMIFS('MONTHLY DATA'!F:F,'MONTHLY DATA'!I:I,'DAILY SALES '!A9,'MONTHLY DATA'!H:H,'DAILY SALES '!$B$2,'MONTHLY DATA'!A:A,'DAILY SALES '!$B$1)</f>
        <v>0</v>
      </c>
      <c r="C9" s="6">
        <f ca="1">SUMIFS('MONTHLY DATA'!F:F,'MONTHLY DATA'!I:I,'DAILY SALES '!A9,'MONTHLY DATA'!H:H,'DAILY SALES '!$C$2,'MONTHLY DATA'!A:A,'DAILY SALES '!$B$1)</f>
        <v>0</v>
      </c>
      <c r="D9" s="6">
        <f t="shared" ca="1" si="5"/>
        <v>0</v>
      </c>
      <c r="E9" s="18"/>
      <c r="G9" s="5" t="s">
        <v>99</v>
      </c>
      <c r="H9" s="6">
        <f ca="1">SUMIFS('MONTHLY DATA'!F:F,'MONTHLY DATA'!J:J,'DAILY SALES '!G9,'MONTHLY DATA'!H:H,'DAILY SALES '!$H$2,'MONTHLY DATA'!A:A,'DAILY SALES '!$B$1)</f>
        <v>0</v>
      </c>
      <c r="I9" s="6">
        <f ca="1">SUMIFS('MONTHLY DATA'!F:F,'MONTHLY DATA'!J:J,'DAILY SALES '!G9,'MONTHLY DATA'!H:H,'DAILY SALES '!$I$2,'MONTHLY DATA'!A:A,'DAILY SALES '!$B$1)</f>
        <v>0</v>
      </c>
      <c r="J9" s="6">
        <f t="shared" ca="1" si="2"/>
        <v>0</v>
      </c>
      <c r="L9" s="5" t="s">
        <v>13</v>
      </c>
      <c r="M9" s="6">
        <f ca="1">SUMIFS('MONTHLY DATA'!F:F,'MONTHLY DATA'!G:G,'DAILY SALES '!L9,'MONTHLY DATA'!H:H,'DAILY SALES '!$M$2,'MONTHLY DATA'!A:A,'DAILY SALES '!$B$1)</f>
        <v>0</v>
      </c>
      <c r="N9" s="6">
        <f ca="1">SUMIFS('MONTHLY DATA'!F:F,'MONTHLY DATA'!G:G,'DAILY SALES '!L9,'MONTHLY DATA'!H:H,'DAILY SALES '!$N$2,'MONTHLY DATA'!A:A,'DAILY SALES '!$B$1)</f>
        <v>150000</v>
      </c>
      <c r="O9" s="6">
        <f t="shared" ca="1" si="6"/>
        <v>150000</v>
      </c>
    </row>
    <row r="10" spans="1:15" x14ac:dyDescent="0.25">
      <c r="A10" s="5" t="s">
        <v>24</v>
      </c>
      <c r="B10" s="6">
        <f ca="1">SUMIFS('MONTHLY DATA'!F:F,'MONTHLY DATA'!I:I,'DAILY SALES '!A10,'MONTHLY DATA'!H:H,'DAILY SALES '!$B$2,'MONTHLY DATA'!A:A,'DAILY SALES '!$B$1)</f>
        <v>0</v>
      </c>
      <c r="C10" s="6">
        <f ca="1">SUMIFS('MONTHLY DATA'!F:F,'MONTHLY DATA'!I:I,'DAILY SALES '!A10,'MONTHLY DATA'!H:H,'DAILY SALES '!$C$2,'MONTHLY DATA'!A:A,'DAILY SALES '!$B$1)</f>
        <v>0</v>
      </c>
      <c r="D10" s="6">
        <f t="shared" ca="1" si="1"/>
        <v>0</v>
      </c>
      <c r="E10" s="145"/>
      <c r="F10" s="48"/>
      <c r="G10" s="5" t="s">
        <v>33</v>
      </c>
      <c r="H10" s="6">
        <f ca="1">SUMIFS('MONTHLY DATA'!F:F,'MONTHLY DATA'!J:J,'DAILY SALES '!G10,'MONTHLY DATA'!H:H,'DAILY SALES '!$H$2,'MONTHLY DATA'!A:A,'DAILY SALES '!$B$1)</f>
        <v>0</v>
      </c>
      <c r="I10" s="6">
        <f ca="1">SUMIFS('MONTHLY DATA'!F:F,'MONTHLY DATA'!J:J,'DAILY SALES '!G10,'MONTHLY DATA'!H:H,'DAILY SALES '!$I$2,'MONTHLY DATA'!A:A,'DAILY SALES '!$B$1)</f>
        <v>0</v>
      </c>
      <c r="J10" s="6">
        <f t="shared" ca="1" si="2"/>
        <v>0</v>
      </c>
      <c r="L10" s="96" t="s">
        <v>38</v>
      </c>
      <c r="M10" s="100">
        <f ca="1">SUM(M3:M9)</f>
        <v>472000</v>
      </c>
      <c r="N10" s="100">
        <f ca="1">SUM(N3:N9)</f>
        <v>530000</v>
      </c>
      <c r="O10" s="100">
        <f ca="1">SUM(O3:O9)</f>
        <v>1002000</v>
      </c>
    </row>
    <row r="11" spans="1:15" x14ac:dyDescent="0.25">
      <c r="A11" s="5" t="s">
        <v>102</v>
      </c>
      <c r="B11" s="6">
        <f ca="1">SUMIFS('MONTHLY DATA'!F:F,'MONTHLY DATA'!I:I,'DAILY SALES '!A11,'MONTHLY DATA'!H:H,'DAILY SALES '!$B$2,'MONTHLY DATA'!A:A,'DAILY SALES '!$B$1)</f>
        <v>0</v>
      </c>
      <c r="C11" s="6">
        <f ca="1">SUMIFS('MONTHLY DATA'!F:F,'MONTHLY DATA'!I:I,'DAILY SALES '!A11,'MONTHLY DATA'!H:H,'DAILY SALES '!$C$2,'MONTHLY DATA'!A:A,'DAILY SALES '!$B$1)</f>
        <v>0</v>
      </c>
      <c r="D11" s="143">
        <f t="shared" ca="1" si="1"/>
        <v>0</v>
      </c>
      <c r="E11" s="112"/>
      <c r="G11" s="144" t="s">
        <v>81</v>
      </c>
      <c r="H11" s="6">
        <f ca="1">SUMIFS('MONTHLY DATA'!F:F,'MONTHLY DATA'!J:J,'DAILY SALES '!G11,'MONTHLY DATA'!H:H,'DAILY SALES '!$H$2,'MONTHLY DATA'!A:A,'DAILY SALES '!$B$1)</f>
        <v>0</v>
      </c>
      <c r="I11" s="6">
        <f ca="1">SUMIFS('MONTHLY DATA'!F:F,'MONTHLY DATA'!J:J,'DAILY SALES '!G11,'MONTHLY DATA'!H:H,'DAILY SALES '!$I$2,'MONTHLY DATA'!A:A,'DAILY SALES '!$B$1)</f>
        <v>0</v>
      </c>
      <c r="J11" s="6">
        <f t="shared" ca="1" si="2"/>
        <v>0</v>
      </c>
      <c r="L11" s="17"/>
      <c r="M11" s="18"/>
      <c r="N11" s="18"/>
      <c r="O11" s="18"/>
    </row>
    <row r="12" spans="1:15" x14ac:dyDescent="0.25">
      <c r="A12" s="5" t="s">
        <v>27</v>
      </c>
      <c r="B12" s="6">
        <f ca="1">SUMIFS('MONTHLY DATA'!F:F,'MONTHLY DATA'!I:I,'DAILY SALES '!A12,'MONTHLY DATA'!H:H,'DAILY SALES '!$B$2,'MONTHLY DATA'!A:A,'DAILY SALES '!$B$1)</f>
        <v>0</v>
      </c>
      <c r="C12" s="6">
        <f ca="1">SUMIFS('MONTHLY DATA'!F:F,'MONTHLY DATA'!I:I,'DAILY SALES '!A12,'MONTHLY DATA'!H:H,'DAILY SALES '!$C$2,'MONTHLY DATA'!A:A,'DAILY SALES '!$B$1)</f>
        <v>0</v>
      </c>
      <c r="D12" s="143">
        <f t="shared" ref="D12:D13" ca="1" si="7">C12+B12</f>
        <v>0</v>
      </c>
      <c r="E12" s="112"/>
      <c r="G12" s="154" t="s">
        <v>149</v>
      </c>
      <c r="H12" s="6">
        <f ca="1">SUMIFS('MONTHLY DATA'!F:F,'MONTHLY DATA'!J:J,'DAILY SALES '!G12,'MONTHLY DATA'!H:H,'DAILY SALES '!$H$2,'MONTHLY DATA'!A:A,'DAILY SALES '!$B$1)</f>
        <v>0</v>
      </c>
      <c r="I12" s="6">
        <f ca="1">SUMIFS('MONTHLY DATA'!F:F,'MONTHLY DATA'!J:J,'DAILY SALES '!G12,'MONTHLY DATA'!H:H,'DAILY SALES '!$I$2,'MONTHLY DATA'!A:A,'DAILY SALES '!$B$1)</f>
        <v>0</v>
      </c>
      <c r="J12" s="6">
        <f t="shared" ca="1" si="2"/>
        <v>0</v>
      </c>
    </row>
    <row r="13" spans="1:15" x14ac:dyDescent="0.25">
      <c r="A13" s="150" t="s">
        <v>26</v>
      </c>
      <c r="B13" s="151">
        <f ca="1">SUMIFS('MONTHLY DATA'!F:F,'MONTHLY DATA'!I:I,'DAILY SALES '!A13,'MONTHLY DATA'!H:H,'DAILY SALES '!$B$2,'MONTHLY DATA'!A:A,'DAILY SALES '!$B$1)</f>
        <v>0</v>
      </c>
      <c r="C13" s="151">
        <f ca="1">SUMIFS('MONTHLY DATA'!F:F,'MONTHLY DATA'!I:I,'DAILY SALES '!A13,'MONTHLY DATA'!H:H,'DAILY SALES '!$C$2,'MONTHLY DATA'!A:A,'DAILY SALES '!$B$1)</f>
        <v>0</v>
      </c>
      <c r="D13" s="152">
        <f t="shared" ca="1" si="7"/>
        <v>0</v>
      </c>
      <c r="E13" s="153"/>
      <c r="F13" s="48"/>
      <c r="G13" s="13" t="s">
        <v>127</v>
      </c>
      <c r="H13" s="146">
        <f ca="1">SUMIFS('MONTHLY DATA'!F:F,'MONTHLY DATA'!J:J,'DAILY SALES '!G13,'MONTHLY DATA'!H:H,'DAILY SALES '!$H$2,'MONTHLY DATA'!A:A,'DAILY SALES '!$B$1)</f>
        <v>0</v>
      </c>
      <c r="I13" s="6">
        <f ca="1">SUMIFS('MONTHLY DATA'!F:F,'MONTHLY DATA'!J:J,'DAILY SALES '!G13,'MONTHLY DATA'!H:H,'DAILY SALES '!$I$2,'MONTHLY DATA'!A:A,'DAILY SALES '!$B$1)</f>
        <v>0</v>
      </c>
      <c r="J13" s="6">
        <f t="shared" ca="1" si="2"/>
        <v>0</v>
      </c>
    </row>
    <row r="14" spans="1:15" x14ac:dyDescent="0.25">
      <c r="A14" s="13" t="s">
        <v>136</v>
      </c>
      <c r="B14" s="109">
        <f ca="1">SUMIFS('MONTHLY DATA'!F:F,'MONTHLY DATA'!I:I,'DAILY SALES '!A14,'MONTHLY DATA'!H:H,'DAILY SALES '!$B$2,'MONTHLY DATA'!A:A,'DAILY SALES '!$B$1)</f>
        <v>0</v>
      </c>
      <c r="C14" s="109">
        <f ca="1">SUMIFS('MONTHLY DATA'!F:F,'MONTHLY DATA'!I:I,'DAILY SALES '!A14,'MONTHLY DATA'!H:H,'DAILY SALES '!$C$2,'MONTHLY DATA'!A:A,'DAILY SALES '!$B$1)</f>
        <v>0</v>
      </c>
      <c r="D14" s="109">
        <f t="shared" ca="1" si="1"/>
        <v>0</v>
      </c>
      <c r="E14" s="112"/>
      <c r="G14" s="13" t="s">
        <v>133</v>
      </c>
      <c r="H14" s="146">
        <f ca="1">SUMIFS('MONTHLY DATA'!F:F,'MONTHLY DATA'!J:J,'DAILY SALES '!G14,'MONTHLY DATA'!H:H,'DAILY SALES '!$H$2,'MONTHLY DATA'!A:A,'DAILY SALES '!$B$1)</f>
        <v>0</v>
      </c>
      <c r="I14" s="6">
        <f ca="1">SUMIFS('MONTHLY DATA'!F:F,'MONTHLY DATA'!J:J,'DAILY SALES '!G14,'MONTHLY DATA'!H:H,'DAILY SALES '!$I$2,'MONTHLY DATA'!A:A,'DAILY SALES '!$B$1)</f>
        <v>0</v>
      </c>
      <c r="J14" s="6">
        <f t="shared" ca="1" si="2"/>
        <v>0</v>
      </c>
    </row>
    <row r="15" spans="1:15" x14ac:dyDescent="0.25">
      <c r="A15" s="107" t="s">
        <v>38</v>
      </c>
      <c r="B15" s="121">
        <f ca="1">SUM(B3:B14)</f>
        <v>472000</v>
      </c>
      <c r="C15" s="121">
        <f ca="1">SUM(C3:C14)</f>
        <v>530000</v>
      </c>
      <c r="D15" s="121">
        <f ca="1">SUM(D3:D14)</f>
        <v>1002000</v>
      </c>
      <c r="G15" s="13" t="s">
        <v>137</v>
      </c>
      <c r="H15" s="146">
        <f ca="1">SUMIFS('MONTHLY DATA'!F:F,'MONTHLY DATA'!J:J,'DAILY SALES '!G15,'MONTHLY DATA'!H:H,'DAILY SALES '!$H$2,'MONTHLY DATA'!A:A,'DAILY SALES '!$B$1)</f>
        <v>0</v>
      </c>
      <c r="I15" s="6">
        <f ca="1">SUMIFS('MONTHLY DATA'!F:F,'MONTHLY DATA'!J:J,'DAILY SALES '!G15,'MONTHLY DATA'!H:H,'DAILY SALES '!$I$2,'MONTHLY DATA'!A:A,'DAILY SALES '!$B$1)</f>
        <v>0</v>
      </c>
      <c r="J15" s="6">
        <f t="shared" ca="1" si="2"/>
        <v>0</v>
      </c>
    </row>
    <row r="16" spans="1:15" x14ac:dyDescent="0.25">
      <c r="G16" s="13" t="s">
        <v>183</v>
      </c>
      <c r="H16" s="146">
        <f ca="1">SUMIFS('MONTHLY DATA'!F:F,'MONTHLY DATA'!J:J,'DAILY SALES '!G16,'MONTHLY DATA'!H:H,'DAILY SALES '!$H$2,'MONTHLY DATA'!A:A,'DAILY SALES '!$B$1)</f>
        <v>0</v>
      </c>
      <c r="I16" s="6">
        <f ca="1">SUMIFS('MONTHLY DATA'!F:F,'MONTHLY DATA'!J:J,'DAILY SALES '!G16,'MONTHLY DATA'!H:H,'DAILY SALES '!$I$2,'MONTHLY DATA'!A:A,'DAILY SALES '!$B$1)</f>
        <v>0</v>
      </c>
      <c r="J16" s="6">
        <f t="shared" ca="1" si="2"/>
        <v>0</v>
      </c>
    </row>
    <row r="17" spans="1:11" x14ac:dyDescent="0.25">
      <c r="G17" s="13" t="s">
        <v>146</v>
      </c>
      <c r="H17" s="146">
        <f ca="1">SUMIFS('MONTHLY DATA'!F:F,'MONTHLY DATA'!J:J,'DAILY SALES '!G17,'MONTHLY DATA'!H:H,'DAILY SALES '!$H$2,'MONTHLY DATA'!A:A,'DAILY SALES '!$B$1)</f>
        <v>0</v>
      </c>
      <c r="I17" s="6">
        <f ca="1">SUMIFS('MONTHLY DATA'!F:F,'MONTHLY DATA'!J:J,'DAILY SALES '!G17,'MONTHLY DATA'!H:H,'DAILY SALES '!$I$2,'MONTHLY DATA'!A:A,'DAILY SALES '!$B$1)</f>
        <v>0</v>
      </c>
      <c r="J17" s="6">
        <f t="shared" ca="1" si="2"/>
        <v>0</v>
      </c>
    </row>
    <row r="18" spans="1:11" x14ac:dyDescent="0.25">
      <c r="G18" s="107" t="s">
        <v>38</v>
      </c>
      <c r="H18" s="147">
        <f ca="1">SUM(H3:H17)</f>
        <v>472000</v>
      </c>
      <c r="I18" s="99">
        <f ca="1">SUM(I3:I17)</f>
        <v>530000</v>
      </c>
      <c r="J18" s="99">
        <f ca="1">SUM(J3:J17)</f>
        <v>1002000</v>
      </c>
    </row>
    <row r="19" spans="1:11" x14ac:dyDescent="0.25">
      <c r="A19" s="1" t="s">
        <v>426</v>
      </c>
      <c r="D19" s="1">
        <f>80000000/24</f>
        <v>3333333.3333333335</v>
      </c>
    </row>
    <row r="20" spans="1:11" x14ac:dyDescent="0.25">
      <c r="A20" s="107" t="s">
        <v>84</v>
      </c>
      <c r="B20" s="114">
        <f ca="1">((H51)*((COUNTIF(D25:D50,"&gt;0"))/COUNTA(A25:A50)))</f>
        <v>6.2625E-2</v>
      </c>
      <c r="D20" s="101" t="s">
        <v>53</v>
      </c>
      <c r="E20" s="13">
        <f ca="1">E51</f>
        <v>0</v>
      </c>
      <c r="F20" s="101" t="s">
        <v>40</v>
      </c>
      <c r="G20" s="113">
        <v>7</v>
      </c>
      <c r="H20" s="148" t="s">
        <v>76</v>
      </c>
      <c r="I20" s="24">
        <f ca="1">E20/G20</f>
        <v>0</v>
      </c>
    </row>
    <row r="21" spans="1:11" x14ac:dyDescent="0.25">
      <c r="G21" s="13"/>
      <c r="H21" s="144"/>
      <c r="I21" s="5"/>
    </row>
    <row r="22" spans="1:11" x14ac:dyDescent="0.25">
      <c r="H22" s="93"/>
      <c r="I22" s="5"/>
    </row>
    <row r="23" spans="1:11" x14ac:dyDescent="0.25">
      <c r="A23" s="124" t="s">
        <v>55</v>
      </c>
      <c r="B23" s="124"/>
      <c r="C23" s="124"/>
      <c r="D23" s="124"/>
      <c r="E23" s="124"/>
      <c r="F23" s="124"/>
      <c r="G23" s="124"/>
      <c r="H23" s="140"/>
      <c r="I23" s="5"/>
    </row>
    <row r="24" spans="1:11" ht="30" x14ac:dyDescent="0.25">
      <c r="A24" s="108" t="s">
        <v>37</v>
      </c>
      <c r="B24" s="108" t="s">
        <v>16</v>
      </c>
      <c r="C24" s="108" t="s">
        <v>10</v>
      </c>
      <c r="D24" s="108" t="s">
        <v>39</v>
      </c>
      <c r="E24" s="108" t="s">
        <v>108</v>
      </c>
      <c r="F24" s="108" t="s">
        <v>109</v>
      </c>
      <c r="G24" s="108" t="s">
        <v>40</v>
      </c>
      <c r="H24" s="149" t="s">
        <v>41</v>
      </c>
      <c r="K24" s="20"/>
    </row>
    <row r="25" spans="1:11" x14ac:dyDescent="0.25">
      <c r="A25" s="155" t="s">
        <v>14</v>
      </c>
      <c r="B25" s="156">
        <f ca="1">SUMIFS('MONTHLY DATA'!F:F,'MONTHLY DATA'!C:C,'DAILY SALES '!A25,'MONTHLY DATA'!H:H,'DAILY SALES '!$B$24,'MONTHLY DATA'!A:A,'DAILY SALES '!$B$1)</f>
        <v>0</v>
      </c>
      <c r="C25" s="156">
        <f ca="1">SUMIFS('MONTHLY DATA'!F:F,'MONTHLY DATA'!C:C,'DAILY SALES '!A25,'MONTHLY DATA'!H:H,'DAILY SALES '!$C$24,'MONTHLY DATA'!A:A,'DAILY SALES '!$B$1)</f>
        <v>0</v>
      </c>
      <c r="D25" s="156">
        <f ca="1">B25+C25</f>
        <v>0</v>
      </c>
      <c r="E25" s="157">
        <f ca="1">COUNTIFS('VALUATIONS '!E:E,'DAILY SALES '!A25,'VALUATIONS '!A:A,'DAILY SALES '!$B$1)</f>
        <v>0</v>
      </c>
      <c r="F25" s="158">
        <f ca="1">SUMIFS('VALUATIONS '!I:I,'VALUATIONS '!E:E,'DAILY SALES '!A25,'VALUATIONS '!A:A,'DAILY SALES '!$B$1)</f>
        <v>0</v>
      </c>
      <c r="G25" s="7">
        <v>83333</v>
      </c>
      <c r="H25" s="8">
        <f t="shared" ref="H25:H51" ca="1" si="8">D25/G25</f>
        <v>0</v>
      </c>
      <c r="K25" s="20"/>
    </row>
    <row r="26" spans="1:11" x14ac:dyDescent="0.25">
      <c r="A26" s="5" t="s">
        <v>63</v>
      </c>
      <c r="B26" s="6">
        <f ca="1">SUMIFS('MONTHLY DATA'!F:F,'MONTHLY DATA'!C:C,'DAILY SALES '!A26,'MONTHLY DATA'!H:H,'DAILY SALES '!$B$24,'MONTHLY DATA'!A:A,'DAILY SALES '!$B$1)</f>
        <v>0</v>
      </c>
      <c r="C26" s="6">
        <f ca="1">SUMIFS('MONTHLY DATA'!F:F,'MONTHLY DATA'!C:C,'DAILY SALES '!A26,'MONTHLY DATA'!H:H,'DAILY SALES '!$C$24,'MONTHLY DATA'!A:A,'DAILY SALES '!$B$1)</f>
        <v>380000</v>
      </c>
      <c r="D26" s="6">
        <f t="shared" ref="D26:D42" ca="1" si="9">B26+C26</f>
        <v>380000</v>
      </c>
      <c r="E26" s="26">
        <f ca="1">COUNTIFS('VALUATIONS '!E:E,'DAILY SALES '!A26,'VALUATIONS '!A:A,'DAILY SALES '!$B$1)</f>
        <v>0</v>
      </c>
      <c r="F26" s="11">
        <f ca="1">SUMIFS('VALUATIONS '!I:I,'VALUATIONS '!E:E,'DAILY SALES '!A26,'VALUATIONS '!A:A,'DAILY SALES '!$B$1)</f>
        <v>0</v>
      </c>
      <c r="G26" s="7">
        <v>145833</v>
      </c>
      <c r="H26" s="8">
        <f t="shared" ca="1" si="8"/>
        <v>2.6057202416462668</v>
      </c>
      <c r="K26" s="20"/>
    </row>
    <row r="27" spans="1:11" x14ac:dyDescent="0.25">
      <c r="A27" s="5" t="s">
        <v>130</v>
      </c>
      <c r="B27" s="6">
        <f ca="1">SUMIFS('MONTHLY DATA'!F:F,'MONTHLY DATA'!C:C,'DAILY SALES '!A27,'MONTHLY DATA'!H:H,'DAILY SALES '!$B$24,'MONTHLY DATA'!A:A,'DAILY SALES '!$B$1)</f>
        <v>0</v>
      </c>
      <c r="C27" s="6">
        <f ca="1">SUMIFS('MONTHLY DATA'!F:F,'MONTHLY DATA'!C:C,'DAILY SALES '!A27,'MONTHLY DATA'!H:H,'DAILY SALES '!$C$24,'MONTHLY DATA'!A:A,'DAILY SALES '!$B$1)</f>
        <v>0</v>
      </c>
      <c r="D27" s="6">
        <f t="shared" ca="1" si="9"/>
        <v>0</v>
      </c>
      <c r="E27" s="26">
        <f ca="1">COUNTIFS('VALUATIONS '!E:E,'DAILY SALES '!A27,'VALUATIONS '!A:A,'DAILY SALES '!$B$1)</f>
        <v>0</v>
      </c>
      <c r="F27" s="11">
        <f ca="1">SUMIFS('VALUATIONS '!I:I,'VALUATIONS '!E:E,'DAILY SALES '!A27,'VALUATIONS '!A:A,'DAILY SALES '!$B$1)</f>
        <v>0</v>
      </c>
      <c r="G27" s="7">
        <v>125000</v>
      </c>
      <c r="H27" s="8">
        <f t="shared" ca="1" si="8"/>
        <v>0</v>
      </c>
      <c r="K27" s="20"/>
    </row>
    <row r="28" spans="1:11" x14ac:dyDescent="0.25">
      <c r="A28" s="5" t="s">
        <v>30</v>
      </c>
      <c r="B28" s="6">
        <f ca="1">SUMIFS('MONTHLY DATA'!F:F,'MONTHLY DATA'!C:C,'DAILY SALES '!A28,'MONTHLY DATA'!H:H,'DAILY SALES '!$B$24,'MONTHLY DATA'!A:A,'DAILY SALES '!$B$1)</f>
        <v>0</v>
      </c>
      <c r="C28" s="6">
        <f ca="1">SUMIFS('MONTHLY DATA'!F:F,'MONTHLY DATA'!C:C,'DAILY SALES '!A28,'MONTHLY DATA'!H:H,'DAILY SALES '!$C$24,'MONTHLY DATA'!A:A,'DAILY SALES '!$B$1)</f>
        <v>0</v>
      </c>
      <c r="D28" s="6">
        <f t="shared" ca="1" si="9"/>
        <v>0</v>
      </c>
      <c r="E28" s="26">
        <f ca="1">COUNTIFS('VALUATIONS '!E:E,'DAILY SALES '!A28,'VALUATIONS '!A:A,'DAILY SALES '!$B$1)</f>
        <v>0</v>
      </c>
      <c r="F28" s="11">
        <f ca="1">SUMIFS('VALUATIONS '!I:I,'VALUATIONS '!E:E,'DAILY SALES '!A28,'VALUATIONS '!A:A,'DAILY SALES '!$B$1)</f>
        <v>0</v>
      </c>
      <c r="G28" s="7">
        <v>83333</v>
      </c>
      <c r="H28" s="8">
        <f t="shared" ca="1" si="8"/>
        <v>0</v>
      </c>
      <c r="K28" s="20"/>
    </row>
    <row r="29" spans="1:11" x14ac:dyDescent="0.25">
      <c r="A29" s="1" t="s">
        <v>162</v>
      </c>
      <c r="B29" s="6">
        <f ca="1">SUMIFS('MONTHLY DATA'!F:F,'MONTHLY DATA'!C:C,'DAILY SALES '!A29,'MONTHLY DATA'!H:H,'DAILY SALES '!$B$24,'MONTHLY DATA'!A:A,'DAILY SALES '!$B$1)</f>
        <v>100000</v>
      </c>
      <c r="C29" s="6">
        <f ca="1">SUMIFS('MONTHLY DATA'!F:F,'MONTHLY DATA'!C:C,'DAILY SALES '!A29,'MONTHLY DATA'!H:H,'DAILY SALES '!$C$24,'MONTHLY DATA'!A:A,'DAILY SALES '!$B$1)</f>
        <v>0</v>
      </c>
      <c r="D29" s="6">
        <f t="shared" ref="D29:D31" ca="1" si="10">B29+C29</f>
        <v>100000</v>
      </c>
      <c r="E29" s="26">
        <f ca="1">COUNTIFS('VALUATIONS '!E:E,'DAILY SALES '!A29,'VALUATIONS '!A:A,'DAILY SALES '!$B$1)</f>
        <v>0</v>
      </c>
      <c r="F29" s="11">
        <f ca="1">SUMIFS('VALUATIONS '!I:I,'VALUATIONS '!E:E,'DAILY SALES '!A29,'VALUATIONS '!A:A,'DAILY SALES '!$B$1)</f>
        <v>0</v>
      </c>
      <c r="G29" s="7">
        <v>104167</v>
      </c>
      <c r="H29" s="8">
        <f t="shared" ca="1" si="8"/>
        <v>0.95999692800983039</v>
      </c>
      <c r="K29" s="20"/>
    </row>
    <row r="30" spans="1:11" x14ac:dyDescent="0.25">
      <c r="A30" s="5" t="s">
        <v>174</v>
      </c>
      <c r="B30" s="6">
        <f ca="1">SUMIFS('MONTHLY DATA'!F:F,'MONTHLY DATA'!C:C,'DAILY SALES '!A30,'MONTHLY DATA'!H:H,'DAILY SALES '!$B$24,'MONTHLY DATA'!A:A,'DAILY SALES '!$B$1)</f>
        <v>200000</v>
      </c>
      <c r="C30" s="6">
        <f ca="1">SUMIFS('MONTHLY DATA'!F:F,'MONTHLY DATA'!C:C,'DAILY SALES '!A30,'MONTHLY DATA'!H:H,'DAILY SALES '!$C$24,'MONTHLY DATA'!A:A,'DAILY SALES '!$B$1)</f>
        <v>0</v>
      </c>
      <c r="D30" s="6">
        <f t="shared" ca="1" si="10"/>
        <v>200000</v>
      </c>
      <c r="E30" s="26">
        <f ca="1">COUNTIFS('VALUATIONS '!E:E,'DAILY SALES '!A30,'VALUATIONS '!A:A,'DAILY SALES '!$B$1)</f>
        <v>0</v>
      </c>
      <c r="F30" s="11">
        <f ca="1">SUMIFS('VALUATIONS '!I:I,'VALUATIONS '!E:E,'DAILY SALES '!A30,'VALUATIONS '!A:A,'DAILY SALES '!$B$1)</f>
        <v>0</v>
      </c>
      <c r="G30" s="7">
        <v>104167</v>
      </c>
      <c r="H30" s="8">
        <f t="shared" ca="1" si="8"/>
        <v>1.9199938560196608</v>
      </c>
      <c r="K30" s="20"/>
    </row>
    <row r="31" spans="1:11" x14ac:dyDescent="0.25">
      <c r="A31" s="5" t="s">
        <v>32</v>
      </c>
      <c r="B31" s="6">
        <f ca="1">SUMIFS('MONTHLY DATA'!F:F,'MONTHLY DATA'!C:C,'DAILY SALES '!A31,'MONTHLY DATA'!H:H,'DAILY SALES '!$B$24,'MONTHLY DATA'!A:A,'DAILY SALES '!$B$1)</f>
        <v>0</v>
      </c>
      <c r="C31" s="6">
        <f ca="1">SUMIFS('MONTHLY DATA'!F:F,'MONTHLY DATA'!C:C,'DAILY SALES '!A31,'MONTHLY DATA'!H:H,'DAILY SALES '!$C$24,'MONTHLY DATA'!A:A,'DAILY SALES '!$B$1)</f>
        <v>0</v>
      </c>
      <c r="D31" s="6">
        <f t="shared" ca="1" si="10"/>
        <v>0</v>
      </c>
      <c r="E31" s="26">
        <f ca="1">COUNTIFS('VALUATIONS '!E:E,'DAILY SALES '!A31,'VALUATIONS '!A:A,'DAILY SALES '!$B$1)</f>
        <v>0</v>
      </c>
      <c r="F31" s="11">
        <f ca="1">SUMIFS('VALUATIONS '!I:I,'VALUATIONS '!E:E,'DAILY SALES '!A31,'VALUATIONS '!A:A,'DAILY SALES '!$B$1)</f>
        <v>0</v>
      </c>
      <c r="G31" s="7">
        <v>104167</v>
      </c>
      <c r="H31" s="8">
        <f t="shared" ca="1" si="8"/>
        <v>0</v>
      </c>
      <c r="K31" s="20"/>
    </row>
    <row r="32" spans="1:11" x14ac:dyDescent="0.25">
      <c r="A32" s="5" t="s">
        <v>60</v>
      </c>
      <c r="B32" s="6">
        <f ca="1">SUMIFS('MONTHLY DATA'!F:F,'MONTHLY DATA'!C:C,'DAILY SALES '!A32,'MONTHLY DATA'!H:H,'DAILY SALES '!$B$24,'MONTHLY DATA'!A:A,'DAILY SALES '!$B$1)</f>
        <v>0</v>
      </c>
      <c r="C32" s="6">
        <f ca="1">SUMIFS('MONTHLY DATA'!F:F,'MONTHLY DATA'!C:C,'DAILY SALES '!A32,'MONTHLY DATA'!H:H,'DAILY SALES '!$C$24,'MONTHLY DATA'!A:A,'DAILY SALES '!$B$1)</f>
        <v>0</v>
      </c>
      <c r="D32" s="6">
        <f t="shared" ref="D32:D36" ca="1" si="11">B32+C32</f>
        <v>0</v>
      </c>
      <c r="E32" s="26">
        <f ca="1">COUNTIFS('VALUATIONS '!E:E,'DAILY SALES '!A32,'VALUATIONS '!A:A,'DAILY SALES '!$B$1)</f>
        <v>0</v>
      </c>
      <c r="F32" s="11">
        <f ca="1">SUMIFS('VALUATIONS '!I:I,'VALUATIONS '!E:E,'DAILY SALES '!A32,'VALUATIONS '!A:A,'DAILY SALES '!$B$1)</f>
        <v>0</v>
      </c>
      <c r="G32" s="7">
        <v>104167</v>
      </c>
      <c r="H32" s="8">
        <f t="shared" ca="1" si="8"/>
        <v>0</v>
      </c>
      <c r="K32" s="20"/>
    </row>
    <row r="33" spans="1:11" x14ac:dyDescent="0.25">
      <c r="A33" s="5" t="s">
        <v>67</v>
      </c>
      <c r="B33" s="6">
        <f ca="1">SUMIFS('MONTHLY DATA'!F:F,'MONTHLY DATA'!C:C,'DAILY SALES '!A33,'MONTHLY DATA'!H:H,'DAILY SALES '!$B$24,'MONTHLY DATA'!A:A,'DAILY SALES '!$B$1)</f>
        <v>0</v>
      </c>
      <c r="C33" s="6">
        <f ca="1">SUMIFS('MONTHLY DATA'!F:F,'MONTHLY DATA'!C:C,'DAILY SALES '!A33,'MONTHLY DATA'!H:H,'DAILY SALES '!$C$24,'MONTHLY DATA'!A:A,'DAILY SALES '!$B$1)</f>
        <v>0</v>
      </c>
      <c r="D33" s="6">
        <f t="shared" ca="1" si="11"/>
        <v>0</v>
      </c>
      <c r="E33" s="26">
        <f ca="1">COUNTIFS('VALUATIONS '!E:E,'DAILY SALES '!A33,'VALUATIONS '!A:A,'DAILY SALES '!$B$1)</f>
        <v>0</v>
      </c>
      <c r="F33" s="11">
        <f ca="1">SUMIFS('VALUATIONS '!I:I,'VALUATIONS '!E:E,'DAILY SALES '!A33,'VALUATIONS '!A:A,'DAILY SALES '!$B$1)</f>
        <v>0</v>
      </c>
      <c r="G33" s="7">
        <v>104167</v>
      </c>
      <c r="H33" s="8">
        <f t="shared" ca="1" si="8"/>
        <v>0</v>
      </c>
      <c r="K33" s="20"/>
    </row>
    <row r="34" spans="1:11" x14ac:dyDescent="0.25">
      <c r="A34" s="5" t="s">
        <v>66</v>
      </c>
      <c r="B34" s="6">
        <f ca="1">SUMIFS('MONTHLY DATA'!F:F,'MONTHLY DATA'!C:C,'DAILY SALES '!A34,'MONTHLY DATA'!H:H,'DAILY SALES '!$B$24,'MONTHLY DATA'!A:A,'DAILY SALES '!$B$1)</f>
        <v>0</v>
      </c>
      <c r="C34" s="6">
        <f ca="1">SUMIFS('MONTHLY DATA'!F:F,'MONTHLY DATA'!C:C,'DAILY SALES '!A34,'MONTHLY DATA'!H:H,'DAILY SALES '!$C$24,'MONTHLY DATA'!A:A,'DAILY SALES '!$B$1)</f>
        <v>0</v>
      </c>
      <c r="D34" s="6">
        <f t="shared" ca="1" si="11"/>
        <v>0</v>
      </c>
      <c r="E34" s="26">
        <f ca="1">COUNTIFS('VALUATIONS '!E:E,'DAILY SALES '!A34,'VALUATIONS '!A:A,'DAILY SALES '!$B$1)</f>
        <v>0</v>
      </c>
      <c r="F34" s="11">
        <f ca="1">SUMIFS('VALUATIONS '!I:I,'VALUATIONS '!E:E,'DAILY SALES '!A34,'VALUATIONS '!A:A,'DAILY SALES '!$B$1)</f>
        <v>0</v>
      </c>
      <c r="G34" s="7">
        <v>104167</v>
      </c>
      <c r="H34" s="8">
        <f t="shared" ca="1" si="8"/>
        <v>0</v>
      </c>
      <c r="K34" s="20"/>
    </row>
    <row r="35" spans="1:11" x14ac:dyDescent="0.25">
      <c r="A35" s="5" t="s">
        <v>73</v>
      </c>
      <c r="B35" s="6">
        <f ca="1">SUMIFS('MONTHLY DATA'!F:F,'MONTHLY DATA'!C:C,'DAILY SALES '!A35,'MONTHLY DATA'!H:H,'DAILY SALES '!$B$24,'MONTHLY DATA'!A:A,'DAILY SALES '!$B$1)</f>
        <v>172000</v>
      </c>
      <c r="C35" s="6">
        <f ca="1">SUMIFS('MONTHLY DATA'!F:F,'MONTHLY DATA'!C:C,'DAILY SALES '!A35,'MONTHLY DATA'!H:H,'DAILY SALES '!$C$24,'MONTHLY DATA'!A:A,'DAILY SALES '!$B$1)</f>
        <v>0</v>
      </c>
      <c r="D35" s="6">
        <f t="shared" ca="1" si="11"/>
        <v>172000</v>
      </c>
      <c r="E35" s="26">
        <f ca="1">COUNTIFS('VALUATIONS '!E:E,'DAILY SALES '!A35,'VALUATIONS '!A:A,'DAILY SALES '!$B$1)</f>
        <v>0</v>
      </c>
      <c r="F35" s="11">
        <f ca="1">SUMIFS('VALUATIONS '!I:I,'VALUATIONS '!E:E,'DAILY SALES '!A35,'VALUATIONS '!A:A,'DAILY SALES '!$B$1)</f>
        <v>0</v>
      </c>
      <c r="G35" s="7">
        <v>104167</v>
      </c>
      <c r="H35" s="8">
        <f t="shared" ca="1" si="8"/>
        <v>1.6511947161769083</v>
      </c>
      <c r="K35" s="20"/>
    </row>
    <row r="36" spans="1:11" x14ac:dyDescent="0.25">
      <c r="A36" s="5" t="s">
        <v>119</v>
      </c>
      <c r="B36" s="6">
        <f ca="1">SUMIFS('MONTHLY DATA'!F:F,'MONTHLY DATA'!C:C,'DAILY SALES '!A36,'MONTHLY DATA'!H:H,'DAILY SALES '!$B$24,'MONTHLY DATA'!A:A,'DAILY SALES '!$B$1)</f>
        <v>0</v>
      </c>
      <c r="C36" s="6">
        <f ca="1">SUMIFS('MONTHLY DATA'!F:F,'MONTHLY DATA'!C:C,'DAILY SALES '!A36,'MONTHLY DATA'!H:H,'DAILY SALES '!$C$24,'MONTHLY DATA'!A:A,'DAILY SALES '!$B$1)</f>
        <v>0</v>
      </c>
      <c r="D36" s="6">
        <f t="shared" ca="1" si="11"/>
        <v>0</v>
      </c>
      <c r="E36" s="26">
        <f ca="1">COUNTIFS('VALUATIONS '!E:E,'DAILY SALES '!A36,'VALUATIONS '!A:A,'DAILY SALES '!$B$1)</f>
        <v>0</v>
      </c>
      <c r="F36" s="11">
        <f ca="1">SUMIFS('VALUATIONS '!I:I,'VALUATIONS '!E:E,'DAILY SALES '!A36,'VALUATIONS '!A:A,'DAILY SALES '!$B$1)</f>
        <v>0</v>
      </c>
      <c r="G36" s="7">
        <v>104167</v>
      </c>
      <c r="H36" s="8">
        <f t="shared" ca="1" si="8"/>
        <v>0</v>
      </c>
      <c r="K36" s="20"/>
    </row>
    <row r="37" spans="1:11" x14ac:dyDescent="0.25">
      <c r="A37" s="5" t="s">
        <v>125</v>
      </c>
      <c r="B37" s="6">
        <f ca="1">SUMIFS('MONTHLY DATA'!F:F,'MONTHLY DATA'!C:C,'DAILY SALES '!A37,'MONTHLY DATA'!H:H,'DAILY SALES '!$B$24,'MONTHLY DATA'!A:A,'DAILY SALES '!$B$1)</f>
        <v>0</v>
      </c>
      <c r="C37" s="6">
        <f ca="1">SUMIFS('MONTHLY DATA'!F:F,'MONTHLY DATA'!C:C,'DAILY SALES '!A37,'MONTHLY DATA'!H:H,'DAILY SALES '!$C$24,'MONTHLY DATA'!A:A,'DAILY SALES '!$B$1)</f>
        <v>0</v>
      </c>
      <c r="D37" s="6">
        <f t="shared" ref="D37:D41" ca="1" si="12">B37+C37</f>
        <v>0</v>
      </c>
      <c r="E37" s="26">
        <f ca="1">COUNTIFS('VALUATIONS '!E:E,'DAILY SALES '!A37,'VALUATIONS '!A:A,'DAILY SALES '!$B$1)</f>
        <v>0</v>
      </c>
      <c r="F37" s="11">
        <f ca="1">SUMIFS('VALUATIONS '!I:I,'VALUATIONS '!E:E,'DAILY SALES '!A37,'VALUATIONS '!A:A,'DAILY SALES '!$B$1)</f>
        <v>0</v>
      </c>
      <c r="G37" s="7">
        <v>104167</v>
      </c>
      <c r="H37" s="8">
        <f t="shared" ca="1" si="8"/>
        <v>0</v>
      </c>
      <c r="K37" s="20"/>
    </row>
    <row r="38" spans="1:11" x14ac:dyDescent="0.25">
      <c r="A38" s="5" t="s">
        <v>131</v>
      </c>
      <c r="B38" s="6">
        <f ca="1">SUMIFS('MONTHLY DATA'!F:F,'MONTHLY DATA'!C:C,'DAILY SALES '!A38,'MONTHLY DATA'!H:H,'DAILY SALES '!$B$24,'MONTHLY DATA'!A:A,'DAILY SALES '!$B$1)</f>
        <v>0</v>
      </c>
      <c r="C38" s="6">
        <f ca="1">SUMIFS('MONTHLY DATA'!F:F,'MONTHLY DATA'!C:C,'DAILY SALES '!A38,'MONTHLY DATA'!H:H,'DAILY SALES '!$C$24,'MONTHLY DATA'!A:A,'DAILY SALES '!$B$1)</f>
        <v>0</v>
      </c>
      <c r="D38" s="6">
        <f t="shared" ca="1" si="12"/>
        <v>0</v>
      </c>
      <c r="E38" s="26">
        <f ca="1">COUNTIFS('VALUATIONS '!E:E,'DAILY SALES '!A38,'VALUATIONS '!A:A,'DAILY SALES '!$B$1)</f>
        <v>0</v>
      </c>
      <c r="F38" s="11">
        <f ca="1">SUMIFS('VALUATIONS '!I:I,'VALUATIONS '!E:E,'DAILY SALES '!A38,'VALUATIONS '!A:A,'DAILY SALES '!$B$1)</f>
        <v>0</v>
      </c>
      <c r="G38" s="7">
        <v>104167</v>
      </c>
      <c r="H38" s="8">
        <f t="shared" ca="1" si="8"/>
        <v>0</v>
      </c>
      <c r="K38" s="20"/>
    </row>
    <row r="39" spans="1:11" x14ac:dyDescent="0.25">
      <c r="A39" s="5" t="s">
        <v>210</v>
      </c>
      <c r="B39" s="6">
        <f ca="1">SUMIFS('MONTHLY DATA'!F:F,'MONTHLY DATA'!C:C,'DAILY SALES '!A39,'MONTHLY DATA'!H:H,'DAILY SALES '!$B$24,'MONTHLY DATA'!A:A,'DAILY SALES '!$B$1)</f>
        <v>0</v>
      </c>
      <c r="C39" s="6">
        <f ca="1">SUMIFS('MONTHLY DATA'!F:F,'MONTHLY DATA'!C:C,'DAILY SALES '!A39,'MONTHLY DATA'!H:H,'DAILY SALES '!$C$24,'MONTHLY DATA'!A:A,'DAILY SALES '!$B$1)</f>
        <v>0</v>
      </c>
      <c r="D39" s="6">
        <f t="shared" ca="1" si="12"/>
        <v>0</v>
      </c>
      <c r="E39" s="26">
        <f ca="1">COUNTIFS('VALUATIONS '!E:E,'DAILY SALES '!A39,'VALUATIONS '!A:A,'DAILY SALES '!$B$1)</f>
        <v>0</v>
      </c>
      <c r="F39" s="11">
        <f ca="1">SUMIFS('VALUATIONS '!I:I,'VALUATIONS '!E:E,'DAILY SALES '!A39,'VALUATIONS '!A:A,'DAILY SALES '!$B$1)</f>
        <v>0</v>
      </c>
      <c r="G39" s="7">
        <v>104167</v>
      </c>
      <c r="H39" s="8">
        <f t="shared" ca="1" si="8"/>
        <v>0</v>
      </c>
      <c r="K39" s="20"/>
    </row>
    <row r="40" spans="1:11" x14ac:dyDescent="0.25">
      <c r="A40" s="5" t="s">
        <v>304</v>
      </c>
      <c r="B40" s="6">
        <f ca="1">SUMIFS('MONTHLY DATA'!F:F,'MONTHLY DATA'!C:C,'DAILY SALES '!A40,'MONTHLY DATA'!H:H,'DAILY SALES '!$B$24,'MONTHLY DATA'!A:A,'DAILY SALES '!$B$1)</f>
        <v>0</v>
      </c>
      <c r="C40" s="6">
        <f ca="1">SUMIFS('MONTHLY DATA'!F:F,'MONTHLY DATA'!C:C,'DAILY SALES '!A40,'MONTHLY DATA'!H:H,'DAILY SALES '!$C$24,'MONTHLY DATA'!A:A,'DAILY SALES '!$B$1)</f>
        <v>0</v>
      </c>
      <c r="D40" s="6">
        <f t="shared" ca="1" si="12"/>
        <v>0</v>
      </c>
      <c r="E40" s="26">
        <f ca="1">COUNTIFS('VALUATIONS '!E:E,'DAILY SALES '!A40,'VALUATIONS '!A:A,'DAILY SALES '!$B$1)</f>
        <v>0</v>
      </c>
      <c r="F40" s="11">
        <f ca="1">SUMIFS('VALUATIONS '!I:I,'VALUATIONS '!E:E,'DAILY SALES '!A40,'VALUATIONS '!A:A,'DAILY SALES '!$B$1)</f>
        <v>0</v>
      </c>
      <c r="G40" s="7">
        <v>104167</v>
      </c>
      <c r="H40" s="8">
        <f t="shared" ca="1" si="8"/>
        <v>0</v>
      </c>
      <c r="K40" s="20"/>
    </row>
    <row r="41" spans="1:11" x14ac:dyDescent="0.25">
      <c r="A41" s="5" t="s">
        <v>213</v>
      </c>
      <c r="B41" s="6">
        <f ca="1">SUMIFS('MONTHLY DATA'!F:F,'MONTHLY DATA'!C:C,'DAILY SALES '!A41,'MONTHLY DATA'!H:H,'DAILY SALES '!$B$24,'MONTHLY DATA'!A:A,'DAILY SALES '!$B$1)</f>
        <v>0</v>
      </c>
      <c r="C41" s="6">
        <f ca="1">SUMIFS('MONTHLY DATA'!F:F,'MONTHLY DATA'!C:C,'DAILY SALES '!A41,'MONTHLY DATA'!H:H,'DAILY SALES '!$C$24,'MONTHLY DATA'!A:A,'DAILY SALES '!$B$1)</f>
        <v>0</v>
      </c>
      <c r="D41" s="6">
        <f t="shared" ca="1" si="12"/>
        <v>0</v>
      </c>
      <c r="E41" s="26">
        <f ca="1">COUNTIFS('VALUATIONS '!E:E,'DAILY SALES '!A41,'VALUATIONS '!A:A,'DAILY SALES '!$B$1)</f>
        <v>0</v>
      </c>
      <c r="F41" s="11">
        <f ca="1">SUMIFS('VALUATIONS '!I:I,'VALUATIONS '!E:E,'DAILY SALES '!A41,'VALUATIONS '!A:A,'DAILY SALES '!$B$1)</f>
        <v>0</v>
      </c>
      <c r="G41" s="7">
        <v>104167</v>
      </c>
      <c r="H41" s="8">
        <f t="shared" ca="1" si="8"/>
        <v>0</v>
      </c>
      <c r="K41" s="20"/>
    </row>
    <row r="42" spans="1:11" x14ac:dyDescent="0.25">
      <c r="A42" s="5" t="s">
        <v>215</v>
      </c>
      <c r="B42" s="6">
        <f ca="1">SUMIFS('MONTHLY DATA'!F:F,'MONTHLY DATA'!C:C,'DAILY SALES '!A42,'MONTHLY DATA'!H:H,'DAILY SALES '!$B$24,'MONTHLY DATA'!A:A,'DAILY SALES '!$B$1)</f>
        <v>0</v>
      </c>
      <c r="C42" s="6">
        <f ca="1">SUMIFS('MONTHLY DATA'!F:F,'MONTHLY DATA'!C:C,'DAILY SALES '!A42,'MONTHLY DATA'!H:H,'DAILY SALES '!$C$24,'MONTHLY DATA'!A:A,'DAILY SALES '!$B$1)</f>
        <v>0</v>
      </c>
      <c r="D42" s="6">
        <f t="shared" ca="1" si="9"/>
        <v>0</v>
      </c>
      <c r="E42" s="26">
        <f ca="1">COUNTIFS('VALUATIONS '!E:E,'DAILY SALES '!A42,'VALUATIONS '!A:A,'DAILY SALES '!$B$1)</f>
        <v>0</v>
      </c>
      <c r="F42" s="11">
        <f ca="1">SUMIFS('VALUATIONS '!I:I,'VALUATIONS '!E:E,'DAILY SALES '!A42,'VALUATIONS '!A:A,'DAILY SALES '!$B$1)</f>
        <v>0</v>
      </c>
      <c r="G42" s="7">
        <v>104167</v>
      </c>
      <c r="H42" s="8">
        <f t="shared" ca="1" si="8"/>
        <v>0</v>
      </c>
      <c r="K42" s="20"/>
    </row>
    <row r="43" spans="1:11" x14ac:dyDescent="0.25">
      <c r="A43" s="5" t="s">
        <v>216</v>
      </c>
      <c r="B43" s="6">
        <f ca="1">SUMIFS('MONTHLY DATA'!F:F,'MONTHLY DATA'!C:C,'DAILY SALES '!A43,'MONTHLY DATA'!H:H,'DAILY SALES '!$B$24,'MONTHLY DATA'!A:A,'DAILY SALES '!$B$1)</f>
        <v>0</v>
      </c>
      <c r="C43" s="6">
        <f ca="1">SUMIFS('MONTHLY DATA'!F:F,'MONTHLY DATA'!C:C,'DAILY SALES '!A43,'MONTHLY DATA'!H:H,'DAILY SALES '!$C$24,'MONTHLY DATA'!A:A,'DAILY SALES '!$B$1)</f>
        <v>0</v>
      </c>
      <c r="D43" s="6">
        <f t="shared" ref="D43:D50" ca="1" si="13">B43+C43</f>
        <v>0</v>
      </c>
      <c r="E43" s="26">
        <f ca="1">COUNTIFS('VALUATIONS '!E:E,'DAILY SALES '!A43,'VALUATIONS '!A:A,'DAILY SALES '!$B$1)</f>
        <v>0</v>
      </c>
      <c r="F43" s="11">
        <f ca="1">SUMIFS('VALUATIONS '!I:I,'VALUATIONS '!E:E,'DAILY SALES '!A43,'VALUATIONS '!A:A,'DAILY SALES '!$B$1)</f>
        <v>0</v>
      </c>
      <c r="G43" s="7">
        <v>104167</v>
      </c>
      <c r="H43" s="8">
        <f t="shared" ca="1" si="8"/>
        <v>0</v>
      </c>
      <c r="K43" s="20"/>
    </row>
    <row r="44" spans="1:11" x14ac:dyDescent="0.25">
      <c r="A44" s="5" t="s">
        <v>132</v>
      </c>
      <c r="B44" s="6">
        <f ca="1">SUMIFS('MONTHLY DATA'!F:F,'MONTHLY DATA'!C:C,'DAILY SALES '!A44,'MONTHLY DATA'!H:H,'DAILY SALES '!$B$24,'MONTHLY DATA'!A:A,'DAILY SALES '!$B$1)</f>
        <v>0</v>
      </c>
      <c r="C44" s="6">
        <f ca="1">SUMIFS('MONTHLY DATA'!F:F,'MONTHLY DATA'!C:C,'DAILY SALES '!A44,'MONTHLY DATA'!H:H,'DAILY SALES '!$C$24,'MONTHLY DATA'!A:A,'DAILY SALES '!$B$1)</f>
        <v>150000</v>
      </c>
      <c r="D44" s="6">
        <f t="shared" ca="1" si="13"/>
        <v>150000</v>
      </c>
      <c r="E44" s="26">
        <f ca="1">COUNTIFS('VALUATIONS '!E:E,'DAILY SALES '!A44,'VALUATIONS '!A:A,'DAILY SALES '!$B$1)</f>
        <v>0</v>
      </c>
      <c r="F44" s="11">
        <f ca="1">SUMIFS('VALUATIONS '!I:I,'VALUATIONS '!E:E,'DAILY SALES '!A44,'VALUATIONS '!A:A,'DAILY SALES '!$B$1)</f>
        <v>0</v>
      </c>
      <c r="G44" s="7">
        <v>83333</v>
      </c>
      <c r="H44" s="8">
        <f t="shared" ca="1" si="8"/>
        <v>1.8000072000288001</v>
      </c>
      <c r="K44" s="20"/>
    </row>
    <row r="45" spans="1:11" x14ac:dyDescent="0.25">
      <c r="A45" s="5" t="s">
        <v>360</v>
      </c>
      <c r="B45" s="6">
        <f ca="1">SUMIFS('MONTHLY DATA'!F:F,'MONTHLY DATA'!C:C,'DAILY SALES '!A45,'MONTHLY DATA'!H:H,'DAILY SALES '!$B$24,'MONTHLY DATA'!A:A,'DAILY SALES '!$B$1)</f>
        <v>0</v>
      </c>
      <c r="C45" s="6">
        <f ca="1">SUMIFS('MONTHLY DATA'!F:F,'MONTHLY DATA'!C:C,'DAILY SALES '!A45,'MONTHLY DATA'!H:H,'DAILY SALES '!$C$24,'MONTHLY DATA'!A:A,'DAILY SALES '!$B$1)</f>
        <v>0</v>
      </c>
      <c r="D45" s="6">
        <f t="shared" ca="1" si="13"/>
        <v>0</v>
      </c>
      <c r="E45" s="26">
        <f ca="1">COUNTIFS('VALUATIONS '!E:E,'DAILY SALES '!A45,'VALUATIONS '!A:A,'DAILY SALES '!$B$1)</f>
        <v>0</v>
      </c>
      <c r="F45" s="11">
        <f ca="1">SUMIFS('VALUATIONS '!I:I,'VALUATIONS '!E:E,'DAILY SALES '!A45,'VALUATIONS '!A:A,'DAILY SALES '!$B$1)</f>
        <v>0</v>
      </c>
      <c r="G45" s="7">
        <v>104167</v>
      </c>
      <c r="H45" s="8">
        <f t="shared" ca="1" si="8"/>
        <v>0</v>
      </c>
      <c r="K45" s="20"/>
    </row>
    <row r="46" spans="1:11" x14ac:dyDescent="0.25">
      <c r="A46" s="1" t="s">
        <v>361</v>
      </c>
      <c r="B46" s="6">
        <f ca="1">SUMIFS('MONTHLY DATA'!F:F,'MONTHLY DATA'!C:C,'DAILY SALES '!A46,'MONTHLY DATA'!H:H,'DAILY SALES '!$B$24,'MONTHLY DATA'!A:A,'DAILY SALES '!$B$1)</f>
        <v>0</v>
      </c>
      <c r="C46" s="6">
        <f ca="1">SUMIFS('MONTHLY DATA'!F:F,'MONTHLY DATA'!C:C,'DAILY SALES '!A46,'MONTHLY DATA'!H:H,'DAILY SALES '!$C$24,'MONTHLY DATA'!A:A,'DAILY SALES '!$B$1)</f>
        <v>0</v>
      </c>
      <c r="D46" s="6">
        <f t="shared" ref="D46:D48" ca="1" si="14">B46+C46</f>
        <v>0</v>
      </c>
      <c r="E46" s="26">
        <f ca="1">COUNTIFS('VALUATIONS '!E:E,'DAILY SALES '!A46,'VALUATIONS '!A:A,'DAILY SALES '!$B$1)</f>
        <v>0</v>
      </c>
      <c r="F46" s="11">
        <f ca="1">SUMIFS('VALUATIONS '!I:I,'VALUATIONS '!E:E,'DAILY SALES '!A46,'VALUATIONS '!A:A,'DAILY SALES '!$B$1)</f>
        <v>0</v>
      </c>
      <c r="G46" s="7">
        <v>104167</v>
      </c>
      <c r="H46" s="8">
        <f t="shared" ca="1" si="8"/>
        <v>0</v>
      </c>
      <c r="K46" s="20"/>
    </row>
    <row r="47" spans="1:11" x14ac:dyDescent="0.25">
      <c r="A47" s="5" t="s">
        <v>350</v>
      </c>
      <c r="B47" s="6">
        <f ca="1">SUMIFS('MONTHLY DATA'!F:F,'MONTHLY DATA'!C:C,'DAILY SALES '!A47,'MONTHLY DATA'!H:H,'DAILY SALES '!$B$24,'MONTHLY DATA'!A:A,'DAILY SALES '!$B$1)</f>
        <v>0</v>
      </c>
      <c r="C47" s="6">
        <f ca="1">SUMIFS('MONTHLY DATA'!F:F,'MONTHLY DATA'!C:C,'DAILY SALES '!A47,'MONTHLY DATA'!H:H,'DAILY SALES '!$C$24,'MONTHLY DATA'!A:A,'DAILY SALES '!$B$1)</f>
        <v>0</v>
      </c>
      <c r="D47" s="6">
        <f t="shared" ca="1" si="14"/>
        <v>0</v>
      </c>
      <c r="E47" s="26">
        <f ca="1">COUNTIFS('VALUATIONS '!E:E,'DAILY SALES '!A47,'VALUATIONS '!A:A,'DAILY SALES '!$B$1)</f>
        <v>0</v>
      </c>
      <c r="F47" s="11">
        <f ca="1">SUMIFS('VALUATIONS '!I:I,'VALUATIONS '!E:E,'DAILY SALES '!A47,'VALUATIONS '!A:A,'DAILY SALES '!$B$1)</f>
        <v>0</v>
      </c>
      <c r="G47" s="7">
        <v>104167</v>
      </c>
      <c r="H47" s="8">
        <f t="shared" ca="1" si="8"/>
        <v>0</v>
      </c>
      <c r="K47" s="20"/>
    </row>
    <row r="48" spans="1:11" x14ac:dyDescent="0.25">
      <c r="A48" s="5" t="s">
        <v>299</v>
      </c>
      <c r="B48" s="6">
        <f ca="1">SUMIFS('MONTHLY DATA'!F:F,'MONTHLY DATA'!C:C,'DAILY SALES '!A48,'MONTHLY DATA'!H:H,'DAILY SALES '!$B$24,'MONTHLY DATA'!A:A,'DAILY SALES '!$B$1)</f>
        <v>0</v>
      </c>
      <c r="C48" s="6">
        <f ca="1">SUMIFS('MONTHLY DATA'!F:F,'MONTHLY DATA'!C:C,'DAILY SALES '!A48,'MONTHLY DATA'!H:H,'DAILY SALES '!$C$24,'MONTHLY DATA'!A:A,'DAILY SALES '!$B$1)</f>
        <v>0</v>
      </c>
      <c r="D48" s="6">
        <f t="shared" ca="1" si="14"/>
        <v>0</v>
      </c>
      <c r="E48" s="26">
        <f ca="1">COUNTIFS('VALUATIONS '!E:E,'DAILY SALES '!A48,'VALUATIONS '!A:A,'DAILY SALES '!$B$1)</f>
        <v>0</v>
      </c>
      <c r="F48" s="11">
        <f ca="1">SUMIFS('VALUATIONS '!I:I,'VALUATIONS '!E:E,'DAILY SALES '!A48,'VALUATIONS '!A:A,'DAILY SALES '!$B$1)</f>
        <v>0</v>
      </c>
      <c r="G48" s="7">
        <v>104167</v>
      </c>
      <c r="H48" s="8">
        <f t="shared" ca="1" si="8"/>
        <v>0</v>
      </c>
      <c r="J48" s="5"/>
      <c r="K48" s="20"/>
    </row>
    <row r="49" spans="1:11" x14ac:dyDescent="0.25">
      <c r="A49" s="5" t="s">
        <v>558</v>
      </c>
      <c r="B49" s="6">
        <f ca="1">SUMIFS('MONTHLY DATA'!F:F,'MONTHLY DATA'!C:C,'DAILY SALES '!A49,'MONTHLY DATA'!H:H,'DAILY SALES '!$B$24,'MONTHLY DATA'!A:A,'DAILY SALES '!$B$1)</f>
        <v>0</v>
      </c>
      <c r="C49" s="6">
        <f ca="1">SUMIFS('MONTHLY DATA'!F:F,'MONTHLY DATA'!C:C,'DAILY SALES '!A49,'MONTHLY DATA'!H:H,'DAILY SALES '!$C$24,'MONTHLY DATA'!A:A,'DAILY SALES '!$B$1)</f>
        <v>0</v>
      </c>
      <c r="D49" s="6">
        <f t="shared" ca="1" si="13"/>
        <v>0</v>
      </c>
      <c r="E49" s="26">
        <f ca="1">COUNTIFS('VALUATIONS '!E:E,'DAILY SALES '!A49,'VALUATIONS '!A:A,'DAILY SALES '!$B$1)</f>
        <v>0</v>
      </c>
      <c r="F49" s="11">
        <f ca="1">SUMIFS('VALUATIONS '!I:I,'VALUATIONS '!E:E,'DAILY SALES '!A49,'VALUATIONS '!A:A,'DAILY SALES '!$B$1)</f>
        <v>0</v>
      </c>
      <c r="G49" s="7">
        <v>104167</v>
      </c>
      <c r="H49" s="8">
        <f t="shared" ca="1" si="8"/>
        <v>0</v>
      </c>
      <c r="K49" s="20"/>
    </row>
    <row r="50" spans="1:11" x14ac:dyDescent="0.25">
      <c r="A50" s="5" t="s">
        <v>559</v>
      </c>
      <c r="B50" s="6">
        <f ca="1">SUMIFS('MONTHLY DATA'!F:F,'MONTHLY DATA'!C:C,'DAILY SALES '!A50,'MONTHLY DATA'!H:H,'DAILY SALES '!$B$24,'MONTHLY DATA'!A:A,'DAILY SALES '!$B$1)</f>
        <v>0</v>
      </c>
      <c r="C50" s="6">
        <f ca="1">SUMIFS('MONTHLY DATA'!F:F,'MONTHLY DATA'!C:C,'DAILY SALES '!A50,'MONTHLY DATA'!H:H,'DAILY SALES '!$C$24,'MONTHLY DATA'!A:A,'DAILY SALES '!$B$1)</f>
        <v>0</v>
      </c>
      <c r="D50" s="6">
        <f t="shared" ca="1" si="13"/>
        <v>0</v>
      </c>
      <c r="E50" s="26">
        <f ca="1">COUNTIFS('VALUATIONS '!E:E,'DAILY SALES '!A50,'VALUATIONS '!A:A,'DAILY SALES '!$B$1)</f>
        <v>0</v>
      </c>
      <c r="F50" s="11">
        <f ca="1">SUMIFS('VALUATIONS '!I:I,'VALUATIONS '!E:E,'DAILY SALES '!A50,'VALUATIONS '!A:A,'DAILY SALES '!$B$1)</f>
        <v>0</v>
      </c>
      <c r="G50" s="7">
        <v>104167</v>
      </c>
      <c r="H50" s="8">
        <f t="shared" ca="1" si="8"/>
        <v>0</v>
      </c>
      <c r="K50" s="20"/>
    </row>
    <row r="51" spans="1:11" x14ac:dyDescent="0.25">
      <c r="A51" s="96" t="s">
        <v>38</v>
      </c>
      <c r="B51" s="100">
        <f ca="1">SUM(B25:B50)</f>
        <v>472000</v>
      </c>
      <c r="C51" s="100">
        <f ca="1">SUM(C25:C50)</f>
        <v>530000</v>
      </c>
      <c r="D51" s="100">
        <f ca="1">SUM(D25:D50)</f>
        <v>1002000</v>
      </c>
      <c r="E51" s="142">
        <f ca="1">SUM(E25:E50)</f>
        <v>0</v>
      </c>
      <c r="F51" s="100">
        <f ca="1">SUM(F25:F50)</f>
        <v>0</v>
      </c>
      <c r="G51" s="100">
        <f>80000000/26</f>
        <v>3076923.076923077</v>
      </c>
      <c r="H51" s="104">
        <f t="shared" ca="1" si="8"/>
        <v>0.32565</v>
      </c>
    </row>
    <row r="54" spans="1:11" ht="30" x14ac:dyDescent="0.25">
      <c r="A54" s="102" t="s">
        <v>144</v>
      </c>
      <c r="B54" s="102" t="s">
        <v>16</v>
      </c>
      <c r="C54" s="102" t="s">
        <v>10</v>
      </c>
      <c r="D54" s="102" t="s">
        <v>39</v>
      </c>
      <c r="E54" s="102" t="s">
        <v>108</v>
      </c>
      <c r="F54" s="102" t="s">
        <v>109</v>
      </c>
      <c r="G54" s="102" t="s">
        <v>75</v>
      </c>
      <c r="H54" s="102" t="s">
        <v>145</v>
      </c>
    </row>
    <row r="55" spans="1:11" x14ac:dyDescent="0.25">
      <c r="A55" s="1" t="s">
        <v>14</v>
      </c>
      <c r="B55" s="23">
        <f ca="1">SUMIFS('MONTHLY DATA'!F:F,'MONTHLY DATA'!K:K,'DAILY SALES '!A55,'MONTHLY DATA'!H:H,'DAILY SALES '!$B$54,'MONTHLY DATA'!A:A,'DAILY SALES '!$B$1)</f>
        <v>0</v>
      </c>
      <c r="C55" s="23">
        <f ca="1">SUMIFS('MONTHLY DATA'!F:F,'MONTHLY DATA'!K:K,'DAILY SALES '!A55,'MONTHLY DATA'!H:H,'DAILY SALES '!$C$54,'MONTHLY DATA'!A:A,'DAILY SALES '!$B$1)</f>
        <v>0</v>
      </c>
      <c r="D55" s="23">
        <f ca="1">SUM(B55:C55)</f>
        <v>0</v>
      </c>
      <c r="E55" s="1">
        <f ca="1">COUNTIFS('VALUATIONS '!K:K,'DAILY SALES '!A55,'VALUATIONS '!A:A,'DAILY SALES '!$B$1)</f>
        <v>0</v>
      </c>
      <c r="F55" s="23">
        <f ca="1">SUMIFS('VALUATIONS '!I:I,'VALUATIONS '!K:K,'DAILY SALES '!A55,'VALUATIONS '!A:A,'DAILY SALES '!$B$1)</f>
        <v>0</v>
      </c>
      <c r="G55" s="78">
        <f>'WEEKLY SALES'!G73/6</f>
        <v>1333333.3333333333</v>
      </c>
      <c r="H55" s="40">
        <f ca="1">D55/G55</f>
        <v>0</v>
      </c>
      <c r="I55" s="57"/>
    </row>
    <row r="56" spans="1:11" x14ac:dyDescent="0.25">
      <c r="A56" s="1" t="s">
        <v>30</v>
      </c>
      <c r="B56" s="23">
        <f ca="1">SUMIFS('MONTHLY DATA'!F:F,'MONTHLY DATA'!K:K,'DAILY SALES '!A56,'MONTHLY DATA'!H:H,'DAILY SALES '!$B$54,'MONTHLY DATA'!A:A,'DAILY SALES '!$B$1)</f>
        <v>472000</v>
      </c>
      <c r="C56" s="23">
        <f ca="1">SUMIFS('MONTHLY DATA'!F:F,'MONTHLY DATA'!K:K,'DAILY SALES '!A56,'MONTHLY DATA'!H:H,'DAILY SALES '!$C$54,'MONTHLY DATA'!A:A,'DAILY SALES '!$B$1)</f>
        <v>0</v>
      </c>
      <c r="D56" s="23">
        <f t="shared" ref="D56" ca="1" si="15">SUM(B56:C56)</f>
        <v>472000</v>
      </c>
      <c r="E56" s="1">
        <f ca="1">COUNTIFS('VALUATIONS '!K:K,'DAILY SALES '!A56,'VALUATIONS '!A:A,'DAILY SALES '!$B$1)</f>
        <v>0</v>
      </c>
      <c r="F56" s="23">
        <f ca="1">SUMIFS('VALUATIONS '!I:I,'VALUATIONS '!K:K,'DAILY SALES '!A56,'VALUATIONS '!A:A,'DAILY SALES '!$B$1)</f>
        <v>0</v>
      </c>
      <c r="G56" s="78">
        <f>'WEEKLY SALES'!G74/6</f>
        <v>1333333.3333333333</v>
      </c>
      <c r="H56" s="40">
        <f ca="1">D56/G56</f>
        <v>0.35400000000000004</v>
      </c>
    </row>
    <row r="57" spans="1:11" x14ac:dyDescent="0.25">
      <c r="A57" s="162" t="s">
        <v>132</v>
      </c>
      <c r="B57" s="23">
        <f ca="1">SUMIFS('MONTHLY DATA'!F:F,'MONTHLY DATA'!K:K,'DAILY SALES '!A57,'MONTHLY DATA'!H:H,'DAILY SALES '!$B$54,'MONTHLY DATA'!A:A,'DAILY SALES '!$B$1)</f>
        <v>0</v>
      </c>
      <c r="C57" s="23">
        <f ca="1">SUMIFS('MONTHLY DATA'!F:F,'MONTHLY DATA'!K:K,'DAILY SALES '!A57,'MONTHLY DATA'!H:H,'DAILY SALES '!$C$54,'MONTHLY DATA'!A:A,'DAILY SALES '!$B$1)</f>
        <v>150000</v>
      </c>
      <c r="D57" s="23">
        <f ca="1">SUM(B57:C57)</f>
        <v>150000</v>
      </c>
      <c r="E57" s="1">
        <f ca="1">COUNTIFS('VALUATIONS '!K:K,'DAILY SALES '!A57,'VALUATIONS '!A:A,'DAILY SALES '!$B$1)</f>
        <v>0</v>
      </c>
      <c r="F57" s="23">
        <f ca="1">SUMIFS('VALUATIONS '!I:I,'VALUATIONS '!K:K,'DAILY SALES '!A57,'VALUATIONS '!A:A,'DAILY SALES '!$B$1)</f>
        <v>0</v>
      </c>
      <c r="G57" s="78">
        <f>'WEEKLY SALES'!G75/6</f>
        <v>83333.333333333328</v>
      </c>
      <c r="H57" s="40">
        <f ca="1">D57/G57</f>
        <v>1.8</v>
      </c>
    </row>
    <row r="58" spans="1:11" x14ac:dyDescent="0.25">
      <c r="A58" s="5" t="s">
        <v>63</v>
      </c>
      <c r="B58" s="23">
        <f ca="1">SUMIFS('MONTHLY DATA'!F:F,'MONTHLY DATA'!K:K,'DAILY SALES '!A58,'MONTHLY DATA'!H:H,'DAILY SALES '!$B$54,'MONTHLY DATA'!A:A,'DAILY SALES '!$B$1)</f>
        <v>0</v>
      </c>
      <c r="C58" s="23">
        <f ca="1">SUMIFS('MONTHLY DATA'!F:F,'MONTHLY DATA'!K:K,'DAILY SALES '!A58,'MONTHLY DATA'!H:H,'DAILY SALES '!$C$54,'MONTHLY DATA'!A:A,'DAILY SALES '!$B$1)</f>
        <v>380000</v>
      </c>
      <c r="D58" s="23">
        <f t="shared" ref="D58" ca="1" si="16">SUM(B58:C58)</f>
        <v>380000</v>
      </c>
      <c r="E58" s="1">
        <f ca="1">COUNTIFS('VALUATIONS '!K:K,'DAILY SALES '!A58,'VALUATIONS '!A:A,'DAILY SALES '!$B$1)</f>
        <v>0</v>
      </c>
      <c r="F58" s="23">
        <f ca="1">SUMIFS('VALUATIONS '!I:I,'VALUATIONS '!K:K,'DAILY SALES '!A58,'VALUATIONS '!A:A,'DAILY SALES '!$B$1)</f>
        <v>0</v>
      </c>
      <c r="G58" s="78">
        <f>'WEEKLY SALES'!G76/6</f>
        <v>145833.33333333334</v>
      </c>
      <c r="H58" s="40">
        <f ca="1">D58/G58</f>
        <v>2.6057142857142854</v>
      </c>
    </row>
    <row r="59" spans="1:11" x14ac:dyDescent="0.25">
      <c r="A59" s="96" t="s">
        <v>38</v>
      </c>
      <c r="B59" s="100">
        <f t="shared" ref="B59:G59" ca="1" si="17">SUM(B55:B58)</f>
        <v>472000</v>
      </c>
      <c r="C59" s="100">
        <f t="shared" ca="1" si="17"/>
        <v>530000</v>
      </c>
      <c r="D59" s="100">
        <f t="shared" ca="1" si="17"/>
        <v>1002000</v>
      </c>
      <c r="E59" s="103">
        <f t="shared" ca="1" si="17"/>
        <v>0</v>
      </c>
      <c r="F59" s="100">
        <f t="shared" ca="1" si="17"/>
        <v>0</v>
      </c>
      <c r="G59" s="100">
        <f t="shared" si="17"/>
        <v>2895833.3333333335</v>
      </c>
      <c r="H59" s="105">
        <f ca="1">D59/G59</f>
        <v>0.34601438848920862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67"/>
  <sheetViews>
    <sheetView topLeftCell="A4" workbookViewId="0">
      <selection activeCell="H19" sqref="H19"/>
    </sheetView>
  </sheetViews>
  <sheetFormatPr defaultColWidth="9.140625" defaultRowHeight="15" x14ac:dyDescent="0.25"/>
  <cols>
    <col min="1" max="1" width="20.5703125" style="5" bestFit="1" customWidth="1"/>
    <col min="2" max="2" width="13.7109375" style="6" bestFit="1" customWidth="1"/>
    <col min="3" max="9" width="13.7109375" style="5" bestFit="1" customWidth="1"/>
    <col min="10" max="10" width="13.7109375" style="5" customWidth="1"/>
    <col min="11" max="12" width="13.7109375" style="5" bestFit="1" customWidth="1"/>
    <col min="13" max="13" width="13.7109375" style="5" customWidth="1"/>
    <col min="14" max="15" width="14.7109375" style="5" bestFit="1" customWidth="1"/>
    <col min="16" max="16" width="14" style="8" bestFit="1" customWidth="1"/>
    <col min="17" max="19" width="13.7109375" style="5" bestFit="1" customWidth="1"/>
    <col min="20" max="26" width="13.7109375" style="5" customWidth="1"/>
    <col min="27" max="27" width="13.7109375" style="5" bestFit="1" customWidth="1"/>
    <col min="28" max="28" width="17.42578125" style="5" bestFit="1" customWidth="1"/>
    <col min="29" max="30" width="21" style="5" bestFit="1" customWidth="1"/>
    <col min="31" max="16384" width="9.140625" style="81"/>
  </cols>
  <sheetData>
    <row r="1" spans="1:30" x14ac:dyDescent="0.25">
      <c r="A1" s="96" t="s">
        <v>37</v>
      </c>
      <c r="B1" s="100" t="s">
        <v>75</v>
      </c>
      <c r="C1" s="96" t="s">
        <v>94</v>
      </c>
      <c r="D1" s="96" t="s">
        <v>98</v>
      </c>
      <c r="E1" s="96" t="s">
        <v>95</v>
      </c>
      <c r="F1" s="96" t="s">
        <v>96</v>
      </c>
      <c r="G1" s="96" t="s">
        <v>97</v>
      </c>
      <c r="H1" s="96" t="s">
        <v>123</v>
      </c>
      <c r="I1" s="96" t="s">
        <v>129</v>
      </c>
      <c r="J1" s="96" t="s">
        <v>138</v>
      </c>
      <c r="K1" s="96" t="s">
        <v>143</v>
      </c>
      <c r="L1" s="96" t="s">
        <v>150</v>
      </c>
      <c r="M1" s="96" t="s">
        <v>185</v>
      </c>
      <c r="N1" s="96" t="s">
        <v>196</v>
      </c>
      <c r="O1" s="96" t="s">
        <v>103</v>
      </c>
      <c r="P1" s="104" t="s">
        <v>94</v>
      </c>
      <c r="Q1" s="96" t="s">
        <v>98</v>
      </c>
      <c r="R1" s="96" t="s">
        <v>95</v>
      </c>
      <c r="S1" s="96" t="s">
        <v>96</v>
      </c>
      <c r="T1" s="96" t="s">
        <v>97</v>
      </c>
      <c r="U1" s="96" t="s">
        <v>123</v>
      </c>
      <c r="V1" s="96" t="s">
        <v>129</v>
      </c>
      <c r="W1" s="96" t="s">
        <v>138</v>
      </c>
      <c r="X1" s="96" t="s">
        <v>143</v>
      </c>
      <c r="Y1" s="96" t="s">
        <v>150</v>
      </c>
      <c r="Z1" s="96" t="s">
        <v>185</v>
      </c>
      <c r="AA1" s="96" t="s">
        <v>196</v>
      </c>
      <c r="AB1" s="96" t="s">
        <v>103</v>
      </c>
      <c r="AC1" s="96" t="s">
        <v>104</v>
      </c>
      <c r="AD1" s="96" t="s">
        <v>105</v>
      </c>
    </row>
    <row r="2" spans="1:30" x14ac:dyDescent="0.25">
      <c r="A2" s="5" t="s">
        <v>14</v>
      </c>
      <c r="B2" s="6">
        <v>2000000</v>
      </c>
      <c r="C2" s="6">
        <f>SUMIFS('YEARLY DATA'!D:D,'YEARLY DATA'!B:B,'YEARLY PRODUCTIVITY'!A2,'YEARLY DATA'!A:A,'YEARLY PRODUCTIVITY'!$C$1)</f>
        <v>1678060</v>
      </c>
      <c r="D2" s="6">
        <f>SUMIFS('YEARLY DATA'!D:D,'YEARLY DATA'!B:B,'YEARLY PRODUCTIVITY'!A2,'YEARLY DATA'!A:A,'YEARLY PRODUCTIVITY'!$D$1)</f>
        <v>3032000</v>
      </c>
      <c r="E2" s="6">
        <f>SUMIFS('YEARLY DATA'!D:D,'YEARLY DATA'!B:B,'YEARLY PRODUCTIVITY'!A2,'YEARLY DATA'!A:A,'YEARLY PRODUCTIVITY'!$E$1)</f>
        <v>2531000</v>
      </c>
      <c r="F2" s="6">
        <f>SUMIFS('YEARLY DATA'!D:D,'YEARLY DATA'!B:B,'YEARLY PRODUCTIVITY'!A2,'YEARLY DATA'!A:A,'YEARLY PRODUCTIVITY'!$F$1)</f>
        <v>700120</v>
      </c>
      <c r="G2" s="6">
        <f>SUMIFS('YEARLY DATA'!D:D,'YEARLY DATA'!B:B,'YEARLY PRODUCTIVITY'!A2,'YEARLY DATA'!A:A,'YEARLY PRODUCTIVITY'!$G$1)</f>
        <v>1081806.3399999999</v>
      </c>
      <c r="H2" s="6">
        <f>SUMIFS('YEARLY DATA'!D:D,'YEARLY DATA'!B:B,'YEARLY PRODUCTIVITY'!A2,'YEARLY DATA'!A:A,'YEARLY PRODUCTIVITY'!$H$1)</f>
        <v>0</v>
      </c>
      <c r="I2" s="6">
        <f>SUMIFS('YEARLY DATA'!D:D,'YEARLY DATA'!B:B,'YEARLY PRODUCTIVITY'!A2,'YEARLY DATA'!A:A,'YEARLY PRODUCTIVITY'!$I$1)</f>
        <v>0</v>
      </c>
      <c r="J2" s="6">
        <f>SUMIFS('YEARLY DATA'!D:D,'YEARLY DATA'!B:B,'YEARLY PRODUCTIVITY'!A2,'YEARLY DATA'!A:A,'YEARLY PRODUCTIVITY'!$J$1)</f>
        <v>0</v>
      </c>
      <c r="K2" s="6">
        <f>SUMIFS('YEARLY DATA'!D:D,'YEARLY DATA'!B:B,'YEARLY PRODUCTIVITY'!A2,'YEARLY DATA'!A:A,'YEARLY PRODUCTIVITY'!$K$1)</f>
        <v>0</v>
      </c>
      <c r="L2" s="6">
        <f>SUMIFS('YEARLY DATA'!D:D,'YEARLY DATA'!B:B,'YEARLY PRODUCTIVITY'!A2,'YEARLY DATA'!A:A,'YEARLY PRODUCTIVITY'!$L$1)</f>
        <v>0</v>
      </c>
      <c r="M2" s="6">
        <f>SUMIFS('YEARLY DATA'!D:D,'YEARLY DATA'!B:B,'YEARLY PRODUCTIVITY'!A2,'YEARLY DATA'!A:A,'YEARLY PRODUCTIVITY'!$M$1)</f>
        <v>0</v>
      </c>
      <c r="N2" s="6">
        <f>SUMIFS('YEARLY DATA'!D:D,'YEARLY DATA'!B:B,'YEARLY PRODUCTIVITY'!A2,'YEARLY DATA'!A:A,'YEARLY PRODUCTIVITY'!$N$1)</f>
        <v>0</v>
      </c>
      <c r="O2" s="6">
        <f t="shared" ref="O2:O6" si="0">SUM(C2:M2)</f>
        <v>9022986.3399999999</v>
      </c>
      <c r="P2" s="8">
        <f t="shared" ref="P2:P29" si="1">C2/B2</f>
        <v>0.83903000000000005</v>
      </c>
      <c r="Q2" s="8">
        <f t="shared" ref="Q2:Q29" si="2">D2/B2</f>
        <v>1.516</v>
      </c>
      <c r="R2" s="8">
        <f t="shared" ref="R2:R29" si="3">E2/B2</f>
        <v>1.2655000000000001</v>
      </c>
      <c r="S2" s="8">
        <f t="shared" ref="S2:S29" si="4">F2/B2</f>
        <v>0.35005999999999998</v>
      </c>
      <c r="T2" s="8">
        <f t="shared" ref="T2:T29" si="5">G2/B2</f>
        <v>0.54090316999999988</v>
      </c>
      <c r="U2" s="8">
        <f t="shared" ref="U2:U29" si="6">H2/B2</f>
        <v>0</v>
      </c>
      <c r="V2" s="8">
        <f t="shared" ref="V2:V29" si="7">I2/B2</f>
        <v>0</v>
      </c>
      <c r="W2" s="8">
        <f t="shared" ref="W2:W29" si="8">J2/B2</f>
        <v>0</v>
      </c>
      <c r="X2" s="8">
        <f t="shared" ref="X2:X29" si="9">K2/B2</f>
        <v>0</v>
      </c>
      <c r="Y2" s="8">
        <f t="shared" ref="Y2:Y29" si="10">L2/B2</f>
        <v>0</v>
      </c>
      <c r="Z2" s="8">
        <f t="shared" ref="Z2:Z29" si="11">M2/B2</f>
        <v>0</v>
      </c>
      <c r="AA2" s="8">
        <f>N2/B2</f>
        <v>0</v>
      </c>
      <c r="AB2" s="8">
        <f t="shared" ref="AB2:AB29" si="12">O2/(B2*8)</f>
        <v>0.56393664624999995</v>
      </c>
      <c r="AC2" s="6">
        <f>O2/COUNTA(C2:N2)</f>
        <v>751915.52833333332</v>
      </c>
      <c r="AD2" s="8">
        <f t="shared" ref="AD2:AD29" si="13">AC2/B2</f>
        <v>0.37595776416666665</v>
      </c>
    </row>
    <row r="3" spans="1:30" x14ac:dyDescent="0.25">
      <c r="A3" s="5" t="s">
        <v>63</v>
      </c>
      <c r="B3" s="6">
        <v>3000000</v>
      </c>
      <c r="C3" s="6">
        <f>SUMIFS('YEARLY DATA'!D:D,'YEARLY DATA'!B:B,'YEARLY PRODUCTIVITY'!A3,'YEARLY DATA'!A:A,'YEARLY PRODUCTIVITY'!$C$1)</f>
        <v>1008734</v>
      </c>
      <c r="D3" s="6">
        <f>SUMIFS('YEARLY DATA'!D:D,'YEARLY DATA'!B:B,'YEARLY PRODUCTIVITY'!A3,'YEARLY DATA'!A:A,'YEARLY PRODUCTIVITY'!$D$1)</f>
        <v>2146334</v>
      </c>
      <c r="E3" s="6">
        <f>SUMIFS('YEARLY DATA'!D:D,'YEARLY DATA'!B:B,'YEARLY PRODUCTIVITY'!A3,'YEARLY DATA'!A:A,'YEARLY PRODUCTIVITY'!$E$1)</f>
        <v>1530000</v>
      </c>
      <c r="F3" s="6">
        <f>SUMIFS('YEARLY DATA'!D:D,'YEARLY DATA'!B:B,'YEARLY PRODUCTIVITY'!A3,'YEARLY DATA'!A:A,'YEARLY PRODUCTIVITY'!$F$1)</f>
        <v>2471414.85</v>
      </c>
      <c r="G3" s="6">
        <f>SUMIFS('YEARLY DATA'!D:D,'YEARLY DATA'!B:B,'YEARLY PRODUCTIVITY'!A3,'YEARLY DATA'!A:A,'YEARLY PRODUCTIVITY'!$G$1)</f>
        <v>1225491</v>
      </c>
      <c r="H3" s="6">
        <f>SUMIFS('YEARLY DATA'!D:D,'YEARLY DATA'!B:B,'YEARLY PRODUCTIVITY'!A3,'YEARLY DATA'!A:A,'YEARLY PRODUCTIVITY'!$H$1)</f>
        <v>0</v>
      </c>
      <c r="I3" s="6">
        <f>SUMIFS('YEARLY DATA'!D:D,'YEARLY DATA'!B:B,'YEARLY PRODUCTIVITY'!A3,'YEARLY DATA'!A:A,'YEARLY PRODUCTIVITY'!$I$1)</f>
        <v>0</v>
      </c>
      <c r="J3" s="6">
        <f>SUMIFS('YEARLY DATA'!D:D,'YEARLY DATA'!B:B,'YEARLY PRODUCTIVITY'!A3,'YEARLY DATA'!A:A,'YEARLY PRODUCTIVITY'!$J$1)</f>
        <v>0</v>
      </c>
      <c r="K3" s="6">
        <f>SUMIFS('YEARLY DATA'!D:D,'YEARLY DATA'!B:B,'YEARLY PRODUCTIVITY'!A3,'YEARLY DATA'!A:A,'YEARLY PRODUCTIVITY'!$K$1)</f>
        <v>0</v>
      </c>
      <c r="L3" s="6">
        <f>SUMIFS('YEARLY DATA'!D:D,'YEARLY DATA'!B:B,'YEARLY PRODUCTIVITY'!A3,'YEARLY DATA'!A:A,'YEARLY PRODUCTIVITY'!$L$1)</f>
        <v>0</v>
      </c>
      <c r="M3" s="6">
        <f>SUMIFS('YEARLY DATA'!D:D,'YEARLY DATA'!B:B,'YEARLY PRODUCTIVITY'!A3,'YEARLY DATA'!A:A,'YEARLY PRODUCTIVITY'!$M$1)</f>
        <v>0</v>
      </c>
      <c r="N3" s="6">
        <f>SUMIFS('YEARLY DATA'!D:D,'YEARLY DATA'!B:B,'YEARLY PRODUCTIVITY'!A3,'YEARLY DATA'!A:A,'YEARLY PRODUCTIVITY'!$N$1)</f>
        <v>0</v>
      </c>
      <c r="O3" s="6">
        <f t="shared" si="0"/>
        <v>8381973.8499999996</v>
      </c>
      <c r="P3" s="8">
        <f t="shared" si="1"/>
        <v>0.33624466666666669</v>
      </c>
      <c r="Q3" s="8">
        <f t="shared" si="2"/>
        <v>0.71544466666666662</v>
      </c>
      <c r="R3" s="8">
        <f t="shared" si="3"/>
        <v>0.51</v>
      </c>
      <c r="S3" s="8">
        <f t="shared" si="4"/>
        <v>0.82380494999999998</v>
      </c>
      <c r="T3" s="8">
        <f t="shared" si="5"/>
        <v>0.408497</v>
      </c>
      <c r="U3" s="8">
        <f t="shared" si="6"/>
        <v>0</v>
      </c>
      <c r="V3" s="8">
        <f t="shared" si="7"/>
        <v>0</v>
      </c>
      <c r="W3" s="8">
        <f t="shared" si="8"/>
        <v>0</v>
      </c>
      <c r="X3" s="8">
        <f t="shared" si="9"/>
        <v>0</v>
      </c>
      <c r="Y3" s="8">
        <f t="shared" si="10"/>
        <v>0</v>
      </c>
      <c r="Z3" s="8">
        <f t="shared" si="11"/>
        <v>0</v>
      </c>
      <c r="AA3" s="8">
        <f t="shared" ref="AA3:AA29" si="14">N3/B3</f>
        <v>0</v>
      </c>
      <c r="AB3" s="8">
        <f t="shared" si="12"/>
        <v>0.34924891041666667</v>
      </c>
      <c r="AC3" s="6">
        <f t="shared" ref="AC3:AC7" si="15">O3/COUNTA(C3:N3)</f>
        <v>698497.8208333333</v>
      </c>
      <c r="AD3" s="8">
        <f t="shared" si="13"/>
        <v>0.23283260694444444</v>
      </c>
    </row>
    <row r="4" spans="1:30" x14ac:dyDescent="0.25">
      <c r="A4" s="5" t="s">
        <v>130</v>
      </c>
      <c r="B4" s="6">
        <v>3000000</v>
      </c>
      <c r="C4" s="6">
        <f>SUMIFS('YEARLY DATA'!D:D,'YEARLY DATA'!B:B,'YEARLY PRODUCTIVITY'!A4,'YEARLY DATA'!A:A,'YEARLY PRODUCTIVITY'!$C$1)</f>
        <v>1001198</v>
      </c>
      <c r="D4" s="6">
        <f>SUMIFS('YEARLY DATA'!D:D,'YEARLY DATA'!B:B,'YEARLY PRODUCTIVITY'!A4,'YEARLY DATA'!A:A,'YEARLY PRODUCTIVITY'!$D$1)</f>
        <v>1715267</v>
      </c>
      <c r="E4" s="6">
        <f>SUMIFS('YEARLY DATA'!D:D,'YEARLY DATA'!B:B,'YEARLY PRODUCTIVITY'!A4,'YEARLY DATA'!A:A,'YEARLY PRODUCTIVITY'!$E$1)</f>
        <v>2026399</v>
      </c>
      <c r="F4" s="6">
        <f>SUMIFS('YEARLY DATA'!D:D,'YEARLY DATA'!B:B,'YEARLY PRODUCTIVITY'!A4,'YEARLY DATA'!A:A,'YEARLY PRODUCTIVITY'!$F$1)</f>
        <v>610083</v>
      </c>
      <c r="G4" s="6">
        <f>SUMIFS('YEARLY DATA'!D:D,'YEARLY DATA'!B:B,'YEARLY PRODUCTIVITY'!A4,'YEARLY DATA'!A:A,'YEARLY PRODUCTIVITY'!$G$1)</f>
        <v>290782</v>
      </c>
      <c r="H4" s="6">
        <f>SUMIFS('YEARLY DATA'!D:D,'YEARLY DATA'!B:B,'YEARLY PRODUCTIVITY'!A4,'YEARLY DATA'!A:A,'YEARLY PRODUCTIVITY'!$H$1)</f>
        <v>0</v>
      </c>
      <c r="I4" s="6">
        <f>SUMIFS('YEARLY DATA'!D:D,'YEARLY DATA'!B:B,'YEARLY PRODUCTIVITY'!A4,'YEARLY DATA'!A:A,'YEARLY PRODUCTIVITY'!$I$1)</f>
        <v>0</v>
      </c>
      <c r="J4" s="6">
        <f>SUMIFS('YEARLY DATA'!D:D,'YEARLY DATA'!B:B,'YEARLY PRODUCTIVITY'!A4,'YEARLY DATA'!A:A,'YEARLY PRODUCTIVITY'!$J$1)</f>
        <v>0</v>
      </c>
      <c r="K4" s="6">
        <f>SUMIFS('YEARLY DATA'!D:D,'YEARLY DATA'!B:B,'YEARLY PRODUCTIVITY'!A4,'YEARLY DATA'!A:A,'YEARLY PRODUCTIVITY'!$K$1)</f>
        <v>0</v>
      </c>
      <c r="L4" s="6">
        <f>SUMIFS('YEARLY DATA'!D:D,'YEARLY DATA'!B:B,'YEARLY PRODUCTIVITY'!A4,'YEARLY DATA'!A:A,'YEARLY PRODUCTIVITY'!$L$1)</f>
        <v>0</v>
      </c>
      <c r="M4" s="6">
        <f>SUMIFS('YEARLY DATA'!D:D,'YEARLY DATA'!B:B,'YEARLY PRODUCTIVITY'!A4,'YEARLY DATA'!A:A,'YEARLY PRODUCTIVITY'!$M$1)</f>
        <v>0</v>
      </c>
      <c r="N4" s="6">
        <f>SUMIFS('YEARLY DATA'!D:D,'YEARLY DATA'!B:B,'YEARLY PRODUCTIVITY'!A4,'YEARLY DATA'!A:A,'YEARLY PRODUCTIVITY'!$N$1)</f>
        <v>0</v>
      </c>
      <c r="O4" s="6">
        <f t="shared" si="0"/>
        <v>5643729</v>
      </c>
      <c r="P4" s="8">
        <f t="shared" si="1"/>
        <v>0.33373266666666668</v>
      </c>
      <c r="Q4" s="8">
        <f t="shared" si="2"/>
        <v>0.57175566666666666</v>
      </c>
      <c r="R4" s="8">
        <f t="shared" si="3"/>
        <v>0.67546633333333328</v>
      </c>
      <c r="S4" s="8">
        <f t="shared" si="4"/>
        <v>0.20336099999999999</v>
      </c>
      <c r="T4" s="8">
        <f t="shared" si="5"/>
        <v>9.6927333333333338E-2</v>
      </c>
      <c r="U4" s="8">
        <f t="shared" si="6"/>
        <v>0</v>
      </c>
      <c r="V4" s="8">
        <f t="shared" si="7"/>
        <v>0</v>
      </c>
      <c r="W4" s="8">
        <f t="shared" si="8"/>
        <v>0</v>
      </c>
      <c r="X4" s="8">
        <f t="shared" si="9"/>
        <v>0</v>
      </c>
      <c r="Y4" s="8">
        <f t="shared" si="10"/>
        <v>0</v>
      </c>
      <c r="Z4" s="8">
        <f t="shared" si="11"/>
        <v>0</v>
      </c>
      <c r="AA4" s="8">
        <f t="shared" si="14"/>
        <v>0</v>
      </c>
      <c r="AB4" s="8">
        <f t="shared" si="12"/>
        <v>0.235155375</v>
      </c>
      <c r="AC4" s="6">
        <f t="shared" si="15"/>
        <v>470310.75</v>
      </c>
      <c r="AD4" s="8">
        <f t="shared" si="13"/>
        <v>0.15677025</v>
      </c>
    </row>
    <row r="5" spans="1:30" x14ac:dyDescent="0.25">
      <c r="A5" s="5" t="s">
        <v>30</v>
      </c>
      <c r="B5" s="6">
        <v>3000000</v>
      </c>
      <c r="C5" s="6">
        <f>SUMIFS('YEARLY DATA'!D:D,'YEARLY DATA'!B:B,'YEARLY PRODUCTIVITY'!A5,'YEARLY DATA'!A:A,'YEARLY PRODUCTIVITY'!$C$1)</f>
        <v>2110000</v>
      </c>
      <c r="D5" s="6">
        <f>SUMIFS('YEARLY DATA'!D:D,'YEARLY DATA'!B:B,'YEARLY PRODUCTIVITY'!A5,'YEARLY DATA'!A:A,'YEARLY PRODUCTIVITY'!$D$1)</f>
        <v>2730000</v>
      </c>
      <c r="E5" s="6">
        <f>SUMIFS('YEARLY DATA'!D:D,'YEARLY DATA'!B:B,'YEARLY PRODUCTIVITY'!A5,'YEARLY DATA'!A:A,'YEARLY PRODUCTIVITY'!$E$1)</f>
        <v>2700000</v>
      </c>
      <c r="F5" s="6">
        <f>SUMIFS('YEARLY DATA'!D:D,'YEARLY DATA'!B:B,'YEARLY PRODUCTIVITY'!A5,'YEARLY DATA'!A:A,'YEARLY PRODUCTIVITY'!$F$1)</f>
        <v>2700180</v>
      </c>
      <c r="G5" s="6">
        <f>SUMIFS('YEARLY DATA'!D:D,'YEARLY DATA'!B:B,'YEARLY PRODUCTIVITY'!A5,'YEARLY DATA'!A:A,'YEARLY PRODUCTIVITY'!$G$1)</f>
        <v>261489</v>
      </c>
      <c r="H5" s="6">
        <f>SUMIFS('YEARLY DATA'!D:D,'YEARLY DATA'!B:B,'YEARLY PRODUCTIVITY'!A5,'YEARLY DATA'!A:A,'YEARLY PRODUCTIVITY'!$H$1)</f>
        <v>0</v>
      </c>
      <c r="I5" s="6">
        <f>SUMIFS('YEARLY DATA'!D:D,'YEARLY DATA'!B:B,'YEARLY PRODUCTIVITY'!A5,'YEARLY DATA'!A:A,'YEARLY PRODUCTIVITY'!$I$1)</f>
        <v>0</v>
      </c>
      <c r="J5" s="6">
        <f>SUMIFS('YEARLY DATA'!D:D,'YEARLY DATA'!B:B,'YEARLY PRODUCTIVITY'!A5,'YEARLY DATA'!A:A,'YEARLY PRODUCTIVITY'!$J$1)</f>
        <v>0</v>
      </c>
      <c r="K5" s="6">
        <f>SUMIFS('YEARLY DATA'!D:D,'YEARLY DATA'!B:B,'YEARLY PRODUCTIVITY'!A5,'YEARLY DATA'!A:A,'YEARLY PRODUCTIVITY'!$K$1)</f>
        <v>0</v>
      </c>
      <c r="L5" s="6">
        <f>SUMIFS('YEARLY DATA'!D:D,'YEARLY DATA'!B:B,'YEARLY PRODUCTIVITY'!A5,'YEARLY DATA'!A:A,'YEARLY PRODUCTIVITY'!$L$1)</f>
        <v>0</v>
      </c>
      <c r="M5" s="6">
        <f>SUMIFS('YEARLY DATA'!D:D,'YEARLY DATA'!B:B,'YEARLY PRODUCTIVITY'!A5,'YEARLY DATA'!A:A,'YEARLY PRODUCTIVITY'!$M$1)</f>
        <v>0</v>
      </c>
      <c r="N5" s="6">
        <f>SUMIFS('YEARLY DATA'!D:D,'YEARLY DATA'!B:B,'YEARLY PRODUCTIVITY'!A5,'YEARLY DATA'!A:A,'YEARLY PRODUCTIVITY'!$N$1)</f>
        <v>0</v>
      </c>
      <c r="O5" s="6">
        <f t="shared" si="0"/>
        <v>10501669</v>
      </c>
      <c r="P5" s="8">
        <f t="shared" si="1"/>
        <v>0.70333333333333337</v>
      </c>
      <c r="Q5" s="8">
        <f t="shared" si="2"/>
        <v>0.91</v>
      </c>
      <c r="R5" s="8">
        <f t="shared" si="3"/>
        <v>0.9</v>
      </c>
      <c r="S5" s="8">
        <f t="shared" si="4"/>
        <v>0.90005999999999997</v>
      </c>
      <c r="T5" s="8">
        <f t="shared" si="5"/>
        <v>8.7163000000000004E-2</v>
      </c>
      <c r="U5" s="8">
        <f t="shared" si="6"/>
        <v>0</v>
      </c>
      <c r="V5" s="8">
        <f t="shared" si="7"/>
        <v>0</v>
      </c>
      <c r="W5" s="8">
        <f t="shared" si="8"/>
        <v>0</v>
      </c>
      <c r="X5" s="8">
        <f t="shared" si="9"/>
        <v>0</v>
      </c>
      <c r="Y5" s="8">
        <f t="shared" si="10"/>
        <v>0</v>
      </c>
      <c r="Z5" s="8">
        <f t="shared" si="11"/>
        <v>0</v>
      </c>
      <c r="AA5" s="8">
        <f t="shared" si="14"/>
        <v>0</v>
      </c>
      <c r="AB5" s="8">
        <f t="shared" si="12"/>
        <v>0.43756954166666667</v>
      </c>
      <c r="AC5" s="6">
        <f t="shared" si="15"/>
        <v>875139.08333333337</v>
      </c>
      <c r="AD5" s="8">
        <f t="shared" si="13"/>
        <v>0.2917130277777778</v>
      </c>
    </row>
    <row r="6" spans="1:30" x14ac:dyDescent="0.25">
      <c r="A6" s="5" t="s">
        <v>162</v>
      </c>
      <c r="B6" s="6">
        <v>2000000</v>
      </c>
      <c r="C6" s="6">
        <f>SUMIFS('YEARLY DATA'!D:D,'YEARLY DATA'!B:B,'YEARLY PRODUCTIVITY'!A6,'YEARLY DATA'!A:A,'YEARLY PRODUCTIVITY'!$C$1)</f>
        <v>1749500</v>
      </c>
      <c r="D6" s="6">
        <f>SUMIFS('YEARLY DATA'!D:D,'YEARLY DATA'!B:B,'YEARLY PRODUCTIVITY'!A6,'YEARLY DATA'!A:A,'YEARLY PRODUCTIVITY'!$D$1)</f>
        <v>1705016</v>
      </c>
      <c r="E6" s="6">
        <f>SUMIFS('YEARLY DATA'!D:D,'YEARLY DATA'!B:B,'YEARLY PRODUCTIVITY'!A6,'YEARLY DATA'!A:A,'YEARLY PRODUCTIVITY'!$E$1)</f>
        <v>1776363</v>
      </c>
      <c r="F6" s="6">
        <f>SUMIFS('YEARLY DATA'!D:D,'YEARLY DATA'!B:B,'YEARLY PRODUCTIVITY'!A6,'YEARLY DATA'!A:A,'YEARLY PRODUCTIVITY'!$F$1)</f>
        <v>4125157</v>
      </c>
      <c r="G6" s="6">
        <f>SUMIFS('YEARLY DATA'!D:D,'YEARLY DATA'!B:B,'YEARLY PRODUCTIVITY'!A6,'YEARLY DATA'!A:A,'YEARLY PRODUCTIVITY'!$G$1)</f>
        <v>1698540</v>
      </c>
      <c r="H6" s="6">
        <f>SUMIFS('YEARLY DATA'!D:D,'YEARLY DATA'!B:B,'YEARLY PRODUCTIVITY'!A6,'YEARLY DATA'!A:A,'YEARLY PRODUCTIVITY'!$H$1)</f>
        <v>0</v>
      </c>
      <c r="I6" s="6">
        <f>SUMIFS('YEARLY DATA'!D:D,'YEARLY DATA'!B:B,'YEARLY PRODUCTIVITY'!A6,'YEARLY DATA'!A:A,'YEARLY PRODUCTIVITY'!$I$1)</f>
        <v>0</v>
      </c>
      <c r="J6" s="6">
        <f>SUMIFS('YEARLY DATA'!D:D,'YEARLY DATA'!B:B,'YEARLY PRODUCTIVITY'!A6,'YEARLY DATA'!A:A,'YEARLY PRODUCTIVITY'!$J$1)</f>
        <v>0</v>
      </c>
      <c r="K6" s="6">
        <f>SUMIFS('YEARLY DATA'!D:D,'YEARLY DATA'!B:B,'YEARLY PRODUCTIVITY'!A6,'YEARLY DATA'!A:A,'YEARLY PRODUCTIVITY'!$K$1)</f>
        <v>0</v>
      </c>
      <c r="L6" s="6">
        <f>SUMIFS('YEARLY DATA'!D:D,'YEARLY DATA'!B:B,'YEARLY PRODUCTIVITY'!A6,'YEARLY DATA'!A:A,'YEARLY PRODUCTIVITY'!$L$1)</f>
        <v>0</v>
      </c>
      <c r="M6" s="6">
        <f>SUMIFS('YEARLY DATA'!D:D,'YEARLY DATA'!B:B,'YEARLY PRODUCTIVITY'!A6,'YEARLY DATA'!A:A,'YEARLY PRODUCTIVITY'!$M$1)</f>
        <v>0</v>
      </c>
      <c r="N6" s="6">
        <f>SUMIFS('YEARLY DATA'!D:D,'YEARLY DATA'!B:B,'YEARLY PRODUCTIVITY'!A6,'YEARLY DATA'!A:A,'YEARLY PRODUCTIVITY'!$N$1)</f>
        <v>0</v>
      </c>
      <c r="O6" s="6">
        <f t="shared" si="0"/>
        <v>11054576</v>
      </c>
      <c r="P6" s="8">
        <f t="shared" si="1"/>
        <v>0.87475000000000003</v>
      </c>
      <c r="Q6" s="8">
        <f t="shared" si="2"/>
        <v>0.85250800000000004</v>
      </c>
      <c r="R6" s="8">
        <f t="shared" si="3"/>
        <v>0.88818149999999996</v>
      </c>
      <c r="S6" s="8">
        <f t="shared" si="4"/>
        <v>2.0625784999999999</v>
      </c>
      <c r="T6" s="8">
        <f t="shared" si="5"/>
        <v>0.84926999999999997</v>
      </c>
      <c r="U6" s="8">
        <f t="shared" si="6"/>
        <v>0</v>
      </c>
      <c r="V6" s="8">
        <f t="shared" si="7"/>
        <v>0</v>
      </c>
      <c r="W6" s="8">
        <f t="shared" si="8"/>
        <v>0</v>
      </c>
      <c r="X6" s="8">
        <f t="shared" si="9"/>
        <v>0</v>
      </c>
      <c r="Y6" s="8">
        <f t="shared" si="10"/>
        <v>0</v>
      </c>
      <c r="Z6" s="8">
        <f t="shared" si="11"/>
        <v>0</v>
      </c>
      <c r="AA6" s="8">
        <f t="shared" si="14"/>
        <v>0</v>
      </c>
      <c r="AB6" s="8">
        <f t="shared" si="12"/>
        <v>0.69091100000000005</v>
      </c>
      <c r="AC6" s="6">
        <f t="shared" si="15"/>
        <v>921214.66666666663</v>
      </c>
      <c r="AD6" s="8">
        <f t="shared" si="13"/>
        <v>0.46060733333333331</v>
      </c>
    </row>
    <row r="7" spans="1:30" x14ac:dyDescent="0.25">
      <c r="A7" s="5" t="s">
        <v>174</v>
      </c>
      <c r="B7" s="6">
        <v>3000000</v>
      </c>
      <c r="C7" s="6">
        <f>SUMIFS('YEARLY DATA'!D:D,'YEARLY DATA'!B:B,'YEARLY PRODUCTIVITY'!A7,'YEARLY DATA'!A:A,'YEARLY PRODUCTIVITY'!$C$1)</f>
        <v>2352000</v>
      </c>
      <c r="D7" s="6">
        <f>SUMIFS('YEARLY DATA'!D:D,'YEARLY DATA'!B:B,'YEARLY PRODUCTIVITY'!A7,'YEARLY DATA'!A:A,'YEARLY PRODUCTIVITY'!$D$1)</f>
        <v>1013139</v>
      </c>
      <c r="E7" s="6">
        <f>SUMIFS('YEARLY DATA'!D:D,'YEARLY DATA'!B:B,'YEARLY PRODUCTIVITY'!A7,'YEARLY DATA'!A:A,'YEARLY PRODUCTIVITY'!$E$1)</f>
        <v>3032271</v>
      </c>
      <c r="F7" s="6">
        <f>SUMIFS('YEARLY DATA'!D:D,'YEARLY DATA'!B:B,'YEARLY PRODUCTIVITY'!A7,'YEARLY DATA'!A:A,'YEARLY PRODUCTIVITY'!$F$1)</f>
        <v>1169494.5</v>
      </c>
      <c r="G7" s="6">
        <f>SUMIFS('YEARLY DATA'!D:D,'YEARLY DATA'!B:B,'YEARLY PRODUCTIVITY'!A7,'YEARLY DATA'!A:A,'YEARLY PRODUCTIVITY'!$G$1)</f>
        <v>199330</v>
      </c>
      <c r="H7" s="6">
        <f>SUMIFS('YEARLY DATA'!D:D,'YEARLY DATA'!B:B,'YEARLY PRODUCTIVITY'!A7,'YEARLY DATA'!A:A,'YEARLY PRODUCTIVITY'!$H$1)</f>
        <v>0</v>
      </c>
      <c r="I7" s="6">
        <f>SUMIFS('YEARLY DATA'!D:D,'YEARLY DATA'!B:B,'YEARLY PRODUCTIVITY'!A7,'YEARLY DATA'!A:A,'YEARLY PRODUCTIVITY'!$I$1)</f>
        <v>0</v>
      </c>
      <c r="J7" s="6">
        <f>SUMIFS('YEARLY DATA'!D:D,'YEARLY DATA'!B:B,'YEARLY PRODUCTIVITY'!A7,'YEARLY DATA'!A:A,'YEARLY PRODUCTIVITY'!$J$1)</f>
        <v>0</v>
      </c>
      <c r="K7" s="6">
        <f>SUMIFS('YEARLY DATA'!D:D,'YEARLY DATA'!B:B,'YEARLY PRODUCTIVITY'!A7,'YEARLY DATA'!A:A,'YEARLY PRODUCTIVITY'!$K$1)</f>
        <v>0</v>
      </c>
      <c r="L7" s="6">
        <f>SUMIFS('YEARLY DATA'!D:D,'YEARLY DATA'!B:B,'YEARLY PRODUCTIVITY'!A7,'YEARLY DATA'!A:A,'YEARLY PRODUCTIVITY'!$L$1)</f>
        <v>0</v>
      </c>
      <c r="M7" s="6">
        <f>SUMIFS('YEARLY DATA'!D:D,'YEARLY DATA'!B:B,'YEARLY PRODUCTIVITY'!A7,'YEARLY DATA'!A:A,'YEARLY PRODUCTIVITY'!$M$1)</f>
        <v>0</v>
      </c>
      <c r="N7" s="6">
        <f>SUMIFS('YEARLY DATA'!D:D,'YEARLY DATA'!B:B,'YEARLY PRODUCTIVITY'!A7,'YEARLY DATA'!A:A,'YEARLY PRODUCTIVITY'!$N$1)</f>
        <v>0</v>
      </c>
      <c r="O7" s="6">
        <f t="shared" ref="O7:O23" si="16">SUM(C7:M7)</f>
        <v>7766234.5</v>
      </c>
      <c r="P7" s="8">
        <f t="shared" ref="P7:P23" si="17">C7/B7</f>
        <v>0.78400000000000003</v>
      </c>
      <c r="Q7" s="8">
        <f t="shared" ref="Q7:Q23" si="18">D7/B7</f>
        <v>0.33771299999999999</v>
      </c>
      <c r="R7" s="8">
        <f t="shared" ref="R7:R23" si="19">E7/B7</f>
        <v>1.0107569999999999</v>
      </c>
      <c r="S7" s="8">
        <f t="shared" ref="S7:S23" si="20">F7/B7</f>
        <v>0.3898315</v>
      </c>
      <c r="T7" s="8">
        <f t="shared" ref="T7:T23" si="21">G7/B7</f>
        <v>6.6443333333333326E-2</v>
      </c>
      <c r="U7" s="8">
        <f t="shared" ref="U7:U23" si="22">H7/B7</f>
        <v>0</v>
      </c>
      <c r="V7" s="8">
        <f t="shared" ref="V7:V23" si="23">I7/B7</f>
        <v>0</v>
      </c>
      <c r="W7" s="8">
        <f t="shared" ref="W7:W23" si="24">J7/B7</f>
        <v>0</v>
      </c>
      <c r="X7" s="8">
        <f t="shared" ref="X7:X23" si="25">K7/B7</f>
        <v>0</v>
      </c>
      <c r="Y7" s="8">
        <f t="shared" ref="Y7:Y23" si="26">L7/B7</f>
        <v>0</v>
      </c>
      <c r="Z7" s="8">
        <f t="shared" ref="Z7:Z23" si="27">M7/B7</f>
        <v>0</v>
      </c>
      <c r="AA7" s="8">
        <f t="shared" si="14"/>
        <v>0</v>
      </c>
      <c r="AB7" s="8">
        <f t="shared" ref="AB7:AB23" si="28">O7/(B7*8)</f>
        <v>0.32359310416666665</v>
      </c>
      <c r="AC7" s="6">
        <f t="shared" si="15"/>
        <v>647186.20833333337</v>
      </c>
      <c r="AD7" s="8">
        <f t="shared" ref="AD7:AD23" si="29">AC7/B7</f>
        <v>0.21572873611111112</v>
      </c>
    </row>
    <row r="8" spans="1:30" x14ac:dyDescent="0.25">
      <c r="A8" s="5" t="s">
        <v>62</v>
      </c>
      <c r="B8" s="6">
        <v>3000000</v>
      </c>
      <c r="C8" s="6">
        <f>SUMIFS('YEARLY DATA'!D:D,'YEARLY DATA'!B:B,'YEARLY PRODUCTIVITY'!A8,'YEARLY DATA'!A:A,'YEARLY PRODUCTIVITY'!$C$1)</f>
        <v>100063</v>
      </c>
      <c r="D8" s="6">
        <f>SUMIFS('YEARLY DATA'!D:D,'YEARLY DATA'!B:B,'YEARLY PRODUCTIVITY'!A8,'YEARLY DATA'!A:A,'YEARLY PRODUCTIVITY'!$D$1)</f>
        <v>456771</v>
      </c>
      <c r="E8" s="6">
        <f>SUMIFS('YEARLY DATA'!D:D,'YEARLY DATA'!B:B,'YEARLY PRODUCTIVITY'!A8,'YEARLY DATA'!A:A,'YEARLY PRODUCTIVITY'!$E$1)</f>
        <v>200000</v>
      </c>
      <c r="F8" s="6">
        <f>SUMIFS('YEARLY DATA'!D:D,'YEARLY DATA'!B:B,'YEARLY PRODUCTIVITY'!A8,'YEARLY DATA'!A:A,'YEARLY PRODUCTIVITY'!$F$1)</f>
        <v>0</v>
      </c>
      <c r="G8" s="6">
        <f>SUMIFS('YEARLY DATA'!D:D,'YEARLY DATA'!B:B,'YEARLY PRODUCTIVITY'!A8,'YEARLY DATA'!A:A,'YEARLY PRODUCTIVITY'!$G$1)</f>
        <v>0</v>
      </c>
      <c r="H8" s="6">
        <f>SUMIFS('YEARLY DATA'!D:D,'YEARLY DATA'!B:B,'YEARLY PRODUCTIVITY'!A8,'YEARLY DATA'!A:A,'YEARLY PRODUCTIVITY'!$H$1)</f>
        <v>0</v>
      </c>
      <c r="I8" s="6">
        <f>SUMIFS('YEARLY DATA'!D:D,'YEARLY DATA'!B:B,'YEARLY PRODUCTIVITY'!A8,'YEARLY DATA'!A:A,'YEARLY PRODUCTIVITY'!$I$1)</f>
        <v>0</v>
      </c>
      <c r="J8" s="6">
        <f>SUMIFS('YEARLY DATA'!D:D,'YEARLY DATA'!B:B,'YEARLY PRODUCTIVITY'!A8,'YEARLY DATA'!A:A,'YEARLY PRODUCTIVITY'!$J$1)</f>
        <v>0</v>
      </c>
      <c r="K8" s="6">
        <f>SUMIFS('YEARLY DATA'!D:D,'YEARLY DATA'!B:B,'YEARLY PRODUCTIVITY'!A8,'YEARLY DATA'!A:A,'YEARLY PRODUCTIVITY'!$K$1)</f>
        <v>0</v>
      </c>
      <c r="L8" s="6">
        <f>SUMIFS('YEARLY DATA'!D:D,'YEARLY DATA'!B:B,'YEARLY PRODUCTIVITY'!A8,'YEARLY DATA'!A:A,'YEARLY PRODUCTIVITY'!$L$1)</f>
        <v>0</v>
      </c>
      <c r="M8" s="6">
        <f>SUMIFS('YEARLY DATA'!D:D,'YEARLY DATA'!B:B,'YEARLY PRODUCTIVITY'!A8,'YEARLY DATA'!A:A,'YEARLY PRODUCTIVITY'!$M$1)</f>
        <v>0</v>
      </c>
      <c r="N8" s="6">
        <f>SUMIFS('YEARLY DATA'!D:D,'YEARLY DATA'!B:B,'YEARLY PRODUCTIVITY'!A8,'YEARLY DATA'!A:A,'YEARLY PRODUCTIVITY'!$N$1)</f>
        <v>0</v>
      </c>
      <c r="O8" s="6">
        <f t="shared" si="16"/>
        <v>756834</v>
      </c>
      <c r="P8" s="8">
        <f t="shared" si="17"/>
        <v>3.3354333333333333E-2</v>
      </c>
      <c r="Q8" s="8">
        <f t="shared" si="18"/>
        <v>0.152257</v>
      </c>
      <c r="R8" s="8">
        <f t="shared" si="19"/>
        <v>6.6666666666666666E-2</v>
      </c>
      <c r="S8" s="8">
        <f t="shared" si="20"/>
        <v>0</v>
      </c>
      <c r="T8" s="8">
        <f t="shared" si="21"/>
        <v>0</v>
      </c>
      <c r="U8" s="8">
        <f t="shared" si="22"/>
        <v>0</v>
      </c>
      <c r="V8" s="8">
        <f t="shared" si="23"/>
        <v>0</v>
      </c>
      <c r="W8" s="8">
        <f t="shared" si="24"/>
        <v>0</v>
      </c>
      <c r="X8" s="8">
        <f t="shared" si="25"/>
        <v>0</v>
      </c>
      <c r="Y8" s="8">
        <f t="shared" si="26"/>
        <v>0</v>
      </c>
      <c r="Z8" s="8">
        <f t="shared" si="27"/>
        <v>0</v>
      </c>
      <c r="AA8" s="8">
        <f t="shared" ref="AA8:AA23" si="30">N8/B8</f>
        <v>0</v>
      </c>
      <c r="AB8" s="8">
        <f t="shared" si="28"/>
        <v>3.153475E-2</v>
      </c>
      <c r="AC8" s="6">
        <f t="shared" ref="AC8:AC23" si="31">O8/COUNTA(C8:N8)</f>
        <v>63069.5</v>
      </c>
      <c r="AD8" s="8">
        <f t="shared" si="29"/>
        <v>2.1023166666666666E-2</v>
      </c>
    </row>
    <row r="9" spans="1:30" x14ac:dyDescent="0.25">
      <c r="A9" s="5" t="s">
        <v>32</v>
      </c>
      <c r="B9" s="6">
        <v>3000000</v>
      </c>
      <c r="C9" s="6">
        <f>SUMIFS('YEARLY DATA'!D:D,'YEARLY DATA'!B:B,'YEARLY PRODUCTIVITY'!A9,'YEARLY DATA'!A:A,'YEARLY PRODUCTIVITY'!$C$1)</f>
        <v>1152000</v>
      </c>
      <c r="D9" s="6">
        <f>SUMIFS('YEARLY DATA'!D:D,'YEARLY DATA'!B:B,'YEARLY PRODUCTIVITY'!A9,'YEARLY DATA'!A:A,'YEARLY PRODUCTIVITY'!$D$1)</f>
        <v>2352000</v>
      </c>
      <c r="E9" s="6">
        <f>SUMIFS('YEARLY DATA'!D:D,'YEARLY DATA'!B:B,'YEARLY PRODUCTIVITY'!A9,'YEARLY DATA'!A:A,'YEARLY PRODUCTIVITY'!$E$1)</f>
        <v>2118874</v>
      </c>
      <c r="F9" s="6">
        <f>SUMIFS('YEARLY DATA'!D:D,'YEARLY DATA'!B:B,'YEARLY PRODUCTIVITY'!A9,'YEARLY DATA'!A:A,'YEARLY PRODUCTIVITY'!$F$1)</f>
        <v>1591365</v>
      </c>
      <c r="G9" s="6">
        <f>SUMIFS('YEARLY DATA'!D:D,'YEARLY DATA'!B:B,'YEARLY PRODUCTIVITY'!A9,'YEARLY DATA'!A:A,'YEARLY PRODUCTIVITY'!$G$1)</f>
        <v>0</v>
      </c>
      <c r="H9" s="6">
        <f>SUMIFS('YEARLY DATA'!D:D,'YEARLY DATA'!B:B,'YEARLY PRODUCTIVITY'!A9,'YEARLY DATA'!A:A,'YEARLY PRODUCTIVITY'!$H$1)</f>
        <v>0</v>
      </c>
      <c r="I9" s="6">
        <f>SUMIFS('YEARLY DATA'!D:D,'YEARLY DATA'!B:B,'YEARLY PRODUCTIVITY'!A9,'YEARLY DATA'!A:A,'YEARLY PRODUCTIVITY'!$I$1)</f>
        <v>0</v>
      </c>
      <c r="J9" s="6">
        <f>SUMIFS('YEARLY DATA'!D:D,'YEARLY DATA'!B:B,'YEARLY PRODUCTIVITY'!A9,'YEARLY DATA'!A:A,'YEARLY PRODUCTIVITY'!$J$1)</f>
        <v>0</v>
      </c>
      <c r="K9" s="6">
        <f>SUMIFS('YEARLY DATA'!D:D,'YEARLY DATA'!B:B,'YEARLY PRODUCTIVITY'!A9,'YEARLY DATA'!A:A,'YEARLY PRODUCTIVITY'!$K$1)</f>
        <v>0</v>
      </c>
      <c r="L9" s="6">
        <f>SUMIFS('YEARLY DATA'!D:D,'YEARLY DATA'!B:B,'YEARLY PRODUCTIVITY'!A9,'YEARLY DATA'!A:A,'YEARLY PRODUCTIVITY'!$L$1)</f>
        <v>0</v>
      </c>
      <c r="M9" s="6">
        <f>SUMIFS('YEARLY DATA'!D:D,'YEARLY DATA'!B:B,'YEARLY PRODUCTIVITY'!A9,'YEARLY DATA'!A:A,'YEARLY PRODUCTIVITY'!$M$1)</f>
        <v>0</v>
      </c>
      <c r="N9" s="6">
        <f>SUMIFS('YEARLY DATA'!D:D,'YEARLY DATA'!B:B,'YEARLY PRODUCTIVITY'!A9,'YEARLY DATA'!A:A,'YEARLY PRODUCTIVITY'!$N$1)</f>
        <v>0</v>
      </c>
      <c r="O9" s="6">
        <f t="shared" si="16"/>
        <v>7214239</v>
      </c>
      <c r="P9" s="8">
        <f t="shared" si="17"/>
        <v>0.38400000000000001</v>
      </c>
      <c r="Q9" s="8">
        <f t="shared" si="18"/>
        <v>0.78400000000000003</v>
      </c>
      <c r="R9" s="8">
        <f t="shared" si="19"/>
        <v>0.70629133333333338</v>
      </c>
      <c r="S9" s="8">
        <f t="shared" si="20"/>
        <v>0.53045500000000001</v>
      </c>
      <c r="T9" s="8">
        <f t="shared" si="21"/>
        <v>0</v>
      </c>
      <c r="U9" s="8">
        <f t="shared" si="22"/>
        <v>0</v>
      </c>
      <c r="V9" s="8">
        <f t="shared" si="23"/>
        <v>0</v>
      </c>
      <c r="W9" s="8">
        <f t="shared" si="24"/>
        <v>0</v>
      </c>
      <c r="X9" s="8">
        <f t="shared" si="25"/>
        <v>0</v>
      </c>
      <c r="Y9" s="8">
        <f t="shared" si="26"/>
        <v>0</v>
      </c>
      <c r="Z9" s="8">
        <f t="shared" si="27"/>
        <v>0</v>
      </c>
      <c r="AA9" s="8">
        <f t="shared" si="30"/>
        <v>0</v>
      </c>
      <c r="AB9" s="8">
        <f t="shared" si="28"/>
        <v>0.30059329166666665</v>
      </c>
      <c r="AC9" s="6">
        <f t="shared" si="31"/>
        <v>601186.58333333337</v>
      </c>
      <c r="AD9" s="8">
        <f t="shared" si="29"/>
        <v>0.2003955277777778</v>
      </c>
    </row>
    <row r="10" spans="1:30" x14ac:dyDescent="0.25">
      <c r="A10" s="5" t="s">
        <v>60</v>
      </c>
      <c r="B10" s="6">
        <v>3000000</v>
      </c>
      <c r="C10" s="6">
        <f>SUMIFS('YEARLY DATA'!D:D,'YEARLY DATA'!B:B,'YEARLY PRODUCTIVITY'!A10,'YEARLY DATA'!A:A,'YEARLY PRODUCTIVITY'!$C$1)</f>
        <v>1332000</v>
      </c>
      <c r="D10" s="6">
        <f>SUMIFS('YEARLY DATA'!D:D,'YEARLY DATA'!B:B,'YEARLY PRODUCTIVITY'!A10,'YEARLY DATA'!A:A,'YEARLY PRODUCTIVITY'!$D$1)</f>
        <v>1467015</v>
      </c>
      <c r="E10" s="6">
        <f>SUMIFS('YEARLY DATA'!D:D,'YEARLY DATA'!B:B,'YEARLY PRODUCTIVITY'!A10,'YEARLY DATA'!A:A,'YEARLY PRODUCTIVITY'!$E$1)</f>
        <v>1259922</v>
      </c>
      <c r="F10" s="6">
        <f>SUMIFS('YEARLY DATA'!D:D,'YEARLY DATA'!B:B,'YEARLY PRODUCTIVITY'!A10,'YEARLY DATA'!A:A,'YEARLY PRODUCTIVITY'!$F$1)</f>
        <v>1040705</v>
      </c>
      <c r="G10" s="6">
        <f>SUMIFS('YEARLY DATA'!D:D,'YEARLY DATA'!B:B,'YEARLY PRODUCTIVITY'!A10,'YEARLY DATA'!A:A,'YEARLY PRODUCTIVITY'!$G$1)</f>
        <v>680766</v>
      </c>
      <c r="H10" s="6">
        <f>SUMIFS('YEARLY DATA'!D:D,'YEARLY DATA'!B:B,'YEARLY PRODUCTIVITY'!A10,'YEARLY DATA'!A:A,'YEARLY PRODUCTIVITY'!$H$1)</f>
        <v>0</v>
      </c>
      <c r="I10" s="6">
        <f>SUMIFS('YEARLY DATA'!D:D,'YEARLY DATA'!B:B,'YEARLY PRODUCTIVITY'!A10,'YEARLY DATA'!A:A,'YEARLY PRODUCTIVITY'!$I$1)</f>
        <v>0</v>
      </c>
      <c r="J10" s="6">
        <f>SUMIFS('YEARLY DATA'!D:D,'YEARLY DATA'!B:B,'YEARLY PRODUCTIVITY'!A10,'YEARLY DATA'!A:A,'YEARLY PRODUCTIVITY'!$J$1)</f>
        <v>0</v>
      </c>
      <c r="K10" s="6">
        <f>SUMIFS('YEARLY DATA'!D:D,'YEARLY DATA'!B:B,'YEARLY PRODUCTIVITY'!A10,'YEARLY DATA'!A:A,'YEARLY PRODUCTIVITY'!$K$1)</f>
        <v>0</v>
      </c>
      <c r="L10" s="6">
        <f>SUMIFS('YEARLY DATA'!D:D,'YEARLY DATA'!B:B,'YEARLY PRODUCTIVITY'!A10,'YEARLY DATA'!A:A,'YEARLY PRODUCTIVITY'!$L$1)</f>
        <v>0</v>
      </c>
      <c r="M10" s="6">
        <f>SUMIFS('YEARLY DATA'!D:D,'YEARLY DATA'!B:B,'YEARLY PRODUCTIVITY'!A10,'YEARLY DATA'!A:A,'YEARLY PRODUCTIVITY'!$M$1)</f>
        <v>0</v>
      </c>
      <c r="N10" s="6">
        <f>SUMIFS('YEARLY DATA'!D:D,'YEARLY DATA'!B:B,'YEARLY PRODUCTIVITY'!A10,'YEARLY DATA'!A:A,'YEARLY PRODUCTIVITY'!$N$1)</f>
        <v>0</v>
      </c>
      <c r="O10" s="6">
        <f t="shared" si="16"/>
        <v>5780408</v>
      </c>
      <c r="P10" s="8">
        <f t="shared" si="17"/>
        <v>0.44400000000000001</v>
      </c>
      <c r="Q10" s="8">
        <f t="shared" si="18"/>
        <v>0.48900500000000002</v>
      </c>
      <c r="R10" s="8">
        <f t="shared" si="19"/>
        <v>0.41997400000000001</v>
      </c>
      <c r="S10" s="8">
        <f t="shared" si="20"/>
        <v>0.34690166666666666</v>
      </c>
      <c r="T10" s="8">
        <f t="shared" si="21"/>
        <v>0.22692200000000001</v>
      </c>
      <c r="U10" s="8">
        <f t="shared" si="22"/>
        <v>0</v>
      </c>
      <c r="V10" s="8">
        <f t="shared" si="23"/>
        <v>0</v>
      </c>
      <c r="W10" s="8">
        <f t="shared" si="24"/>
        <v>0</v>
      </c>
      <c r="X10" s="8">
        <f t="shared" si="25"/>
        <v>0</v>
      </c>
      <c r="Y10" s="8">
        <f t="shared" si="26"/>
        <v>0</v>
      </c>
      <c r="Z10" s="8">
        <f t="shared" si="27"/>
        <v>0</v>
      </c>
      <c r="AA10" s="8">
        <f t="shared" si="30"/>
        <v>0</v>
      </c>
      <c r="AB10" s="8">
        <f t="shared" si="28"/>
        <v>0.24085033333333333</v>
      </c>
      <c r="AC10" s="6">
        <f t="shared" si="31"/>
        <v>481700.66666666669</v>
      </c>
      <c r="AD10" s="8">
        <f t="shared" si="29"/>
        <v>0.1605668888888889</v>
      </c>
    </row>
    <row r="11" spans="1:30" x14ac:dyDescent="0.25">
      <c r="A11" s="5" t="s">
        <v>8</v>
      </c>
      <c r="B11" s="6">
        <v>3000000</v>
      </c>
      <c r="C11" s="6">
        <f>SUMIFS('YEARLY DATA'!D:D,'YEARLY DATA'!B:B,'YEARLY PRODUCTIVITY'!A11,'YEARLY DATA'!A:A,'YEARLY PRODUCTIVITY'!$C$1)</f>
        <v>5913547</v>
      </c>
      <c r="D11" s="6">
        <f>SUMIFS('YEARLY DATA'!D:D,'YEARLY DATA'!B:B,'YEARLY PRODUCTIVITY'!A11,'YEARLY DATA'!A:A,'YEARLY PRODUCTIVITY'!$D$1)</f>
        <v>657000</v>
      </c>
      <c r="E11" s="6">
        <f>SUMIFS('YEARLY DATA'!D:D,'YEARLY DATA'!B:B,'YEARLY PRODUCTIVITY'!A11,'YEARLY DATA'!A:A,'YEARLY PRODUCTIVITY'!$E$1)</f>
        <v>220000</v>
      </c>
      <c r="F11" s="6">
        <f>SUMIFS('YEARLY DATA'!D:D,'YEARLY DATA'!B:B,'YEARLY PRODUCTIVITY'!A11,'YEARLY DATA'!A:A,'YEARLY PRODUCTIVITY'!$F$1)</f>
        <v>0</v>
      </c>
      <c r="G11" s="6">
        <f>SUMIFS('YEARLY DATA'!D:D,'YEARLY DATA'!B:B,'YEARLY PRODUCTIVITY'!A11,'YEARLY DATA'!A:A,'YEARLY PRODUCTIVITY'!$G$1)</f>
        <v>0</v>
      </c>
      <c r="H11" s="6">
        <f>SUMIFS('YEARLY DATA'!D:D,'YEARLY DATA'!B:B,'YEARLY PRODUCTIVITY'!A11,'YEARLY DATA'!A:A,'YEARLY PRODUCTIVITY'!$H$1)</f>
        <v>0</v>
      </c>
      <c r="I11" s="6">
        <f>SUMIFS('YEARLY DATA'!D:D,'YEARLY DATA'!B:B,'YEARLY PRODUCTIVITY'!A11,'YEARLY DATA'!A:A,'YEARLY PRODUCTIVITY'!$I$1)</f>
        <v>0</v>
      </c>
      <c r="J11" s="6">
        <f>SUMIFS('YEARLY DATA'!D:D,'YEARLY DATA'!B:B,'YEARLY PRODUCTIVITY'!A11,'YEARLY DATA'!A:A,'YEARLY PRODUCTIVITY'!$J$1)</f>
        <v>0</v>
      </c>
      <c r="K11" s="6">
        <f>SUMIFS('YEARLY DATA'!D:D,'YEARLY DATA'!B:B,'YEARLY PRODUCTIVITY'!A11,'YEARLY DATA'!A:A,'YEARLY PRODUCTIVITY'!$K$1)</f>
        <v>0</v>
      </c>
      <c r="L11" s="6">
        <f>SUMIFS('YEARLY DATA'!D:D,'YEARLY DATA'!B:B,'YEARLY PRODUCTIVITY'!A11,'YEARLY DATA'!A:A,'YEARLY PRODUCTIVITY'!$L$1)</f>
        <v>0</v>
      </c>
      <c r="M11" s="6">
        <f>SUMIFS('YEARLY DATA'!D:D,'YEARLY DATA'!B:B,'YEARLY PRODUCTIVITY'!A11,'YEARLY DATA'!A:A,'YEARLY PRODUCTIVITY'!$M$1)</f>
        <v>0</v>
      </c>
      <c r="N11" s="6">
        <f>SUMIFS('YEARLY DATA'!D:D,'YEARLY DATA'!B:B,'YEARLY PRODUCTIVITY'!A11,'YEARLY DATA'!A:A,'YEARLY PRODUCTIVITY'!$N$1)</f>
        <v>0</v>
      </c>
      <c r="O11" s="6">
        <f t="shared" si="16"/>
        <v>6790547</v>
      </c>
      <c r="P11" s="8">
        <f t="shared" si="17"/>
        <v>1.9711823333333334</v>
      </c>
      <c r="Q11" s="8">
        <f t="shared" si="18"/>
        <v>0.219</v>
      </c>
      <c r="R11" s="8">
        <f t="shared" si="19"/>
        <v>7.3333333333333334E-2</v>
      </c>
      <c r="S11" s="8">
        <f t="shared" si="20"/>
        <v>0</v>
      </c>
      <c r="T11" s="8">
        <f t="shared" si="21"/>
        <v>0</v>
      </c>
      <c r="U11" s="8">
        <f t="shared" si="22"/>
        <v>0</v>
      </c>
      <c r="V11" s="8">
        <f t="shared" si="23"/>
        <v>0</v>
      </c>
      <c r="W11" s="8">
        <f t="shared" si="24"/>
        <v>0</v>
      </c>
      <c r="X11" s="8">
        <f t="shared" si="25"/>
        <v>0</v>
      </c>
      <c r="Y11" s="8">
        <f t="shared" si="26"/>
        <v>0</v>
      </c>
      <c r="Z11" s="8">
        <f t="shared" si="27"/>
        <v>0</v>
      </c>
      <c r="AA11" s="8">
        <f t="shared" si="30"/>
        <v>0</v>
      </c>
      <c r="AB11" s="8">
        <f t="shared" si="28"/>
        <v>0.28293945833333334</v>
      </c>
      <c r="AC11" s="6">
        <f t="shared" si="31"/>
        <v>565878.91666666663</v>
      </c>
      <c r="AD11" s="8">
        <f t="shared" si="29"/>
        <v>0.18862630555555554</v>
      </c>
    </row>
    <row r="12" spans="1:30" x14ac:dyDescent="0.25">
      <c r="A12" s="5" t="s">
        <v>67</v>
      </c>
      <c r="B12" s="6">
        <v>3000000</v>
      </c>
      <c r="C12" s="6">
        <f>SUMIFS('YEARLY DATA'!D:D,'YEARLY DATA'!B:B,'YEARLY PRODUCTIVITY'!A12,'YEARLY DATA'!A:A,'YEARLY PRODUCTIVITY'!$C$1)</f>
        <v>2200880</v>
      </c>
      <c r="D12" s="6">
        <f>SUMIFS('YEARLY DATA'!D:D,'YEARLY DATA'!B:B,'YEARLY PRODUCTIVITY'!A12,'YEARLY DATA'!A:A,'YEARLY PRODUCTIVITY'!$D$1)</f>
        <v>2487000</v>
      </c>
      <c r="E12" s="6">
        <f>SUMIFS('YEARLY DATA'!D:D,'YEARLY DATA'!B:B,'YEARLY PRODUCTIVITY'!A12,'YEARLY DATA'!A:A,'YEARLY PRODUCTIVITY'!$E$1)</f>
        <v>1555034</v>
      </c>
      <c r="F12" s="6">
        <f>SUMIFS('YEARLY DATA'!D:D,'YEARLY DATA'!B:B,'YEARLY PRODUCTIVITY'!A12,'YEARLY DATA'!A:A,'YEARLY PRODUCTIVITY'!$F$1)</f>
        <v>945818</v>
      </c>
      <c r="G12" s="6">
        <f>SUMIFS('YEARLY DATA'!D:D,'YEARLY DATA'!B:B,'YEARLY PRODUCTIVITY'!A12,'YEARLY DATA'!A:A,'YEARLY PRODUCTIVITY'!$G$1)</f>
        <v>361570</v>
      </c>
      <c r="H12" s="6">
        <f>SUMIFS('YEARLY DATA'!D:D,'YEARLY DATA'!B:B,'YEARLY PRODUCTIVITY'!A12,'YEARLY DATA'!A:A,'YEARLY PRODUCTIVITY'!$H$1)</f>
        <v>0</v>
      </c>
      <c r="I12" s="6">
        <f>SUMIFS('YEARLY DATA'!D:D,'YEARLY DATA'!B:B,'YEARLY PRODUCTIVITY'!A12,'YEARLY DATA'!A:A,'YEARLY PRODUCTIVITY'!$I$1)</f>
        <v>0</v>
      </c>
      <c r="J12" s="6">
        <f>SUMIFS('YEARLY DATA'!D:D,'YEARLY DATA'!B:B,'YEARLY PRODUCTIVITY'!A12,'YEARLY DATA'!A:A,'YEARLY PRODUCTIVITY'!$J$1)</f>
        <v>0</v>
      </c>
      <c r="K12" s="6">
        <f>SUMIFS('YEARLY DATA'!D:D,'YEARLY DATA'!B:B,'YEARLY PRODUCTIVITY'!A12,'YEARLY DATA'!A:A,'YEARLY PRODUCTIVITY'!$K$1)</f>
        <v>0</v>
      </c>
      <c r="L12" s="6">
        <f>SUMIFS('YEARLY DATA'!D:D,'YEARLY DATA'!B:B,'YEARLY PRODUCTIVITY'!A12,'YEARLY DATA'!A:A,'YEARLY PRODUCTIVITY'!$L$1)</f>
        <v>0</v>
      </c>
      <c r="M12" s="6">
        <f>SUMIFS('YEARLY DATA'!D:D,'YEARLY DATA'!B:B,'YEARLY PRODUCTIVITY'!A12,'YEARLY DATA'!A:A,'YEARLY PRODUCTIVITY'!$M$1)</f>
        <v>0</v>
      </c>
      <c r="N12" s="6">
        <f>SUMIFS('YEARLY DATA'!D:D,'YEARLY DATA'!B:B,'YEARLY PRODUCTIVITY'!A12,'YEARLY DATA'!A:A,'YEARLY PRODUCTIVITY'!$N$1)</f>
        <v>0</v>
      </c>
      <c r="O12" s="6">
        <f t="shared" si="16"/>
        <v>7550302</v>
      </c>
      <c r="P12" s="8">
        <f t="shared" si="17"/>
        <v>0.73362666666666665</v>
      </c>
      <c r="Q12" s="8">
        <f t="shared" si="18"/>
        <v>0.82899999999999996</v>
      </c>
      <c r="R12" s="8">
        <f t="shared" si="19"/>
        <v>0.51834466666666668</v>
      </c>
      <c r="S12" s="8">
        <f t="shared" si="20"/>
        <v>0.31527266666666665</v>
      </c>
      <c r="T12" s="8">
        <f t="shared" si="21"/>
        <v>0.12052333333333333</v>
      </c>
      <c r="U12" s="8">
        <f t="shared" si="22"/>
        <v>0</v>
      </c>
      <c r="V12" s="8">
        <f t="shared" si="23"/>
        <v>0</v>
      </c>
      <c r="W12" s="8">
        <f t="shared" si="24"/>
        <v>0</v>
      </c>
      <c r="X12" s="8">
        <f t="shared" si="25"/>
        <v>0</v>
      </c>
      <c r="Y12" s="8">
        <f t="shared" si="26"/>
        <v>0</v>
      </c>
      <c r="Z12" s="8">
        <f t="shared" si="27"/>
        <v>0</v>
      </c>
      <c r="AA12" s="8">
        <f t="shared" si="30"/>
        <v>0</v>
      </c>
      <c r="AB12" s="8">
        <f t="shared" si="28"/>
        <v>0.31459591666666664</v>
      </c>
      <c r="AC12" s="6">
        <f t="shared" si="31"/>
        <v>629191.83333333337</v>
      </c>
      <c r="AD12" s="8">
        <f t="shared" si="29"/>
        <v>0.20973061111111113</v>
      </c>
    </row>
    <row r="13" spans="1:30" x14ac:dyDescent="0.25">
      <c r="A13" s="5" t="s">
        <v>66</v>
      </c>
      <c r="B13" s="6">
        <v>4000000</v>
      </c>
      <c r="C13" s="6">
        <f>SUMIFS('YEARLY DATA'!D:D,'YEARLY DATA'!B:B,'YEARLY PRODUCTIVITY'!A13,'YEARLY DATA'!A:A,'YEARLY PRODUCTIVITY'!$C$1)</f>
        <v>300000</v>
      </c>
      <c r="D13" s="6">
        <f>SUMIFS('YEARLY DATA'!D:D,'YEARLY DATA'!B:B,'YEARLY PRODUCTIVITY'!A13,'YEARLY DATA'!A:A,'YEARLY PRODUCTIVITY'!$D$1)</f>
        <v>0</v>
      </c>
      <c r="E13" s="6">
        <f>SUMIFS('YEARLY DATA'!D:D,'YEARLY DATA'!B:B,'YEARLY PRODUCTIVITY'!A13,'YEARLY DATA'!A:A,'YEARLY PRODUCTIVITY'!$E$1)</f>
        <v>1395000</v>
      </c>
      <c r="F13" s="6">
        <f>SUMIFS('YEARLY DATA'!D:D,'YEARLY DATA'!B:B,'YEARLY PRODUCTIVITY'!A13,'YEARLY DATA'!A:A,'YEARLY PRODUCTIVITY'!$F$1)</f>
        <v>185470</v>
      </c>
      <c r="G13" s="6">
        <f>SUMIFS('YEARLY DATA'!D:D,'YEARLY DATA'!B:B,'YEARLY PRODUCTIVITY'!A13,'YEARLY DATA'!A:A,'YEARLY PRODUCTIVITY'!$G$1)</f>
        <v>0</v>
      </c>
      <c r="H13" s="6">
        <f>SUMIFS('YEARLY DATA'!D:D,'YEARLY DATA'!B:B,'YEARLY PRODUCTIVITY'!A13,'YEARLY DATA'!A:A,'YEARLY PRODUCTIVITY'!$H$1)</f>
        <v>0</v>
      </c>
      <c r="I13" s="6">
        <f>SUMIFS('YEARLY DATA'!D:D,'YEARLY DATA'!B:B,'YEARLY PRODUCTIVITY'!A13,'YEARLY DATA'!A:A,'YEARLY PRODUCTIVITY'!$I$1)</f>
        <v>0</v>
      </c>
      <c r="J13" s="6">
        <f>SUMIFS('YEARLY DATA'!D:D,'YEARLY DATA'!B:B,'YEARLY PRODUCTIVITY'!A13,'YEARLY DATA'!A:A,'YEARLY PRODUCTIVITY'!$J$1)</f>
        <v>0</v>
      </c>
      <c r="K13" s="6">
        <f>SUMIFS('YEARLY DATA'!D:D,'YEARLY DATA'!B:B,'YEARLY PRODUCTIVITY'!A13,'YEARLY DATA'!A:A,'YEARLY PRODUCTIVITY'!$K$1)</f>
        <v>0</v>
      </c>
      <c r="L13" s="6">
        <f>SUMIFS('YEARLY DATA'!D:D,'YEARLY DATA'!B:B,'YEARLY PRODUCTIVITY'!A13,'YEARLY DATA'!A:A,'YEARLY PRODUCTIVITY'!$L$1)</f>
        <v>0</v>
      </c>
      <c r="M13" s="6">
        <f>SUMIFS('YEARLY DATA'!D:D,'YEARLY DATA'!B:B,'YEARLY PRODUCTIVITY'!A13,'YEARLY DATA'!A:A,'YEARLY PRODUCTIVITY'!$M$1)</f>
        <v>0</v>
      </c>
      <c r="N13" s="6">
        <f>SUMIFS('YEARLY DATA'!D:D,'YEARLY DATA'!B:B,'YEARLY PRODUCTIVITY'!A13,'YEARLY DATA'!A:A,'YEARLY PRODUCTIVITY'!$N$1)</f>
        <v>0</v>
      </c>
      <c r="O13" s="6">
        <f t="shared" si="16"/>
        <v>1880470</v>
      </c>
      <c r="P13" s="8">
        <f t="shared" si="17"/>
        <v>7.4999999999999997E-2</v>
      </c>
      <c r="Q13" s="8">
        <f t="shared" si="18"/>
        <v>0</v>
      </c>
      <c r="R13" s="8">
        <f t="shared" si="19"/>
        <v>0.34875</v>
      </c>
      <c r="S13" s="8">
        <f t="shared" si="20"/>
        <v>4.6367499999999999E-2</v>
      </c>
      <c r="T13" s="8">
        <f t="shared" si="21"/>
        <v>0</v>
      </c>
      <c r="U13" s="8">
        <f t="shared" si="22"/>
        <v>0</v>
      </c>
      <c r="V13" s="8">
        <f t="shared" si="23"/>
        <v>0</v>
      </c>
      <c r="W13" s="8">
        <f t="shared" si="24"/>
        <v>0</v>
      </c>
      <c r="X13" s="8">
        <f t="shared" si="25"/>
        <v>0</v>
      </c>
      <c r="Y13" s="8">
        <f t="shared" si="26"/>
        <v>0</v>
      </c>
      <c r="Z13" s="8">
        <f t="shared" si="27"/>
        <v>0</v>
      </c>
      <c r="AA13" s="8">
        <f t="shared" si="30"/>
        <v>0</v>
      </c>
      <c r="AB13" s="8">
        <f t="shared" si="28"/>
        <v>5.8764687500000003E-2</v>
      </c>
      <c r="AC13" s="6">
        <f t="shared" si="31"/>
        <v>156705.83333333334</v>
      </c>
      <c r="AD13" s="8">
        <f t="shared" si="29"/>
        <v>3.9176458333333337E-2</v>
      </c>
    </row>
    <row r="14" spans="1:30" x14ac:dyDescent="0.25">
      <c r="A14" s="5" t="s">
        <v>73</v>
      </c>
      <c r="B14" s="6">
        <v>3000000</v>
      </c>
      <c r="C14" s="6">
        <f>SUMIFS('YEARLY DATA'!D:D,'YEARLY DATA'!B:B,'YEARLY PRODUCTIVITY'!A14,'YEARLY DATA'!A:A,'YEARLY PRODUCTIVITY'!$C$1)</f>
        <v>0</v>
      </c>
      <c r="D14" s="6">
        <f>SUMIFS('YEARLY DATA'!D:D,'YEARLY DATA'!B:B,'YEARLY PRODUCTIVITY'!A14,'YEARLY DATA'!A:A,'YEARLY PRODUCTIVITY'!$D$1)</f>
        <v>2457000</v>
      </c>
      <c r="E14" s="6">
        <f>SUMIFS('YEARLY DATA'!D:D,'YEARLY DATA'!B:B,'YEARLY PRODUCTIVITY'!A14,'YEARLY DATA'!A:A,'YEARLY PRODUCTIVITY'!$E$1)</f>
        <v>3222874</v>
      </c>
      <c r="F14" s="6">
        <f>SUMIFS('YEARLY DATA'!D:D,'YEARLY DATA'!B:B,'YEARLY PRODUCTIVITY'!A14,'YEARLY DATA'!A:A,'YEARLY PRODUCTIVITY'!$F$1)</f>
        <v>1551609</v>
      </c>
      <c r="G14" s="6">
        <f>SUMIFS('YEARLY DATA'!D:D,'YEARLY DATA'!B:B,'YEARLY PRODUCTIVITY'!A14,'YEARLY DATA'!A:A,'YEARLY PRODUCTIVITY'!$G$1)</f>
        <v>306210</v>
      </c>
      <c r="H14" s="6">
        <f>SUMIFS('YEARLY DATA'!D:D,'YEARLY DATA'!B:B,'YEARLY PRODUCTIVITY'!A14,'YEARLY DATA'!A:A,'YEARLY PRODUCTIVITY'!$H$1)</f>
        <v>0</v>
      </c>
      <c r="I14" s="6">
        <f>SUMIFS('YEARLY DATA'!D:D,'YEARLY DATA'!B:B,'YEARLY PRODUCTIVITY'!A14,'YEARLY DATA'!A:A,'YEARLY PRODUCTIVITY'!$I$1)</f>
        <v>0</v>
      </c>
      <c r="J14" s="6">
        <f>SUMIFS('YEARLY DATA'!D:D,'YEARLY DATA'!B:B,'YEARLY PRODUCTIVITY'!A14,'YEARLY DATA'!A:A,'YEARLY PRODUCTIVITY'!$J$1)</f>
        <v>0</v>
      </c>
      <c r="K14" s="6">
        <f>SUMIFS('YEARLY DATA'!D:D,'YEARLY DATA'!B:B,'YEARLY PRODUCTIVITY'!A14,'YEARLY DATA'!A:A,'YEARLY PRODUCTIVITY'!$K$1)</f>
        <v>0</v>
      </c>
      <c r="L14" s="6">
        <f>SUMIFS('YEARLY DATA'!D:D,'YEARLY DATA'!B:B,'YEARLY PRODUCTIVITY'!A14,'YEARLY DATA'!A:A,'YEARLY PRODUCTIVITY'!$L$1)</f>
        <v>0</v>
      </c>
      <c r="M14" s="6">
        <f>SUMIFS('YEARLY DATA'!D:D,'YEARLY DATA'!B:B,'YEARLY PRODUCTIVITY'!A14,'YEARLY DATA'!A:A,'YEARLY PRODUCTIVITY'!$M$1)</f>
        <v>0</v>
      </c>
      <c r="N14" s="6">
        <f>SUMIFS('YEARLY DATA'!D:D,'YEARLY DATA'!B:B,'YEARLY PRODUCTIVITY'!A14,'YEARLY DATA'!A:A,'YEARLY PRODUCTIVITY'!$N$1)</f>
        <v>0</v>
      </c>
      <c r="O14" s="6">
        <f t="shared" si="16"/>
        <v>7537693</v>
      </c>
      <c r="P14" s="8">
        <f t="shared" si="17"/>
        <v>0</v>
      </c>
      <c r="Q14" s="8">
        <f t="shared" si="18"/>
        <v>0.81899999999999995</v>
      </c>
      <c r="R14" s="8">
        <f t="shared" si="19"/>
        <v>1.0742913333333333</v>
      </c>
      <c r="S14" s="8">
        <f t="shared" si="20"/>
        <v>0.51720299999999997</v>
      </c>
      <c r="T14" s="8">
        <f t="shared" si="21"/>
        <v>0.10206999999999999</v>
      </c>
      <c r="U14" s="8">
        <f t="shared" si="22"/>
        <v>0</v>
      </c>
      <c r="V14" s="8">
        <f t="shared" si="23"/>
        <v>0</v>
      </c>
      <c r="W14" s="8">
        <f t="shared" si="24"/>
        <v>0</v>
      </c>
      <c r="X14" s="8">
        <f t="shared" si="25"/>
        <v>0</v>
      </c>
      <c r="Y14" s="8">
        <f t="shared" si="26"/>
        <v>0</v>
      </c>
      <c r="Z14" s="8">
        <f t="shared" si="27"/>
        <v>0</v>
      </c>
      <c r="AA14" s="8">
        <f t="shared" si="30"/>
        <v>0</v>
      </c>
      <c r="AB14" s="8">
        <f t="shared" si="28"/>
        <v>0.31407054166666665</v>
      </c>
      <c r="AC14" s="6">
        <f t="shared" si="31"/>
        <v>628141.08333333337</v>
      </c>
      <c r="AD14" s="8">
        <f t="shared" si="29"/>
        <v>0.20938036111111114</v>
      </c>
    </row>
    <row r="15" spans="1:30" x14ac:dyDescent="0.25">
      <c r="A15" s="5" t="s">
        <v>148</v>
      </c>
      <c r="B15" s="6">
        <v>3000000</v>
      </c>
      <c r="C15" s="6">
        <f>SUMIFS('YEARLY DATA'!D:D,'YEARLY DATA'!B:B,'YEARLY PRODUCTIVITY'!A15,'YEARLY DATA'!A:A,'YEARLY PRODUCTIVITY'!$C$1)</f>
        <v>60060</v>
      </c>
      <c r="D15" s="6">
        <f>SUMIFS('YEARLY DATA'!D:D,'YEARLY DATA'!B:B,'YEARLY PRODUCTIVITY'!A15,'YEARLY DATA'!A:A,'YEARLY PRODUCTIVITY'!$D$1)</f>
        <v>250000</v>
      </c>
      <c r="E15" s="6">
        <f>SUMIFS('YEARLY DATA'!D:D,'YEARLY DATA'!B:B,'YEARLY PRODUCTIVITY'!A15,'YEARLY DATA'!A:A,'YEARLY PRODUCTIVITY'!$E$1)</f>
        <v>203000</v>
      </c>
      <c r="F15" s="6">
        <f>SUMIFS('YEARLY DATA'!D:D,'YEARLY DATA'!B:B,'YEARLY PRODUCTIVITY'!A15,'YEARLY DATA'!A:A,'YEARLY PRODUCTIVITY'!$F$1)</f>
        <v>0</v>
      </c>
      <c r="G15" s="6">
        <f>SUMIFS('YEARLY DATA'!D:D,'YEARLY DATA'!B:B,'YEARLY PRODUCTIVITY'!A15,'YEARLY DATA'!A:A,'YEARLY PRODUCTIVITY'!$G$1)</f>
        <v>0</v>
      </c>
      <c r="H15" s="6">
        <f>SUMIFS('YEARLY DATA'!D:D,'YEARLY DATA'!B:B,'YEARLY PRODUCTIVITY'!A15,'YEARLY DATA'!A:A,'YEARLY PRODUCTIVITY'!$H$1)</f>
        <v>0</v>
      </c>
      <c r="I15" s="6">
        <f>SUMIFS('YEARLY DATA'!D:D,'YEARLY DATA'!B:B,'YEARLY PRODUCTIVITY'!A15,'YEARLY DATA'!A:A,'YEARLY PRODUCTIVITY'!$I$1)</f>
        <v>0</v>
      </c>
      <c r="J15" s="6">
        <f>SUMIFS('YEARLY DATA'!D:D,'YEARLY DATA'!B:B,'YEARLY PRODUCTIVITY'!A15,'YEARLY DATA'!A:A,'YEARLY PRODUCTIVITY'!$J$1)</f>
        <v>0</v>
      </c>
      <c r="K15" s="6">
        <f>SUMIFS('YEARLY DATA'!D:D,'YEARLY DATA'!B:B,'YEARLY PRODUCTIVITY'!A15,'YEARLY DATA'!A:A,'YEARLY PRODUCTIVITY'!$K$1)</f>
        <v>0</v>
      </c>
      <c r="L15" s="6">
        <f>SUMIFS('YEARLY DATA'!D:D,'YEARLY DATA'!B:B,'YEARLY PRODUCTIVITY'!A15,'YEARLY DATA'!A:A,'YEARLY PRODUCTIVITY'!$L$1)</f>
        <v>0</v>
      </c>
      <c r="M15" s="6">
        <f>SUMIFS('YEARLY DATA'!D:D,'YEARLY DATA'!B:B,'YEARLY PRODUCTIVITY'!A15,'YEARLY DATA'!A:A,'YEARLY PRODUCTIVITY'!$M$1)</f>
        <v>0</v>
      </c>
      <c r="N15" s="6">
        <f>SUMIFS('YEARLY DATA'!D:D,'YEARLY DATA'!B:B,'YEARLY PRODUCTIVITY'!A15,'YEARLY DATA'!A:A,'YEARLY PRODUCTIVITY'!$N$1)</f>
        <v>0</v>
      </c>
      <c r="O15" s="6">
        <f t="shared" si="16"/>
        <v>513060</v>
      </c>
      <c r="P15" s="8">
        <f t="shared" si="17"/>
        <v>2.002E-2</v>
      </c>
      <c r="Q15" s="8">
        <f t="shared" si="18"/>
        <v>8.3333333333333329E-2</v>
      </c>
      <c r="R15" s="8">
        <f t="shared" si="19"/>
        <v>6.7666666666666667E-2</v>
      </c>
      <c r="S15" s="8">
        <f t="shared" si="20"/>
        <v>0</v>
      </c>
      <c r="T15" s="8">
        <f t="shared" si="21"/>
        <v>0</v>
      </c>
      <c r="U15" s="8">
        <f t="shared" si="22"/>
        <v>0</v>
      </c>
      <c r="V15" s="8">
        <f t="shared" si="23"/>
        <v>0</v>
      </c>
      <c r="W15" s="8">
        <f t="shared" si="24"/>
        <v>0</v>
      </c>
      <c r="X15" s="8">
        <f t="shared" si="25"/>
        <v>0</v>
      </c>
      <c r="Y15" s="8">
        <f t="shared" si="26"/>
        <v>0</v>
      </c>
      <c r="Z15" s="8">
        <f t="shared" si="27"/>
        <v>0</v>
      </c>
      <c r="AA15" s="8">
        <f t="shared" si="30"/>
        <v>0</v>
      </c>
      <c r="AB15" s="8">
        <f t="shared" si="28"/>
        <v>2.1377500000000001E-2</v>
      </c>
      <c r="AC15" s="6">
        <f t="shared" si="31"/>
        <v>42755</v>
      </c>
      <c r="AD15" s="8">
        <f t="shared" si="29"/>
        <v>1.4251666666666666E-2</v>
      </c>
    </row>
    <row r="16" spans="1:30" x14ac:dyDescent="0.25">
      <c r="A16" s="5" t="s">
        <v>119</v>
      </c>
      <c r="B16" s="6">
        <v>3000000</v>
      </c>
      <c r="C16" s="6">
        <f>SUMIFS('YEARLY DATA'!D:D,'YEARLY DATA'!B:B,'YEARLY PRODUCTIVITY'!A16,'YEARLY DATA'!A:A,'YEARLY PRODUCTIVITY'!$C$1)</f>
        <v>1552000</v>
      </c>
      <c r="D16" s="6">
        <f>SUMIFS('YEARLY DATA'!D:D,'YEARLY DATA'!B:B,'YEARLY PRODUCTIVITY'!A16,'YEARLY DATA'!A:A,'YEARLY PRODUCTIVITY'!$D$1)</f>
        <v>3283000</v>
      </c>
      <c r="E16" s="6">
        <f>SUMIFS('YEARLY DATA'!D:D,'YEARLY DATA'!B:B,'YEARLY PRODUCTIVITY'!A16,'YEARLY DATA'!A:A,'YEARLY PRODUCTIVITY'!$E$1)</f>
        <v>0</v>
      </c>
      <c r="F16" s="6">
        <f>SUMIFS('YEARLY DATA'!D:D,'YEARLY DATA'!B:B,'YEARLY PRODUCTIVITY'!A16,'YEARLY DATA'!A:A,'YEARLY PRODUCTIVITY'!$F$1)</f>
        <v>535740</v>
      </c>
      <c r="G16" s="6">
        <f>SUMIFS('YEARLY DATA'!D:D,'YEARLY DATA'!B:B,'YEARLY PRODUCTIVITY'!A16,'YEARLY DATA'!A:A,'YEARLY PRODUCTIVITY'!$G$1)</f>
        <v>906060</v>
      </c>
      <c r="H16" s="6">
        <f>SUMIFS('YEARLY DATA'!D:D,'YEARLY DATA'!B:B,'YEARLY PRODUCTIVITY'!A16,'YEARLY DATA'!A:A,'YEARLY PRODUCTIVITY'!$H$1)</f>
        <v>0</v>
      </c>
      <c r="I16" s="6">
        <f>SUMIFS('YEARLY DATA'!D:D,'YEARLY DATA'!B:B,'YEARLY PRODUCTIVITY'!A16,'YEARLY DATA'!A:A,'YEARLY PRODUCTIVITY'!$I$1)</f>
        <v>0</v>
      </c>
      <c r="J16" s="6">
        <f>SUMIFS('YEARLY DATA'!D:D,'YEARLY DATA'!B:B,'YEARLY PRODUCTIVITY'!A16,'YEARLY DATA'!A:A,'YEARLY PRODUCTIVITY'!$J$1)</f>
        <v>0</v>
      </c>
      <c r="K16" s="6">
        <f>SUMIFS('YEARLY DATA'!D:D,'YEARLY DATA'!B:B,'YEARLY PRODUCTIVITY'!A16,'YEARLY DATA'!A:A,'YEARLY PRODUCTIVITY'!$K$1)</f>
        <v>0</v>
      </c>
      <c r="L16" s="6">
        <f>SUMIFS('YEARLY DATA'!D:D,'YEARLY DATA'!B:B,'YEARLY PRODUCTIVITY'!A16,'YEARLY DATA'!A:A,'YEARLY PRODUCTIVITY'!$L$1)</f>
        <v>0</v>
      </c>
      <c r="M16" s="6">
        <f>SUMIFS('YEARLY DATA'!D:D,'YEARLY DATA'!B:B,'YEARLY PRODUCTIVITY'!A16,'YEARLY DATA'!A:A,'YEARLY PRODUCTIVITY'!$M$1)</f>
        <v>0</v>
      </c>
      <c r="N16" s="6">
        <f>SUMIFS('YEARLY DATA'!D:D,'YEARLY DATA'!B:B,'YEARLY PRODUCTIVITY'!A16,'YEARLY DATA'!A:A,'YEARLY PRODUCTIVITY'!$N$1)</f>
        <v>0</v>
      </c>
      <c r="O16" s="6">
        <f t="shared" si="16"/>
        <v>6276800</v>
      </c>
      <c r="P16" s="8">
        <f t="shared" si="17"/>
        <v>0.51733333333333331</v>
      </c>
      <c r="Q16" s="8">
        <f t="shared" si="18"/>
        <v>1.0943333333333334</v>
      </c>
      <c r="R16" s="8">
        <f t="shared" si="19"/>
        <v>0</v>
      </c>
      <c r="S16" s="8">
        <f t="shared" si="20"/>
        <v>0.17857999999999999</v>
      </c>
      <c r="T16" s="8">
        <f t="shared" si="21"/>
        <v>0.30202000000000001</v>
      </c>
      <c r="U16" s="8">
        <f t="shared" si="22"/>
        <v>0</v>
      </c>
      <c r="V16" s="8">
        <f t="shared" si="23"/>
        <v>0</v>
      </c>
      <c r="W16" s="8">
        <f t="shared" si="24"/>
        <v>0</v>
      </c>
      <c r="X16" s="8">
        <f t="shared" si="25"/>
        <v>0</v>
      </c>
      <c r="Y16" s="8">
        <f t="shared" si="26"/>
        <v>0</v>
      </c>
      <c r="Z16" s="8">
        <f t="shared" si="27"/>
        <v>0</v>
      </c>
      <c r="AA16" s="8">
        <f t="shared" si="30"/>
        <v>0</v>
      </c>
      <c r="AB16" s="8">
        <f t="shared" si="28"/>
        <v>0.26153333333333334</v>
      </c>
      <c r="AC16" s="6">
        <f t="shared" si="31"/>
        <v>523066.66666666669</v>
      </c>
      <c r="AD16" s="8">
        <f t="shared" si="29"/>
        <v>0.17435555555555557</v>
      </c>
    </row>
    <row r="17" spans="1:30" x14ac:dyDescent="0.25">
      <c r="A17" s="5" t="s">
        <v>125</v>
      </c>
      <c r="B17" s="6">
        <v>3000000</v>
      </c>
      <c r="C17" s="6">
        <f>SUMIFS('YEARLY DATA'!D:D,'YEARLY DATA'!B:B,'YEARLY PRODUCTIVITY'!A17,'YEARLY DATA'!A:A,'YEARLY PRODUCTIVITY'!$C$1)</f>
        <v>350000</v>
      </c>
      <c r="D17" s="6">
        <f>SUMIFS('YEARLY DATA'!D:D,'YEARLY DATA'!B:B,'YEARLY PRODUCTIVITY'!A17,'YEARLY DATA'!A:A,'YEARLY PRODUCTIVITY'!$D$1)</f>
        <v>3507291</v>
      </c>
      <c r="E17" s="6">
        <f>SUMIFS('YEARLY DATA'!D:D,'YEARLY DATA'!B:B,'YEARLY PRODUCTIVITY'!A17,'YEARLY DATA'!A:A,'YEARLY PRODUCTIVITY'!$E$1)</f>
        <v>3317500</v>
      </c>
      <c r="F17" s="6">
        <f>SUMIFS('YEARLY DATA'!D:D,'YEARLY DATA'!B:B,'YEARLY PRODUCTIVITY'!A17,'YEARLY DATA'!A:A,'YEARLY PRODUCTIVITY'!$F$1)</f>
        <v>1580195</v>
      </c>
      <c r="G17" s="6">
        <f>SUMIFS('YEARLY DATA'!D:D,'YEARLY DATA'!B:B,'YEARLY PRODUCTIVITY'!A17,'YEARLY DATA'!A:A,'YEARLY PRODUCTIVITY'!$G$1)</f>
        <v>438874</v>
      </c>
      <c r="H17" s="6">
        <f>SUMIFS('YEARLY DATA'!D:D,'YEARLY DATA'!B:B,'YEARLY PRODUCTIVITY'!A17,'YEARLY DATA'!A:A,'YEARLY PRODUCTIVITY'!$H$1)</f>
        <v>0</v>
      </c>
      <c r="I17" s="6">
        <f>SUMIFS('YEARLY DATA'!D:D,'YEARLY DATA'!B:B,'YEARLY PRODUCTIVITY'!A17,'YEARLY DATA'!A:A,'YEARLY PRODUCTIVITY'!$I$1)</f>
        <v>0</v>
      </c>
      <c r="J17" s="6">
        <f>SUMIFS('YEARLY DATA'!D:D,'YEARLY DATA'!B:B,'YEARLY PRODUCTIVITY'!A17,'YEARLY DATA'!A:A,'YEARLY PRODUCTIVITY'!$J$1)</f>
        <v>0</v>
      </c>
      <c r="K17" s="6">
        <f>SUMIFS('YEARLY DATA'!D:D,'YEARLY DATA'!B:B,'YEARLY PRODUCTIVITY'!A17,'YEARLY DATA'!A:A,'YEARLY PRODUCTIVITY'!$K$1)</f>
        <v>0</v>
      </c>
      <c r="L17" s="6">
        <f>SUMIFS('YEARLY DATA'!D:D,'YEARLY DATA'!B:B,'YEARLY PRODUCTIVITY'!A17,'YEARLY DATA'!A:A,'YEARLY PRODUCTIVITY'!$L$1)</f>
        <v>0</v>
      </c>
      <c r="M17" s="6">
        <f>SUMIFS('YEARLY DATA'!D:D,'YEARLY DATA'!B:B,'YEARLY PRODUCTIVITY'!A17,'YEARLY DATA'!A:A,'YEARLY PRODUCTIVITY'!$M$1)</f>
        <v>0</v>
      </c>
      <c r="N17" s="6">
        <f>SUMIFS('YEARLY DATA'!D:D,'YEARLY DATA'!B:B,'YEARLY PRODUCTIVITY'!A17,'YEARLY DATA'!A:A,'YEARLY PRODUCTIVITY'!$N$1)</f>
        <v>0</v>
      </c>
      <c r="O17" s="6">
        <f t="shared" si="16"/>
        <v>9193860</v>
      </c>
      <c r="P17" s="8">
        <f t="shared" si="17"/>
        <v>0.11666666666666667</v>
      </c>
      <c r="Q17" s="8">
        <f t="shared" si="18"/>
        <v>1.1690970000000001</v>
      </c>
      <c r="R17" s="8">
        <f t="shared" si="19"/>
        <v>1.1058333333333332</v>
      </c>
      <c r="S17" s="8">
        <f t="shared" si="20"/>
        <v>0.52673166666666671</v>
      </c>
      <c r="T17" s="8">
        <f t="shared" si="21"/>
        <v>0.14629133333333333</v>
      </c>
      <c r="U17" s="8">
        <f t="shared" si="22"/>
        <v>0</v>
      </c>
      <c r="V17" s="8">
        <f t="shared" si="23"/>
        <v>0</v>
      </c>
      <c r="W17" s="8">
        <f t="shared" si="24"/>
        <v>0</v>
      </c>
      <c r="X17" s="8">
        <f t="shared" si="25"/>
        <v>0</v>
      </c>
      <c r="Y17" s="8">
        <f t="shared" si="26"/>
        <v>0</v>
      </c>
      <c r="Z17" s="8">
        <f t="shared" si="27"/>
        <v>0</v>
      </c>
      <c r="AA17" s="8">
        <f t="shared" si="30"/>
        <v>0</v>
      </c>
      <c r="AB17" s="8">
        <f t="shared" si="28"/>
        <v>0.38307750000000002</v>
      </c>
      <c r="AC17" s="6">
        <f t="shared" si="31"/>
        <v>766155</v>
      </c>
      <c r="AD17" s="8">
        <f t="shared" si="29"/>
        <v>0.25538499999999997</v>
      </c>
    </row>
    <row r="18" spans="1:30" x14ac:dyDescent="0.25">
      <c r="A18" s="5" t="s">
        <v>131</v>
      </c>
      <c r="B18" s="6">
        <v>3000000</v>
      </c>
      <c r="C18" s="6">
        <f>SUMIFS('YEARLY DATA'!D:D,'YEARLY DATA'!B:B,'YEARLY PRODUCTIVITY'!A18,'YEARLY DATA'!A:A,'YEARLY PRODUCTIVITY'!$C$1)</f>
        <v>896294</v>
      </c>
      <c r="D18" s="6">
        <f>SUMIFS('YEARLY DATA'!D:D,'YEARLY DATA'!B:B,'YEARLY PRODUCTIVITY'!A18,'YEARLY DATA'!A:A,'YEARLY PRODUCTIVITY'!$D$1)</f>
        <v>1290000</v>
      </c>
      <c r="E18" s="6">
        <f>SUMIFS('YEARLY DATA'!D:D,'YEARLY DATA'!B:B,'YEARLY PRODUCTIVITY'!A18,'YEARLY DATA'!A:A,'YEARLY PRODUCTIVITY'!$E$1)</f>
        <v>1756000</v>
      </c>
      <c r="F18" s="6">
        <f>SUMIFS('YEARLY DATA'!D:D,'YEARLY DATA'!B:B,'YEARLY PRODUCTIVITY'!A18,'YEARLY DATA'!A:A,'YEARLY PRODUCTIVITY'!$F$1)</f>
        <v>1012412</v>
      </c>
      <c r="G18" s="6">
        <f>SUMIFS('YEARLY DATA'!D:D,'YEARLY DATA'!B:B,'YEARLY PRODUCTIVITY'!A18,'YEARLY DATA'!A:A,'YEARLY PRODUCTIVITY'!$G$1)</f>
        <v>1042786</v>
      </c>
      <c r="H18" s="6">
        <f>SUMIFS('YEARLY DATA'!D:D,'YEARLY DATA'!B:B,'YEARLY PRODUCTIVITY'!A18,'YEARLY DATA'!A:A,'YEARLY PRODUCTIVITY'!$H$1)</f>
        <v>0</v>
      </c>
      <c r="I18" s="6">
        <f>SUMIFS('YEARLY DATA'!D:D,'YEARLY DATA'!B:B,'YEARLY PRODUCTIVITY'!A18,'YEARLY DATA'!A:A,'YEARLY PRODUCTIVITY'!$I$1)</f>
        <v>0</v>
      </c>
      <c r="J18" s="6">
        <f>SUMIFS('YEARLY DATA'!D:D,'YEARLY DATA'!B:B,'YEARLY PRODUCTIVITY'!A18,'YEARLY DATA'!A:A,'YEARLY PRODUCTIVITY'!$J$1)</f>
        <v>0</v>
      </c>
      <c r="K18" s="6">
        <f>SUMIFS('YEARLY DATA'!D:D,'YEARLY DATA'!B:B,'YEARLY PRODUCTIVITY'!A18,'YEARLY DATA'!A:A,'YEARLY PRODUCTIVITY'!$K$1)</f>
        <v>0</v>
      </c>
      <c r="L18" s="6">
        <f>SUMIFS('YEARLY DATA'!D:D,'YEARLY DATA'!B:B,'YEARLY PRODUCTIVITY'!A18,'YEARLY DATA'!A:A,'YEARLY PRODUCTIVITY'!$L$1)</f>
        <v>0</v>
      </c>
      <c r="M18" s="6">
        <f>SUMIFS('YEARLY DATA'!D:D,'YEARLY DATA'!B:B,'YEARLY PRODUCTIVITY'!A18,'YEARLY DATA'!A:A,'YEARLY PRODUCTIVITY'!$M$1)</f>
        <v>0</v>
      </c>
      <c r="N18" s="6">
        <f>SUMIFS('YEARLY DATA'!D:D,'YEARLY DATA'!B:B,'YEARLY PRODUCTIVITY'!A18,'YEARLY DATA'!A:A,'YEARLY PRODUCTIVITY'!$N$1)</f>
        <v>0</v>
      </c>
      <c r="O18" s="6">
        <f t="shared" si="16"/>
        <v>5997492</v>
      </c>
      <c r="P18" s="8">
        <f t="shared" si="17"/>
        <v>0.29876466666666668</v>
      </c>
      <c r="Q18" s="8">
        <f t="shared" si="18"/>
        <v>0.43</v>
      </c>
      <c r="R18" s="8">
        <f t="shared" si="19"/>
        <v>0.58533333333333337</v>
      </c>
      <c r="S18" s="8">
        <f t="shared" si="20"/>
        <v>0.33747066666666664</v>
      </c>
      <c r="T18" s="8">
        <f t="shared" si="21"/>
        <v>0.34759533333333331</v>
      </c>
      <c r="U18" s="8">
        <f t="shared" si="22"/>
        <v>0</v>
      </c>
      <c r="V18" s="8">
        <f t="shared" si="23"/>
        <v>0</v>
      </c>
      <c r="W18" s="8">
        <f t="shared" si="24"/>
        <v>0</v>
      </c>
      <c r="X18" s="8">
        <f t="shared" si="25"/>
        <v>0</v>
      </c>
      <c r="Y18" s="8">
        <f t="shared" si="26"/>
        <v>0</v>
      </c>
      <c r="Z18" s="8">
        <f t="shared" si="27"/>
        <v>0</v>
      </c>
      <c r="AA18" s="8">
        <f t="shared" si="30"/>
        <v>0</v>
      </c>
      <c r="AB18" s="8">
        <f t="shared" si="28"/>
        <v>0.24989549999999999</v>
      </c>
      <c r="AC18" s="6">
        <f t="shared" si="31"/>
        <v>499791</v>
      </c>
      <c r="AD18" s="8">
        <f t="shared" si="29"/>
        <v>0.166597</v>
      </c>
    </row>
    <row r="19" spans="1:30" x14ac:dyDescent="0.25">
      <c r="A19" s="5" t="s">
        <v>210</v>
      </c>
      <c r="B19" s="6">
        <v>2000000</v>
      </c>
      <c r="C19" s="6">
        <f>SUMIFS('YEARLY DATA'!D:D,'YEARLY DATA'!B:B,'YEARLY PRODUCTIVITY'!A19,'YEARLY DATA'!A:A,'YEARLY PRODUCTIVITY'!$C$1)</f>
        <v>288000</v>
      </c>
      <c r="D19" s="6">
        <f>SUMIFS('YEARLY DATA'!D:D,'YEARLY DATA'!B:B,'YEARLY PRODUCTIVITY'!A19,'YEARLY DATA'!A:A,'YEARLY PRODUCTIVITY'!$D$1)</f>
        <v>678633</v>
      </c>
      <c r="E19" s="6">
        <f>SUMIFS('YEARLY DATA'!D:D,'YEARLY DATA'!B:B,'YEARLY PRODUCTIVITY'!A19,'YEARLY DATA'!A:A,'YEARLY PRODUCTIVITY'!$E$1)</f>
        <v>2368500</v>
      </c>
      <c r="F19" s="6">
        <f>SUMIFS('YEARLY DATA'!D:D,'YEARLY DATA'!B:B,'YEARLY PRODUCTIVITY'!A19,'YEARLY DATA'!A:A,'YEARLY PRODUCTIVITY'!$F$1)</f>
        <v>1154424</v>
      </c>
      <c r="G19" s="6">
        <f>SUMIFS('YEARLY DATA'!D:D,'YEARLY DATA'!B:B,'YEARLY PRODUCTIVITY'!A19,'YEARLY DATA'!A:A,'YEARLY PRODUCTIVITY'!$G$1)</f>
        <v>890263</v>
      </c>
      <c r="H19" s="6">
        <f>SUMIFS('YEARLY DATA'!D:D,'YEARLY DATA'!B:B,'YEARLY PRODUCTIVITY'!A19,'YEARLY DATA'!A:A,'YEARLY PRODUCTIVITY'!$H$1)</f>
        <v>0</v>
      </c>
      <c r="I19" s="6">
        <f>SUMIFS('YEARLY DATA'!D:D,'YEARLY DATA'!B:B,'YEARLY PRODUCTIVITY'!A19,'YEARLY DATA'!A:A,'YEARLY PRODUCTIVITY'!$I$1)</f>
        <v>0</v>
      </c>
      <c r="J19" s="6">
        <f>SUMIFS('YEARLY DATA'!D:D,'YEARLY DATA'!B:B,'YEARLY PRODUCTIVITY'!A19,'YEARLY DATA'!A:A,'YEARLY PRODUCTIVITY'!$J$1)</f>
        <v>0</v>
      </c>
      <c r="K19" s="6">
        <f>SUMIFS('YEARLY DATA'!D:D,'YEARLY DATA'!B:B,'YEARLY PRODUCTIVITY'!A19,'YEARLY DATA'!A:A,'YEARLY PRODUCTIVITY'!$K$1)</f>
        <v>0</v>
      </c>
      <c r="L19" s="6">
        <f>SUMIFS('YEARLY DATA'!D:D,'YEARLY DATA'!B:B,'YEARLY PRODUCTIVITY'!A19,'YEARLY DATA'!A:A,'YEARLY PRODUCTIVITY'!$L$1)</f>
        <v>0</v>
      </c>
      <c r="M19" s="6">
        <f>SUMIFS('YEARLY DATA'!D:D,'YEARLY DATA'!B:B,'YEARLY PRODUCTIVITY'!A19,'YEARLY DATA'!A:A,'YEARLY PRODUCTIVITY'!$M$1)</f>
        <v>0</v>
      </c>
      <c r="N19" s="6">
        <f>SUMIFS('YEARLY DATA'!D:D,'YEARLY DATA'!B:B,'YEARLY PRODUCTIVITY'!A19,'YEARLY DATA'!A:A,'YEARLY PRODUCTIVITY'!$N$1)</f>
        <v>0</v>
      </c>
      <c r="O19" s="6">
        <f t="shared" si="16"/>
        <v>5379820</v>
      </c>
      <c r="P19" s="8">
        <f t="shared" si="17"/>
        <v>0.14399999999999999</v>
      </c>
      <c r="Q19" s="8">
        <f t="shared" si="18"/>
        <v>0.33931650000000002</v>
      </c>
      <c r="R19" s="8">
        <f t="shared" si="19"/>
        <v>1.18425</v>
      </c>
      <c r="S19" s="8">
        <f t="shared" si="20"/>
        <v>0.57721199999999995</v>
      </c>
      <c r="T19" s="8">
        <f t="shared" si="21"/>
        <v>0.44513150000000001</v>
      </c>
      <c r="U19" s="8">
        <f t="shared" si="22"/>
        <v>0</v>
      </c>
      <c r="V19" s="8">
        <f t="shared" si="23"/>
        <v>0</v>
      </c>
      <c r="W19" s="8">
        <f t="shared" si="24"/>
        <v>0</v>
      </c>
      <c r="X19" s="8">
        <f t="shared" si="25"/>
        <v>0</v>
      </c>
      <c r="Y19" s="8">
        <f t="shared" si="26"/>
        <v>0</v>
      </c>
      <c r="Z19" s="8">
        <f t="shared" si="27"/>
        <v>0</v>
      </c>
      <c r="AA19" s="8">
        <f t="shared" si="30"/>
        <v>0</v>
      </c>
      <c r="AB19" s="8">
        <f t="shared" si="28"/>
        <v>0.33623874999999998</v>
      </c>
      <c r="AC19" s="6">
        <f t="shared" si="31"/>
        <v>448318.33333333331</v>
      </c>
      <c r="AD19" s="8">
        <f t="shared" si="29"/>
        <v>0.22415916666666666</v>
      </c>
    </row>
    <row r="20" spans="1:30" x14ac:dyDescent="0.25">
      <c r="A20" s="5" t="s">
        <v>304</v>
      </c>
      <c r="B20" s="6">
        <v>3000000</v>
      </c>
      <c r="C20" s="6">
        <f>SUMIFS('YEARLY DATA'!D:D,'YEARLY DATA'!B:B,'YEARLY PRODUCTIVITY'!A20,'YEARLY DATA'!A:A,'YEARLY PRODUCTIVITY'!$C$1)</f>
        <v>0</v>
      </c>
      <c r="D20" s="6">
        <f>SUMIFS('YEARLY DATA'!D:D,'YEARLY DATA'!B:B,'YEARLY PRODUCTIVITY'!A20,'YEARLY DATA'!A:A,'YEARLY PRODUCTIVITY'!$D$1)</f>
        <v>1464000</v>
      </c>
      <c r="E20" s="6">
        <f>SUMIFS('YEARLY DATA'!D:D,'YEARLY DATA'!B:B,'YEARLY PRODUCTIVITY'!A20,'YEARLY DATA'!A:A,'YEARLY PRODUCTIVITY'!$E$1)</f>
        <v>1776773</v>
      </c>
      <c r="F20" s="6">
        <f>SUMIFS('YEARLY DATA'!D:D,'YEARLY DATA'!B:B,'YEARLY PRODUCTIVITY'!A20,'YEARLY DATA'!A:A,'YEARLY PRODUCTIVITY'!$F$1)</f>
        <v>495455</v>
      </c>
      <c r="G20" s="6">
        <f>SUMIFS('YEARLY DATA'!D:D,'YEARLY DATA'!B:B,'YEARLY PRODUCTIVITY'!A20,'YEARLY DATA'!A:A,'YEARLY PRODUCTIVITY'!$G$1)</f>
        <v>20702</v>
      </c>
      <c r="H20" s="6">
        <f>SUMIFS('YEARLY DATA'!D:D,'YEARLY DATA'!B:B,'YEARLY PRODUCTIVITY'!A20,'YEARLY DATA'!A:A,'YEARLY PRODUCTIVITY'!$H$1)</f>
        <v>0</v>
      </c>
      <c r="I20" s="6">
        <f>SUMIFS('YEARLY DATA'!D:D,'YEARLY DATA'!B:B,'YEARLY PRODUCTIVITY'!A20,'YEARLY DATA'!A:A,'YEARLY PRODUCTIVITY'!$I$1)</f>
        <v>0</v>
      </c>
      <c r="J20" s="6">
        <f>SUMIFS('YEARLY DATA'!D:D,'YEARLY DATA'!B:B,'YEARLY PRODUCTIVITY'!A20,'YEARLY DATA'!A:A,'YEARLY PRODUCTIVITY'!$J$1)</f>
        <v>0</v>
      </c>
      <c r="K20" s="6">
        <f>SUMIFS('YEARLY DATA'!D:D,'YEARLY DATA'!B:B,'YEARLY PRODUCTIVITY'!A20,'YEARLY DATA'!A:A,'YEARLY PRODUCTIVITY'!$K$1)</f>
        <v>0</v>
      </c>
      <c r="L20" s="6">
        <f>SUMIFS('YEARLY DATA'!D:D,'YEARLY DATA'!B:B,'YEARLY PRODUCTIVITY'!A20,'YEARLY DATA'!A:A,'YEARLY PRODUCTIVITY'!$L$1)</f>
        <v>0</v>
      </c>
      <c r="M20" s="6">
        <f>SUMIFS('YEARLY DATA'!D:D,'YEARLY DATA'!B:B,'YEARLY PRODUCTIVITY'!A20,'YEARLY DATA'!A:A,'YEARLY PRODUCTIVITY'!$M$1)</f>
        <v>0</v>
      </c>
      <c r="N20" s="6">
        <f>SUMIFS('YEARLY DATA'!D:D,'YEARLY DATA'!B:B,'YEARLY PRODUCTIVITY'!A20,'YEARLY DATA'!A:A,'YEARLY PRODUCTIVITY'!$N$1)</f>
        <v>0</v>
      </c>
      <c r="O20" s="6">
        <f t="shared" si="16"/>
        <v>3756930</v>
      </c>
      <c r="P20" s="8">
        <f t="shared" si="17"/>
        <v>0</v>
      </c>
      <c r="Q20" s="8">
        <f t="shared" si="18"/>
        <v>0.48799999999999999</v>
      </c>
      <c r="R20" s="8">
        <f t="shared" si="19"/>
        <v>0.59225766666666668</v>
      </c>
      <c r="S20" s="8">
        <f t="shared" si="20"/>
        <v>0.16515166666666667</v>
      </c>
      <c r="T20" s="8">
        <f t="shared" si="21"/>
        <v>6.9006666666666669E-3</v>
      </c>
      <c r="U20" s="8">
        <f t="shared" si="22"/>
        <v>0</v>
      </c>
      <c r="V20" s="8">
        <f t="shared" si="23"/>
        <v>0</v>
      </c>
      <c r="W20" s="8">
        <f t="shared" si="24"/>
        <v>0</v>
      </c>
      <c r="X20" s="8">
        <f t="shared" si="25"/>
        <v>0</v>
      </c>
      <c r="Y20" s="8">
        <f t="shared" si="26"/>
        <v>0</v>
      </c>
      <c r="Z20" s="8">
        <f t="shared" si="27"/>
        <v>0</v>
      </c>
      <c r="AA20" s="8">
        <f t="shared" si="30"/>
        <v>0</v>
      </c>
      <c r="AB20" s="8">
        <f t="shared" si="28"/>
        <v>0.15653875</v>
      </c>
      <c r="AC20" s="6">
        <f t="shared" si="31"/>
        <v>313077.5</v>
      </c>
      <c r="AD20" s="8">
        <f t="shared" si="29"/>
        <v>0.10435916666666667</v>
      </c>
    </row>
    <row r="21" spans="1:30" x14ac:dyDescent="0.25">
      <c r="A21" s="5" t="s">
        <v>213</v>
      </c>
      <c r="B21" s="6">
        <v>3000000</v>
      </c>
      <c r="C21" s="6">
        <f>SUMIFS('YEARLY DATA'!D:D,'YEARLY DATA'!B:B,'YEARLY PRODUCTIVITY'!A21,'YEARLY DATA'!A:A,'YEARLY PRODUCTIVITY'!$C$1)</f>
        <v>0</v>
      </c>
      <c r="D21" s="6">
        <f>SUMIFS('YEARLY DATA'!D:D,'YEARLY DATA'!B:B,'YEARLY PRODUCTIVITY'!A21,'YEARLY DATA'!A:A,'YEARLY PRODUCTIVITY'!$D$1)</f>
        <v>1640000</v>
      </c>
      <c r="E21" s="6">
        <f>SUMIFS('YEARLY DATA'!D:D,'YEARLY DATA'!B:B,'YEARLY PRODUCTIVITY'!A21,'YEARLY DATA'!A:A,'YEARLY PRODUCTIVITY'!$E$1)</f>
        <v>1032632</v>
      </c>
      <c r="F21" s="6">
        <f>SUMIFS('YEARLY DATA'!D:D,'YEARLY DATA'!B:B,'YEARLY PRODUCTIVITY'!A21,'YEARLY DATA'!A:A,'YEARLY PRODUCTIVITY'!$F$1)</f>
        <v>814824</v>
      </c>
      <c r="G21" s="6">
        <f>SUMIFS('YEARLY DATA'!D:D,'YEARLY DATA'!B:B,'YEARLY PRODUCTIVITY'!A21,'YEARLY DATA'!A:A,'YEARLY PRODUCTIVITY'!$G$1)</f>
        <v>149784</v>
      </c>
      <c r="H21" s="6">
        <f>SUMIFS('YEARLY DATA'!D:D,'YEARLY DATA'!B:B,'YEARLY PRODUCTIVITY'!A21,'YEARLY DATA'!A:A,'YEARLY PRODUCTIVITY'!$H$1)</f>
        <v>0</v>
      </c>
      <c r="I21" s="6">
        <f>SUMIFS('YEARLY DATA'!D:D,'YEARLY DATA'!B:B,'YEARLY PRODUCTIVITY'!A21,'YEARLY DATA'!A:A,'YEARLY PRODUCTIVITY'!$I$1)</f>
        <v>0</v>
      </c>
      <c r="J21" s="6">
        <f>SUMIFS('YEARLY DATA'!D:D,'YEARLY DATA'!B:B,'YEARLY PRODUCTIVITY'!A21,'YEARLY DATA'!A:A,'YEARLY PRODUCTIVITY'!$J$1)</f>
        <v>0</v>
      </c>
      <c r="K21" s="6">
        <f>SUMIFS('YEARLY DATA'!D:D,'YEARLY DATA'!B:B,'YEARLY PRODUCTIVITY'!A21,'YEARLY DATA'!A:A,'YEARLY PRODUCTIVITY'!$K$1)</f>
        <v>0</v>
      </c>
      <c r="L21" s="6">
        <f>SUMIFS('YEARLY DATA'!D:D,'YEARLY DATA'!B:B,'YEARLY PRODUCTIVITY'!A21,'YEARLY DATA'!A:A,'YEARLY PRODUCTIVITY'!$L$1)</f>
        <v>0</v>
      </c>
      <c r="M21" s="6">
        <f>SUMIFS('YEARLY DATA'!D:D,'YEARLY DATA'!B:B,'YEARLY PRODUCTIVITY'!A21,'YEARLY DATA'!A:A,'YEARLY PRODUCTIVITY'!$M$1)</f>
        <v>0</v>
      </c>
      <c r="N21" s="6">
        <f>SUMIFS('YEARLY DATA'!D:D,'YEARLY DATA'!B:B,'YEARLY PRODUCTIVITY'!A21,'YEARLY DATA'!A:A,'YEARLY PRODUCTIVITY'!$N$1)</f>
        <v>0</v>
      </c>
      <c r="O21" s="6">
        <f t="shared" si="16"/>
        <v>3637240</v>
      </c>
      <c r="P21" s="8">
        <f t="shared" si="17"/>
        <v>0</v>
      </c>
      <c r="Q21" s="8">
        <f t="shared" si="18"/>
        <v>0.54666666666666663</v>
      </c>
      <c r="R21" s="8">
        <f t="shared" si="19"/>
        <v>0.34421066666666666</v>
      </c>
      <c r="S21" s="8">
        <f t="shared" si="20"/>
        <v>0.27160800000000002</v>
      </c>
      <c r="T21" s="8">
        <f t="shared" si="21"/>
        <v>4.9928E-2</v>
      </c>
      <c r="U21" s="8">
        <f t="shared" si="22"/>
        <v>0</v>
      </c>
      <c r="V21" s="8">
        <f t="shared" si="23"/>
        <v>0</v>
      </c>
      <c r="W21" s="8">
        <f t="shared" si="24"/>
        <v>0</v>
      </c>
      <c r="X21" s="8">
        <f t="shared" si="25"/>
        <v>0</v>
      </c>
      <c r="Y21" s="8">
        <f t="shared" si="26"/>
        <v>0</v>
      </c>
      <c r="Z21" s="8">
        <f t="shared" si="27"/>
        <v>0</v>
      </c>
      <c r="AA21" s="8">
        <f t="shared" si="30"/>
        <v>0</v>
      </c>
      <c r="AB21" s="8">
        <f t="shared" si="28"/>
        <v>0.15155166666666667</v>
      </c>
      <c r="AC21" s="6">
        <f t="shared" si="31"/>
        <v>303103.33333333331</v>
      </c>
      <c r="AD21" s="8">
        <f t="shared" si="29"/>
        <v>0.10103444444444444</v>
      </c>
    </row>
    <row r="22" spans="1:30" x14ac:dyDescent="0.25">
      <c r="A22" s="5" t="s">
        <v>215</v>
      </c>
      <c r="B22" s="6">
        <v>3000000</v>
      </c>
      <c r="C22" s="6">
        <f>SUMIFS('YEARLY DATA'!D:D,'YEARLY DATA'!B:B,'YEARLY PRODUCTIVITY'!A22,'YEARLY DATA'!A:A,'YEARLY PRODUCTIVITY'!$C$1)</f>
        <v>420000</v>
      </c>
      <c r="D22" s="6">
        <f>SUMIFS('YEARLY DATA'!D:D,'YEARLY DATA'!B:B,'YEARLY PRODUCTIVITY'!A22,'YEARLY DATA'!A:A,'YEARLY PRODUCTIVITY'!$D$1)</f>
        <v>936392</v>
      </c>
      <c r="E22" s="6">
        <f>SUMIFS('YEARLY DATA'!D:D,'YEARLY DATA'!B:B,'YEARLY PRODUCTIVITY'!A22,'YEARLY DATA'!A:A,'YEARLY PRODUCTIVITY'!$E$1)</f>
        <v>6005417</v>
      </c>
      <c r="F22" s="6">
        <f>SUMIFS('YEARLY DATA'!D:D,'YEARLY DATA'!B:B,'YEARLY PRODUCTIVITY'!A22,'YEARLY DATA'!A:A,'YEARLY PRODUCTIVITY'!$F$1)</f>
        <v>1792415</v>
      </c>
      <c r="G22" s="6">
        <f>SUMIFS('YEARLY DATA'!D:D,'YEARLY DATA'!B:B,'YEARLY PRODUCTIVITY'!A22,'YEARLY DATA'!A:A,'YEARLY PRODUCTIVITY'!$G$1)</f>
        <v>0</v>
      </c>
      <c r="H22" s="6">
        <f>SUMIFS('YEARLY DATA'!D:D,'YEARLY DATA'!B:B,'YEARLY PRODUCTIVITY'!A22,'YEARLY DATA'!A:A,'YEARLY PRODUCTIVITY'!$H$1)</f>
        <v>0</v>
      </c>
      <c r="I22" s="6">
        <f>SUMIFS('YEARLY DATA'!D:D,'YEARLY DATA'!B:B,'YEARLY PRODUCTIVITY'!A22,'YEARLY DATA'!A:A,'YEARLY PRODUCTIVITY'!$I$1)</f>
        <v>0</v>
      </c>
      <c r="J22" s="6">
        <f>SUMIFS('YEARLY DATA'!D:D,'YEARLY DATA'!B:B,'YEARLY PRODUCTIVITY'!A22,'YEARLY DATA'!A:A,'YEARLY PRODUCTIVITY'!$J$1)</f>
        <v>0</v>
      </c>
      <c r="K22" s="6">
        <f>SUMIFS('YEARLY DATA'!D:D,'YEARLY DATA'!B:B,'YEARLY PRODUCTIVITY'!A22,'YEARLY DATA'!A:A,'YEARLY PRODUCTIVITY'!$K$1)</f>
        <v>0</v>
      </c>
      <c r="L22" s="6">
        <f>SUMIFS('YEARLY DATA'!D:D,'YEARLY DATA'!B:B,'YEARLY PRODUCTIVITY'!A22,'YEARLY DATA'!A:A,'YEARLY PRODUCTIVITY'!$L$1)</f>
        <v>0</v>
      </c>
      <c r="M22" s="6">
        <f>SUMIFS('YEARLY DATA'!D:D,'YEARLY DATA'!B:B,'YEARLY PRODUCTIVITY'!A22,'YEARLY DATA'!A:A,'YEARLY PRODUCTIVITY'!$M$1)</f>
        <v>0</v>
      </c>
      <c r="N22" s="6">
        <f>SUMIFS('YEARLY DATA'!D:D,'YEARLY DATA'!B:B,'YEARLY PRODUCTIVITY'!A22,'YEARLY DATA'!A:A,'YEARLY PRODUCTIVITY'!$N$1)</f>
        <v>0</v>
      </c>
      <c r="O22" s="6">
        <f t="shared" si="16"/>
        <v>9154224</v>
      </c>
      <c r="P22" s="8">
        <f t="shared" si="17"/>
        <v>0.14000000000000001</v>
      </c>
      <c r="Q22" s="8">
        <f t="shared" si="18"/>
        <v>0.31213066666666667</v>
      </c>
      <c r="R22" s="8">
        <f t="shared" si="19"/>
        <v>2.0018056666666668</v>
      </c>
      <c r="S22" s="8">
        <f t="shared" si="20"/>
        <v>0.59747166666666662</v>
      </c>
      <c r="T22" s="8">
        <f t="shared" si="21"/>
        <v>0</v>
      </c>
      <c r="U22" s="8">
        <f t="shared" si="22"/>
        <v>0</v>
      </c>
      <c r="V22" s="8">
        <f t="shared" si="23"/>
        <v>0</v>
      </c>
      <c r="W22" s="8">
        <f t="shared" si="24"/>
        <v>0</v>
      </c>
      <c r="X22" s="8">
        <f t="shared" si="25"/>
        <v>0</v>
      </c>
      <c r="Y22" s="8">
        <f t="shared" si="26"/>
        <v>0</v>
      </c>
      <c r="Z22" s="8">
        <f t="shared" si="27"/>
        <v>0</v>
      </c>
      <c r="AA22" s="8">
        <f t="shared" si="30"/>
        <v>0</v>
      </c>
      <c r="AB22" s="8">
        <f t="shared" si="28"/>
        <v>0.38142599999999999</v>
      </c>
      <c r="AC22" s="6">
        <f t="shared" si="31"/>
        <v>762852</v>
      </c>
      <c r="AD22" s="8">
        <f t="shared" si="29"/>
        <v>0.25428400000000001</v>
      </c>
    </row>
    <row r="23" spans="1:30" x14ac:dyDescent="0.25">
      <c r="A23" s="5" t="s">
        <v>216</v>
      </c>
      <c r="B23" s="6">
        <v>3000000</v>
      </c>
      <c r="C23" s="6">
        <f>SUMIFS('YEARLY DATA'!D:D,'YEARLY DATA'!B:B,'YEARLY PRODUCTIVITY'!A23,'YEARLY DATA'!A:A,'YEARLY PRODUCTIVITY'!$C$1)</f>
        <v>635000</v>
      </c>
      <c r="D23" s="6">
        <f>SUMIFS('YEARLY DATA'!D:D,'YEARLY DATA'!B:B,'YEARLY PRODUCTIVITY'!A23,'YEARLY DATA'!A:A,'YEARLY PRODUCTIVITY'!$D$1)</f>
        <v>1714000</v>
      </c>
      <c r="E23" s="6">
        <f>SUMIFS('YEARLY DATA'!D:D,'YEARLY DATA'!B:B,'YEARLY PRODUCTIVITY'!A23,'YEARLY DATA'!A:A,'YEARLY PRODUCTIVITY'!$E$1)</f>
        <v>1169500</v>
      </c>
      <c r="F23" s="6">
        <f>SUMIFS('YEARLY DATA'!D:D,'YEARLY DATA'!B:B,'YEARLY PRODUCTIVITY'!A23,'YEARLY DATA'!A:A,'YEARLY PRODUCTIVITY'!$F$1)</f>
        <v>3872361.35</v>
      </c>
      <c r="G23" s="6">
        <f>SUMIFS('YEARLY DATA'!D:D,'YEARLY DATA'!B:B,'YEARLY PRODUCTIVITY'!A23,'YEARLY DATA'!A:A,'YEARLY PRODUCTIVITY'!$G$1)</f>
        <v>185410</v>
      </c>
      <c r="H23" s="6">
        <f>SUMIFS('YEARLY DATA'!D:D,'YEARLY DATA'!B:B,'YEARLY PRODUCTIVITY'!A23,'YEARLY DATA'!A:A,'YEARLY PRODUCTIVITY'!$H$1)</f>
        <v>0</v>
      </c>
      <c r="I23" s="6">
        <f>SUMIFS('YEARLY DATA'!D:D,'YEARLY DATA'!B:B,'YEARLY PRODUCTIVITY'!A23,'YEARLY DATA'!A:A,'YEARLY PRODUCTIVITY'!$I$1)</f>
        <v>0</v>
      </c>
      <c r="J23" s="6">
        <f>SUMIFS('YEARLY DATA'!D:D,'YEARLY DATA'!B:B,'YEARLY PRODUCTIVITY'!A23,'YEARLY DATA'!A:A,'YEARLY PRODUCTIVITY'!$J$1)</f>
        <v>0</v>
      </c>
      <c r="K23" s="6">
        <f>SUMIFS('YEARLY DATA'!D:D,'YEARLY DATA'!B:B,'YEARLY PRODUCTIVITY'!A23,'YEARLY DATA'!A:A,'YEARLY PRODUCTIVITY'!$K$1)</f>
        <v>0</v>
      </c>
      <c r="L23" s="6">
        <f>SUMIFS('YEARLY DATA'!D:D,'YEARLY DATA'!B:B,'YEARLY PRODUCTIVITY'!A23,'YEARLY DATA'!A:A,'YEARLY PRODUCTIVITY'!$L$1)</f>
        <v>0</v>
      </c>
      <c r="M23" s="6">
        <f>SUMIFS('YEARLY DATA'!D:D,'YEARLY DATA'!B:B,'YEARLY PRODUCTIVITY'!A23,'YEARLY DATA'!A:A,'YEARLY PRODUCTIVITY'!$M$1)</f>
        <v>0</v>
      </c>
      <c r="N23" s="6">
        <f>SUMIFS('YEARLY DATA'!D:D,'YEARLY DATA'!B:B,'YEARLY PRODUCTIVITY'!A23,'YEARLY DATA'!A:A,'YEARLY PRODUCTIVITY'!$N$1)</f>
        <v>0</v>
      </c>
      <c r="O23" s="6">
        <f t="shared" si="16"/>
        <v>7576271.3499999996</v>
      </c>
      <c r="P23" s="8">
        <f t="shared" si="17"/>
        <v>0.21166666666666667</v>
      </c>
      <c r="Q23" s="8">
        <f t="shared" si="18"/>
        <v>0.57133333333333336</v>
      </c>
      <c r="R23" s="8">
        <f t="shared" si="19"/>
        <v>0.38983333333333331</v>
      </c>
      <c r="S23" s="8">
        <f t="shared" si="20"/>
        <v>1.2907871166666667</v>
      </c>
      <c r="T23" s="8">
        <f t="shared" si="21"/>
        <v>6.1803333333333335E-2</v>
      </c>
      <c r="U23" s="8">
        <f t="shared" si="22"/>
        <v>0</v>
      </c>
      <c r="V23" s="8">
        <f t="shared" si="23"/>
        <v>0</v>
      </c>
      <c r="W23" s="8">
        <f t="shared" si="24"/>
        <v>0</v>
      </c>
      <c r="X23" s="8">
        <f t="shared" si="25"/>
        <v>0</v>
      </c>
      <c r="Y23" s="8">
        <f t="shared" si="26"/>
        <v>0</v>
      </c>
      <c r="Z23" s="8">
        <f t="shared" si="27"/>
        <v>0</v>
      </c>
      <c r="AA23" s="8">
        <f t="shared" si="30"/>
        <v>0</v>
      </c>
      <c r="AB23" s="8">
        <f t="shared" si="28"/>
        <v>0.31567797291666666</v>
      </c>
      <c r="AC23" s="6">
        <f t="shared" si="31"/>
        <v>631355.9458333333</v>
      </c>
      <c r="AD23" s="8">
        <f t="shared" si="29"/>
        <v>0.21045198194444442</v>
      </c>
    </row>
    <row r="24" spans="1:30" x14ac:dyDescent="0.25">
      <c r="A24" s="5" t="s">
        <v>132</v>
      </c>
      <c r="C24" s="6">
        <f>SUMIFS('YEARLY DATA'!D:D,'YEARLY DATA'!B:B,'YEARLY PRODUCTIVITY'!A24,'YEARLY DATA'!A:A,'YEARLY PRODUCTIVITY'!$C$1)</f>
        <v>2281998</v>
      </c>
      <c r="D24" s="6">
        <f>SUMIFS('YEARLY DATA'!D:D,'YEARLY DATA'!B:B,'YEARLY PRODUCTIVITY'!A24,'YEARLY DATA'!A:A,'YEARLY PRODUCTIVITY'!$D$1)</f>
        <v>1454551</v>
      </c>
      <c r="E24" s="6">
        <f>SUMIFS('YEARLY DATA'!D:D,'YEARLY DATA'!B:B,'YEARLY PRODUCTIVITY'!A24,'YEARLY DATA'!A:A,'YEARLY PRODUCTIVITY'!$E$1)</f>
        <v>1380000</v>
      </c>
      <c r="F24" s="6">
        <f>SUMIFS('YEARLY DATA'!D:D,'YEARLY DATA'!B:B,'YEARLY PRODUCTIVITY'!A24,'YEARLY DATA'!A:A,'YEARLY PRODUCTIVITY'!$F$1)</f>
        <v>60060</v>
      </c>
      <c r="G24" s="6">
        <f>SUMIFS('YEARLY DATA'!D:D,'YEARLY DATA'!B:B,'YEARLY PRODUCTIVITY'!A24,'YEARLY DATA'!A:A,'YEARLY PRODUCTIVITY'!$G$1)</f>
        <v>412260</v>
      </c>
      <c r="H24" s="6">
        <f>SUMIFS('YEARLY DATA'!D:D,'YEARLY DATA'!B:B,'YEARLY PRODUCTIVITY'!A24,'YEARLY DATA'!A:A,'YEARLY PRODUCTIVITY'!$H$1)</f>
        <v>0</v>
      </c>
      <c r="I24" s="6">
        <f>SUMIFS('YEARLY DATA'!D:D,'YEARLY DATA'!B:B,'YEARLY PRODUCTIVITY'!A24,'YEARLY DATA'!A:A,'YEARLY PRODUCTIVITY'!$I$1)</f>
        <v>0</v>
      </c>
      <c r="J24" s="6">
        <f>SUMIFS('YEARLY DATA'!D:D,'YEARLY DATA'!B:B,'YEARLY PRODUCTIVITY'!A24,'YEARLY DATA'!A:A,'YEARLY PRODUCTIVITY'!$J$1)</f>
        <v>0</v>
      </c>
      <c r="K24" s="6">
        <f>SUMIFS('YEARLY DATA'!D:D,'YEARLY DATA'!B:B,'YEARLY PRODUCTIVITY'!A24,'YEARLY DATA'!A:A,'YEARLY PRODUCTIVITY'!$K$1)</f>
        <v>0</v>
      </c>
      <c r="L24" s="6">
        <f>SUMIFS('YEARLY DATA'!D:D,'YEARLY DATA'!B:B,'YEARLY PRODUCTIVITY'!A24,'YEARLY DATA'!A:A,'YEARLY PRODUCTIVITY'!$L$1)</f>
        <v>0</v>
      </c>
      <c r="M24" s="6">
        <f>SUMIFS('YEARLY DATA'!D:D,'YEARLY DATA'!B:B,'YEARLY PRODUCTIVITY'!A24,'YEARLY DATA'!A:A,'YEARLY PRODUCTIVITY'!$M$1)</f>
        <v>0</v>
      </c>
      <c r="N24" s="6">
        <f>SUMIFS('YEARLY DATA'!D:D,'YEARLY DATA'!B:B,'YEARLY PRODUCTIVITY'!A24,'YEARLY DATA'!A:A,'YEARLY PRODUCTIVITY'!$N$1)</f>
        <v>0</v>
      </c>
      <c r="O24" s="6">
        <f t="shared" ref="O24:O28" si="32">SUM(C24:M24)</f>
        <v>5588869</v>
      </c>
      <c r="P24" s="8" t="e">
        <f t="shared" ref="P24:P28" si="33">C24/B24</f>
        <v>#DIV/0!</v>
      </c>
      <c r="Q24" s="8" t="e">
        <f t="shared" ref="Q24:Q28" si="34">D24/B24</f>
        <v>#DIV/0!</v>
      </c>
      <c r="R24" s="8" t="e">
        <f t="shared" ref="R24:R28" si="35">E24/B24</f>
        <v>#DIV/0!</v>
      </c>
      <c r="S24" s="8" t="e">
        <f t="shared" ref="S24:S28" si="36">F24/B24</f>
        <v>#DIV/0!</v>
      </c>
      <c r="T24" s="8" t="e">
        <f t="shared" ref="T24:T28" si="37">G24/B24</f>
        <v>#DIV/0!</v>
      </c>
      <c r="U24" s="8" t="e">
        <f t="shared" ref="U24:U28" si="38">H24/B24</f>
        <v>#DIV/0!</v>
      </c>
      <c r="V24" s="8" t="e">
        <f t="shared" ref="V24:V28" si="39">I24/B24</f>
        <v>#DIV/0!</v>
      </c>
      <c r="W24" s="8" t="e">
        <f t="shared" ref="W24:W28" si="40">J24/B24</f>
        <v>#DIV/0!</v>
      </c>
      <c r="X24" s="8" t="e">
        <f t="shared" ref="X24:X28" si="41">K24/B24</f>
        <v>#DIV/0!</v>
      </c>
      <c r="Y24" s="8" t="e">
        <f t="shared" ref="Y24:Y28" si="42">L24/B24</f>
        <v>#DIV/0!</v>
      </c>
      <c r="Z24" s="8" t="e">
        <f t="shared" ref="Z24:Z28" si="43">M24/B24</f>
        <v>#DIV/0!</v>
      </c>
      <c r="AA24" s="8" t="e">
        <f t="shared" ref="AA24:AA28" si="44">N24/B24</f>
        <v>#DIV/0!</v>
      </c>
      <c r="AB24" s="8" t="e">
        <f t="shared" ref="AB24:AB28" si="45">O24/(B24*8)</f>
        <v>#DIV/0!</v>
      </c>
      <c r="AC24" s="6">
        <f t="shared" ref="AC24:AC28" si="46">O24/COUNTA(C24:N24)</f>
        <v>465739.08333333331</v>
      </c>
      <c r="AD24" s="8" t="e">
        <f t="shared" ref="AD24:AD28" si="47">AC24/B24</f>
        <v>#DIV/0!</v>
      </c>
    </row>
    <row r="25" spans="1:30" x14ac:dyDescent="0.25">
      <c r="A25" s="5" t="s">
        <v>360</v>
      </c>
      <c r="C25" s="6">
        <f>SUMIFS('YEARLY DATA'!D:D,'YEARLY DATA'!B:B,'YEARLY PRODUCTIVITY'!A25,'YEARLY DATA'!A:A,'YEARLY PRODUCTIVITY'!$C$1)</f>
        <v>0</v>
      </c>
      <c r="D25" s="6">
        <f>SUMIFS('YEARLY DATA'!D:D,'YEARLY DATA'!B:B,'YEARLY PRODUCTIVITY'!A25,'YEARLY DATA'!A:A,'YEARLY PRODUCTIVITY'!$D$1)</f>
        <v>0</v>
      </c>
      <c r="E25" s="6">
        <f>SUMIFS('YEARLY DATA'!D:D,'YEARLY DATA'!B:B,'YEARLY PRODUCTIVITY'!A25,'YEARLY DATA'!A:A,'YEARLY PRODUCTIVITY'!$E$1)</f>
        <v>1698455</v>
      </c>
      <c r="F25" s="6">
        <f>SUMIFS('YEARLY DATA'!D:D,'YEARLY DATA'!B:B,'YEARLY PRODUCTIVITY'!A25,'YEARLY DATA'!A:A,'YEARLY PRODUCTIVITY'!$F$1)</f>
        <v>487109.6</v>
      </c>
      <c r="G25" s="6">
        <f>SUMIFS('YEARLY DATA'!D:D,'YEARLY DATA'!B:B,'YEARLY PRODUCTIVITY'!A25,'YEARLY DATA'!A:A,'YEARLY PRODUCTIVITY'!$G$1)</f>
        <v>0</v>
      </c>
      <c r="H25" s="6">
        <f>SUMIFS('YEARLY DATA'!D:D,'YEARLY DATA'!B:B,'YEARLY PRODUCTIVITY'!A25,'YEARLY DATA'!A:A,'YEARLY PRODUCTIVITY'!$H$1)</f>
        <v>0</v>
      </c>
      <c r="I25" s="6">
        <f>SUMIFS('YEARLY DATA'!D:D,'YEARLY DATA'!B:B,'YEARLY PRODUCTIVITY'!A25,'YEARLY DATA'!A:A,'YEARLY PRODUCTIVITY'!$I$1)</f>
        <v>0</v>
      </c>
      <c r="J25" s="6">
        <f>SUMIFS('YEARLY DATA'!D:D,'YEARLY DATA'!B:B,'YEARLY PRODUCTIVITY'!A25,'YEARLY DATA'!A:A,'YEARLY PRODUCTIVITY'!$J$1)</f>
        <v>0</v>
      </c>
      <c r="K25" s="6">
        <f>SUMIFS('YEARLY DATA'!D:D,'YEARLY DATA'!B:B,'YEARLY PRODUCTIVITY'!A25,'YEARLY DATA'!A:A,'YEARLY PRODUCTIVITY'!$K$1)</f>
        <v>0</v>
      </c>
      <c r="L25" s="6">
        <f>SUMIFS('YEARLY DATA'!D:D,'YEARLY DATA'!B:B,'YEARLY PRODUCTIVITY'!A25,'YEARLY DATA'!A:A,'YEARLY PRODUCTIVITY'!$L$1)</f>
        <v>0</v>
      </c>
      <c r="M25" s="6">
        <f>SUMIFS('YEARLY DATA'!D:D,'YEARLY DATA'!B:B,'YEARLY PRODUCTIVITY'!A25,'YEARLY DATA'!A:A,'YEARLY PRODUCTIVITY'!$M$1)</f>
        <v>0</v>
      </c>
      <c r="N25" s="6">
        <f>SUMIFS('YEARLY DATA'!D:D,'YEARLY DATA'!B:B,'YEARLY PRODUCTIVITY'!A25,'YEARLY DATA'!A:A,'YEARLY PRODUCTIVITY'!$N$1)</f>
        <v>0</v>
      </c>
      <c r="O25" s="6">
        <f t="shared" si="32"/>
        <v>2185564.6</v>
      </c>
      <c r="P25" s="8" t="e">
        <f t="shared" si="33"/>
        <v>#DIV/0!</v>
      </c>
      <c r="Q25" s="8" t="e">
        <f t="shared" si="34"/>
        <v>#DIV/0!</v>
      </c>
      <c r="R25" s="8" t="e">
        <f t="shared" si="35"/>
        <v>#DIV/0!</v>
      </c>
      <c r="S25" s="8" t="e">
        <f t="shared" si="36"/>
        <v>#DIV/0!</v>
      </c>
      <c r="T25" s="8" t="e">
        <f t="shared" si="37"/>
        <v>#DIV/0!</v>
      </c>
      <c r="U25" s="8" t="e">
        <f t="shared" si="38"/>
        <v>#DIV/0!</v>
      </c>
      <c r="V25" s="8" t="e">
        <f t="shared" si="39"/>
        <v>#DIV/0!</v>
      </c>
      <c r="W25" s="8" t="e">
        <f t="shared" si="40"/>
        <v>#DIV/0!</v>
      </c>
      <c r="X25" s="8" t="e">
        <f t="shared" si="41"/>
        <v>#DIV/0!</v>
      </c>
      <c r="Y25" s="8" t="e">
        <f t="shared" si="42"/>
        <v>#DIV/0!</v>
      </c>
      <c r="Z25" s="8" t="e">
        <f t="shared" si="43"/>
        <v>#DIV/0!</v>
      </c>
      <c r="AA25" s="8" t="e">
        <f t="shared" si="44"/>
        <v>#DIV/0!</v>
      </c>
      <c r="AB25" s="8" t="e">
        <f t="shared" si="45"/>
        <v>#DIV/0!</v>
      </c>
      <c r="AC25" s="6">
        <f t="shared" si="46"/>
        <v>182130.38333333333</v>
      </c>
      <c r="AD25" s="8" t="e">
        <f t="shared" si="47"/>
        <v>#DIV/0!</v>
      </c>
    </row>
    <row r="26" spans="1:30" x14ac:dyDescent="0.25">
      <c r="A26" s="5" t="s">
        <v>361</v>
      </c>
      <c r="C26" s="6">
        <f>SUMIFS('YEARLY DATA'!D:D,'YEARLY DATA'!B:B,'YEARLY PRODUCTIVITY'!A26,'YEARLY DATA'!A:A,'YEARLY PRODUCTIVITY'!$C$1)</f>
        <v>0</v>
      </c>
      <c r="D26" s="6">
        <f>SUMIFS('YEARLY DATA'!D:D,'YEARLY DATA'!B:B,'YEARLY PRODUCTIVITY'!A26,'YEARLY DATA'!A:A,'YEARLY PRODUCTIVITY'!$D$1)</f>
        <v>0</v>
      </c>
      <c r="E26" s="6">
        <f>SUMIFS('YEARLY DATA'!D:D,'YEARLY DATA'!B:B,'YEARLY PRODUCTIVITY'!A26,'YEARLY DATA'!A:A,'YEARLY PRODUCTIVITY'!$E$1)</f>
        <v>896303</v>
      </c>
      <c r="F26" s="6">
        <f>SUMIFS('YEARLY DATA'!D:D,'YEARLY DATA'!B:B,'YEARLY PRODUCTIVITY'!A26,'YEARLY DATA'!A:A,'YEARLY PRODUCTIVITY'!$F$1)</f>
        <v>156269</v>
      </c>
      <c r="G26" s="6">
        <f>SUMIFS('YEARLY DATA'!D:D,'YEARLY DATA'!B:B,'YEARLY PRODUCTIVITY'!A26,'YEARLY DATA'!A:A,'YEARLY PRODUCTIVITY'!$G$1)</f>
        <v>474727</v>
      </c>
      <c r="H26" s="6">
        <f>SUMIFS('YEARLY DATA'!D:D,'YEARLY DATA'!B:B,'YEARLY PRODUCTIVITY'!A26,'YEARLY DATA'!A:A,'YEARLY PRODUCTIVITY'!$H$1)</f>
        <v>0</v>
      </c>
      <c r="I26" s="6">
        <f>SUMIFS('YEARLY DATA'!D:D,'YEARLY DATA'!B:B,'YEARLY PRODUCTIVITY'!A26,'YEARLY DATA'!A:A,'YEARLY PRODUCTIVITY'!$I$1)</f>
        <v>0</v>
      </c>
      <c r="J26" s="6">
        <f>SUMIFS('YEARLY DATA'!D:D,'YEARLY DATA'!B:B,'YEARLY PRODUCTIVITY'!A26,'YEARLY DATA'!A:A,'YEARLY PRODUCTIVITY'!$J$1)</f>
        <v>0</v>
      </c>
      <c r="K26" s="6">
        <f>SUMIFS('YEARLY DATA'!D:D,'YEARLY DATA'!B:B,'YEARLY PRODUCTIVITY'!A26,'YEARLY DATA'!A:A,'YEARLY PRODUCTIVITY'!$K$1)</f>
        <v>0</v>
      </c>
      <c r="L26" s="6">
        <f>SUMIFS('YEARLY DATA'!D:D,'YEARLY DATA'!B:B,'YEARLY PRODUCTIVITY'!A26,'YEARLY DATA'!A:A,'YEARLY PRODUCTIVITY'!$L$1)</f>
        <v>0</v>
      </c>
      <c r="M26" s="6">
        <f>SUMIFS('YEARLY DATA'!D:D,'YEARLY DATA'!B:B,'YEARLY PRODUCTIVITY'!A26,'YEARLY DATA'!A:A,'YEARLY PRODUCTIVITY'!$M$1)</f>
        <v>0</v>
      </c>
      <c r="N26" s="6">
        <f>SUMIFS('YEARLY DATA'!D:D,'YEARLY DATA'!B:B,'YEARLY PRODUCTIVITY'!A26,'YEARLY DATA'!A:A,'YEARLY PRODUCTIVITY'!$N$1)</f>
        <v>0</v>
      </c>
      <c r="O26" s="6">
        <f t="shared" si="32"/>
        <v>1527299</v>
      </c>
      <c r="P26" s="8" t="e">
        <f t="shared" si="33"/>
        <v>#DIV/0!</v>
      </c>
      <c r="Q26" s="8" t="e">
        <f t="shared" si="34"/>
        <v>#DIV/0!</v>
      </c>
      <c r="R26" s="8" t="e">
        <f t="shared" si="35"/>
        <v>#DIV/0!</v>
      </c>
      <c r="S26" s="8" t="e">
        <f t="shared" si="36"/>
        <v>#DIV/0!</v>
      </c>
      <c r="T26" s="8" t="e">
        <f t="shared" si="37"/>
        <v>#DIV/0!</v>
      </c>
      <c r="U26" s="8" t="e">
        <f t="shared" si="38"/>
        <v>#DIV/0!</v>
      </c>
      <c r="V26" s="8" t="e">
        <f t="shared" si="39"/>
        <v>#DIV/0!</v>
      </c>
      <c r="W26" s="8" t="e">
        <f t="shared" si="40"/>
        <v>#DIV/0!</v>
      </c>
      <c r="X26" s="8" t="e">
        <f t="shared" si="41"/>
        <v>#DIV/0!</v>
      </c>
      <c r="Y26" s="8" t="e">
        <f t="shared" si="42"/>
        <v>#DIV/0!</v>
      </c>
      <c r="Z26" s="8" t="e">
        <f t="shared" si="43"/>
        <v>#DIV/0!</v>
      </c>
      <c r="AA26" s="8" t="e">
        <f t="shared" si="44"/>
        <v>#DIV/0!</v>
      </c>
      <c r="AB26" s="8" t="e">
        <f t="shared" si="45"/>
        <v>#DIV/0!</v>
      </c>
      <c r="AC26" s="6">
        <f t="shared" si="46"/>
        <v>127274.91666666667</v>
      </c>
      <c r="AD26" s="8" t="e">
        <f t="shared" si="47"/>
        <v>#DIV/0!</v>
      </c>
    </row>
    <row r="27" spans="1:30" x14ac:dyDescent="0.25">
      <c r="A27" s="5" t="s">
        <v>350</v>
      </c>
      <c r="C27" s="6">
        <f>SUMIFS('YEARLY DATA'!D:D,'YEARLY DATA'!B:B,'YEARLY PRODUCTIVITY'!A27,'YEARLY DATA'!A:A,'YEARLY PRODUCTIVITY'!$C$1)</f>
        <v>0</v>
      </c>
      <c r="D27" s="6">
        <f>SUMIFS('YEARLY DATA'!D:D,'YEARLY DATA'!B:B,'YEARLY PRODUCTIVITY'!A27,'YEARLY DATA'!A:A,'YEARLY PRODUCTIVITY'!$D$1)</f>
        <v>300000</v>
      </c>
      <c r="E27" s="6">
        <f>SUMIFS('YEARLY DATA'!D:D,'YEARLY DATA'!B:B,'YEARLY PRODUCTIVITY'!A27,'YEARLY DATA'!A:A,'YEARLY PRODUCTIVITY'!$E$1)</f>
        <v>391437</v>
      </c>
      <c r="F27" s="6">
        <f>SUMIFS('YEARLY DATA'!D:D,'YEARLY DATA'!B:B,'YEARLY PRODUCTIVITY'!A27,'YEARLY DATA'!A:A,'YEARLY PRODUCTIVITY'!$F$1)</f>
        <v>868967</v>
      </c>
      <c r="G27" s="6">
        <f>SUMIFS('YEARLY DATA'!D:D,'YEARLY DATA'!B:B,'YEARLY PRODUCTIVITY'!A27,'YEARLY DATA'!A:A,'YEARLY PRODUCTIVITY'!$G$1)</f>
        <v>986060</v>
      </c>
      <c r="H27" s="6">
        <f>SUMIFS('YEARLY DATA'!D:D,'YEARLY DATA'!B:B,'YEARLY PRODUCTIVITY'!A27,'YEARLY DATA'!A:A,'YEARLY PRODUCTIVITY'!$H$1)</f>
        <v>0</v>
      </c>
      <c r="I27" s="6">
        <f>SUMIFS('YEARLY DATA'!D:D,'YEARLY DATA'!B:B,'YEARLY PRODUCTIVITY'!A27,'YEARLY DATA'!A:A,'YEARLY PRODUCTIVITY'!$I$1)</f>
        <v>0</v>
      </c>
      <c r="J27" s="6">
        <f>SUMIFS('YEARLY DATA'!D:D,'YEARLY DATA'!B:B,'YEARLY PRODUCTIVITY'!A27,'YEARLY DATA'!A:A,'YEARLY PRODUCTIVITY'!$J$1)</f>
        <v>0</v>
      </c>
      <c r="K27" s="6">
        <f>SUMIFS('YEARLY DATA'!D:D,'YEARLY DATA'!B:B,'YEARLY PRODUCTIVITY'!A27,'YEARLY DATA'!A:A,'YEARLY PRODUCTIVITY'!$K$1)</f>
        <v>0</v>
      </c>
      <c r="L27" s="6">
        <f>SUMIFS('YEARLY DATA'!D:D,'YEARLY DATA'!B:B,'YEARLY PRODUCTIVITY'!A27,'YEARLY DATA'!A:A,'YEARLY PRODUCTIVITY'!$L$1)</f>
        <v>0</v>
      </c>
      <c r="M27" s="6">
        <f>SUMIFS('YEARLY DATA'!D:D,'YEARLY DATA'!B:B,'YEARLY PRODUCTIVITY'!A27,'YEARLY DATA'!A:A,'YEARLY PRODUCTIVITY'!$M$1)</f>
        <v>0</v>
      </c>
      <c r="N27" s="6">
        <f>SUMIFS('YEARLY DATA'!D:D,'YEARLY DATA'!B:B,'YEARLY PRODUCTIVITY'!A27,'YEARLY DATA'!A:A,'YEARLY PRODUCTIVITY'!$N$1)</f>
        <v>0</v>
      </c>
      <c r="O27" s="6">
        <f t="shared" si="32"/>
        <v>2546464</v>
      </c>
      <c r="P27" s="8" t="e">
        <f t="shared" si="33"/>
        <v>#DIV/0!</v>
      </c>
      <c r="Q27" s="8" t="e">
        <f t="shared" si="34"/>
        <v>#DIV/0!</v>
      </c>
      <c r="R27" s="8" t="e">
        <f t="shared" si="35"/>
        <v>#DIV/0!</v>
      </c>
      <c r="S27" s="8" t="e">
        <f t="shared" si="36"/>
        <v>#DIV/0!</v>
      </c>
      <c r="T27" s="8" t="e">
        <f t="shared" si="37"/>
        <v>#DIV/0!</v>
      </c>
      <c r="U27" s="8" t="e">
        <f t="shared" si="38"/>
        <v>#DIV/0!</v>
      </c>
      <c r="V27" s="8" t="e">
        <f t="shared" si="39"/>
        <v>#DIV/0!</v>
      </c>
      <c r="W27" s="8" t="e">
        <f t="shared" si="40"/>
        <v>#DIV/0!</v>
      </c>
      <c r="X27" s="8" t="e">
        <f t="shared" si="41"/>
        <v>#DIV/0!</v>
      </c>
      <c r="Y27" s="8" t="e">
        <f t="shared" si="42"/>
        <v>#DIV/0!</v>
      </c>
      <c r="Z27" s="8" t="e">
        <f t="shared" si="43"/>
        <v>#DIV/0!</v>
      </c>
      <c r="AA27" s="8" t="e">
        <f t="shared" si="44"/>
        <v>#DIV/0!</v>
      </c>
      <c r="AB27" s="8" t="e">
        <f t="shared" si="45"/>
        <v>#DIV/0!</v>
      </c>
      <c r="AC27" s="6">
        <f t="shared" si="46"/>
        <v>212205.33333333334</v>
      </c>
      <c r="AD27" s="8" t="e">
        <f t="shared" si="47"/>
        <v>#DIV/0!</v>
      </c>
    </row>
    <row r="28" spans="1:30" x14ac:dyDescent="0.25">
      <c r="A28" s="5" t="s">
        <v>299</v>
      </c>
      <c r="B28" s="6">
        <v>3000000</v>
      </c>
      <c r="C28" s="6">
        <f>SUMIFS('YEARLY DATA'!D:D,'YEARLY DATA'!B:B,'YEARLY PRODUCTIVITY'!A28,'YEARLY DATA'!A:A,'YEARLY PRODUCTIVITY'!$C$1)</f>
        <v>0</v>
      </c>
      <c r="D28" s="6">
        <f>SUMIFS('YEARLY DATA'!D:D,'YEARLY DATA'!B:B,'YEARLY PRODUCTIVITY'!A28,'YEARLY DATA'!A:A,'YEARLY PRODUCTIVITY'!$D$1)</f>
        <v>565000</v>
      </c>
      <c r="E28" s="6">
        <f>SUMIFS('YEARLY DATA'!D:D,'YEARLY DATA'!B:B,'YEARLY PRODUCTIVITY'!A28,'YEARLY DATA'!A:A,'YEARLY PRODUCTIVITY'!$E$1)</f>
        <v>232871</v>
      </c>
      <c r="F28" s="6">
        <f>SUMIFS('YEARLY DATA'!D:D,'YEARLY DATA'!B:B,'YEARLY PRODUCTIVITY'!A28,'YEARLY DATA'!A:A,'YEARLY PRODUCTIVITY'!$F$1)</f>
        <v>978537.5</v>
      </c>
      <c r="G28" s="6">
        <f>SUMIFS('YEARLY DATA'!D:D,'YEARLY DATA'!B:B,'YEARLY PRODUCTIVITY'!A28,'YEARLY DATA'!A:A,'YEARLY PRODUCTIVITY'!$G$1)</f>
        <v>277220</v>
      </c>
      <c r="H28" s="6">
        <f>SUMIFS('YEARLY DATA'!D:D,'YEARLY DATA'!B:B,'YEARLY PRODUCTIVITY'!A28,'YEARLY DATA'!A:A,'YEARLY PRODUCTIVITY'!$H$1)</f>
        <v>0</v>
      </c>
      <c r="I28" s="6">
        <f>SUMIFS('YEARLY DATA'!D:D,'YEARLY DATA'!B:B,'YEARLY PRODUCTIVITY'!A28,'YEARLY DATA'!A:A,'YEARLY PRODUCTIVITY'!$I$1)</f>
        <v>0</v>
      </c>
      <c r="J28" s="6">
        <f>SUMIFS('YEARLY DATA'!D:D,'YEARLY DATA'!B:B,'YEARLY PRODUCTIVITY'!A28,'YEARLY DATA'!A:A,'YEARLY PRODUCTIVITY'!$J$1)</f>
        <v>0</v>
      </c>
      <c r="K28" s="6">
        <f>SUMIFS('YEARLY DATA'!D:D,'YEARLY DATA'!B:B,'YEARLY PRODUCTIVITY'!A28,'YEARLY DATA'!A:A,'YEARLY PRODUCTIVITY'!$K$1)</f>
        <v>0</v>
      </c>
      <c r="L28" s="6">
        <f>SUMIFS('YEARLY DATA'!D:D,'YEARLY DATA'!B:B,'YEARLY PRODUCTIVITY'!A28,'YEARLY DATA'!A:A,'YEARLY PRODUCTIVITY'!$L$1)</f>
        <v>0</v>
      </c>
      <c r="M28" s="6">
        <f>SUMIFS('YEARLY DATA'!D:D,'YEARLY DATA'!B:B,'YEARLY PRODUCTIVITY'!A28,'YEARLY DATA'!A:A,'YEARLY PRODUCTIVITY'!$M$1)</f>
        <v>0</v>
      </c>
      <c r="N28" s="6">
        <f>SUMIFS('YEARLY DATA'!D:D,'YEARLY DATA'!B:B,'YEARLY PRODUCTIVITY'!A28,'YEARLY DATA'!A:A,'YEARLY PRODUCTIVITY'!$N$1)</f>
        <v>0</v>
      </c>
      <c r="O28" s="6">
        <f t="shared" si="32"/>
        <v>2053628.5</v>
      </c>
      <c r="P28" s="8">
        <f t="shared" si="33"/>
        <v>0</v>
      </c>
      <c r="Q28" s="8">
        <f t="shared" si="34"/>
        <v>0.18833333333333332</v>
      </c>
      <c r="R28" s="8">
        <f t="shared" si="35"/>
        <v>7.762366666666666E-2</v>
      </c>
      <c r="S28" s="8">
        <f t="shared" si="36"/>
        <v>0.32617916666666669</v>
      </c>
      <c r="T28" s="8">
        <f t="shared" si="37"/>
        <v>9.2406666666666665E-2</v>
      </c>
      <c r="U28" s="8">
        <f t="shared" si="38"/>
        <v>0</v>
      </c>
      <c r="V28" s="8">
        <f t="shared" si="39"/>
        <v>0</v>
      </c>
      <c r="W28" s="8">
        <f t="shared" si="40"/>
        <v>0</v>
      </c>
      <c r="X28" s="8">
        <f t="shared" si="41"/>
        <v>0</v>
      </c>
      <c r="Y28" s="8">
        <f t="shared" si="42"/>
        <v>0</v>
      </c>
      <c r="Z28" s="8">
        <f t="shared" si="43"/>
        <v>0</v>
      </c>
      <c r="AA28" s="8">
        <f t="shared" si="44"/>
        <v>0</v>
      </c>
      <c r="AB28" s="8">
        <f t="shared" si="45"/>
        <v>8.5567854166666665E-2</v>
      </c>
      <c r="AC28" s="6">
        <f t="shared" si="46"/>
        <v>171135.70833333334</v>
      </c>
      <c r="AD28" s="8">
        <f t="shared" si="47"/>
        <v>5.7045236111111113E-2</v>
      </c>
    </row>
    <row r="29" spans="1:30" x14ac:dyDescent="0.25">
      <c r="A29" s="96" t="s">
        <v>54</v>
      </c>
      <c r="B29" s="100">
        <f t="shared" ref="B29:O29" si="48">SUM(B2:B28)</f>
        <v>67000000</v>
      </c>
      <c r="C29" s="100">
        <f t="shared" si="48"/>
        <v>27381334</v>
      </c>
      <c r="D29" s="100">
        <f t="shared" si="48"/>
        <v>39301409</v>
      </c>
      <c r="E29" s="100">
        <f t="shared" si="48"/>
        <v>45796125</v>
      </c>
      <c r="F29" s="100">
        <f t="shared" si="48"/>
        <v>30900185.800000004</v>
      </c>
      <c r="G29" s="100">
        <f t="shared" si="48"/>
        <v>11890130.34</v>
      </c>
      <c r="H29" s="100">
        <f t="shared" si="48"/>
        <v>0</v>
      </c>
      <c r="I29" s="100">
        <f t="shared" si="48"/>
        <v>0</v>
      </c>
      <c r="J29" s="100">
        <f t="shared" si="48"/>
        <v>0</v>
      </c>
      <c r="K29" s="100">
        <f t="shared" si="48"/>
        <v>0</v>
      </c>
      <c r="L29" s="100">
        <f t="shared" si="48"/>
        <v>0</v>
      </c>
      <c r="M29" s="100">
        <f t="shared" si="48"/>
        <v>0</v>
      </c>
      <c r="N29" s="100">
        <f t="shared" si="48"/>
        <v>0</v>
      </c>
      <c r="O29" s="100">
        <f t="shared" si="48"/>
        <v>155269184.13999999</v>
      </c>
      <c r="P29" s="104">
        <f t="shared" si="1"/>
        <v>0.40867662686567163</v>
      </c>
      <c r="Q29" s="104">
        <f t="shared" si="2"/>
        <v>0.58658819402985074</v>
      </c>
      <c r="R29" s="104">
        <f t="shared" si="3"/>
        <v>0.68352425373134329</v>
      </c>
      <c r="S29" s="104">
        <f t="shared" si="4"/>
        <v>0.46119680298507471</v>
      </c>
      <c r="T29" s="104">
        <f t="shared" si="5"/>
        <v>0.17746463194029852</v>
      </c>
      <c r="U29" s="104">
        <f t="shared" si="6"/>
        <v>0</v>
      </c>
      <c r="V29" s="104">
        <f t="shared" si="7"/>
        <v>0</v>
      </c>
      <c r="W29" s="104">
        <f t="shared" si="8"/>
        <v>0</v>
      </c>
      <c r="X29" s="104">
        <f t="shared" si="9"/>
        <v>0</v>
      </c>
      <c r="Y29" s="104">
        <f t="shared" si="10"/>
        <v>0</v>
      </c>
      <c r="Z29" s="104">
        <f t="shared" si="11"/>
        <v>0</v>
      </c>
      <c r="AA29" s="104">
        <f t="shared" si="14"/>
        <v>0</v>
      </c>
      <c r="AB29" s="104">
        <f t="shared" si="12"/>
        <v>0.28968131369402983</v>
      </c>
      <c r="AC29" s="100">
        <f>O29/COUNTA(C29:M29)</f>
        <v>14115380.376363635</v>
      </c>
      <c r="AD29" s="104">
        <f t="shared" si="13"/>
        <v>0.21067731905020351</v>
      </c>
    </row>
    <row r="31" spans="1:30" x14ac:dyDescent="0.25">
      <c r="A31" s="96" t="s">
        <v>106</v>
      </c>
      <c r="B31" s="100" t="s">
        <v>94</v>
      </c>
      <c r="C31" s="96" t="s">
        <v>98</v>
      </c>
      <c r="D31" s="96" t="s">
        <v>95</v>
      </c>
      <c r="E31" s="96" t="s">
        <v>96</v>
      </c>
      <c r="F31" s="96" t="s">
        <v>97</v>
      </c>
      <c r="G31" s="96" t="s">
        <v>123</v>
      </c>
      <c r="H31" s="96" t="s">
        <v>129</v>
      </c>
      <c r="I31" s="96" t="s">
        <v>138</v>
      </c>
      <c r="J31" s="96" t="s">
        <v>143</v>
      </c>
      <c r="K31" s="96" t="s">
        <v>150</v>
      </c>
      <c r="L31" s="96" t="s">
        <v>185</v>
      </c>
      <c r="M31" s="96" t="s">
        <v>196</v>
      </c>
      <c r="N31" s="96" t="s">
        <v>103</v>
      </c>
      <c r="P31" s="104" t="s">
        <v>6</v>
      </c>
      <c r="Q31" s="100" t="s">
        <v>94</v>
      </c>
      <c r="R31" s="96" t="s">
        <v>98</v>
      </c>
      <c r="S31" s="96" t="s">
        <v>95</v>
      </c>
      <c r="T31" s="96" t="s">
        <v>96</v>
      </c>
      <c r="U31" s="96" t="s">
        <v>97</v>
      </c>
      <c r="V31" s="96" t="s">
        <v>123</v>
      </c>
      <c r="W31" s="96" t="s">
        <v>129</v>
      </c>
      <c r="X31" s="96" t="s">
        <v>138</v>
      </c>
      <c r="Y31" s="96" t="s">
        <v>143</v>
      </c>
      <c r="Z31" s="96" t="s">
        <v>150</v>
      </c>
      <c r="AA31" s="96" t="s">
        <v>185</v>
      </c>
      <c r="AB31" s="96" t="s">
        <v>196</v>
      </c>
      <c r="AC31" s="96" t="s">
        <v>103</v>
      </c>
    </row>
    <row r="32" spans="1:30" x14ac:dyDescent="0.25">
      <c r="A32" s="5" t="s">
        <v>21</v>
      </c>
      <c r="B32" s="11">
        <f>SUMIFS('YEARLY DATA'!D:D,'YEARLY DATA'!E:E,'YEARLY PRODUCTIVITY'!A32,'YEARLY DATA'!A:A,'YEARLY PRODUCTIVITY'!$B$31)</f>
        <v>2360327</v>
      </c>
      <c r="C32" s="11">
        <f>SUMIFS('YEARLY DATA'!D:D,'YEARLY DATA'!E:E,'YEARLY PRODUCTIVITY'!A32,'YEARLY DATA'!A:A,'YEARLY PRODUCTIVITY'!$C$31)</f>
        <v>2261466</v>
      </c>
      <c r="D32" s="11">
        <f>SUMIFS('YEARLY DATA'!D:D,'YEARLY DATA'!E:E,'YEARLY PRODUCTIVITY'!A32,'YEARLY DATA'!A:A,'YEARLY PRODUCTIVITY'!$D$31)</f>
        <v>6226873</v>
      </c>
      <c r="E32" s="11">
        <f>SUMIFS('YEARLY DATA'!D:D,'YEARLY DATA'!E:E,'YEARLY PRODUCTIVITY'!A32,'YEARLY DATA'!A:A,'YEARLY PRODUCTIVITY'!$E$31)</f>
        <v>0</v>
      </c>
      <c r="F32" s="11">
        <f>SUMIFS('YEARLY DATA'!D:D,'YEARLY DATA'!E:E,'YEARLY PRODUCTIVITY'!A32,'YEARLY DATA'!A:A,'YEARLY PRODUCTIVITY'!$F$31)</f>
        <v>0</v>
      </c>
      <c r="G32" s="11">
        <f>SUMIFS('YEARLY DATA'!D:D,'YEARLY DATA'!E:E,'YEARLY PRODUCTIVITY'!A32,'YEARLY DATA'!A:A,'YEARLY PRODUCTIVITY'!$G$31)</f>
        <v>0</v>
      </c>
      <c r="H32" s="11">
        <f>SUMIFS('YEARLY DATA'!D:D,'YEARLY DATA'!E:E,'YEARLY PRODUCTIVITY'!A32,'YEARLY DATA'!A:A,'YEARLY PRODUCTIVITY'!$H$31)</f>
        <v>0</v>
      </c>
      <c r="I32" s="11">
        <f>SUMIFS('YEARLY DATA'!D:D,'YEARLY DATA'!E:E,'YEARLY PRODUCTIVITY'!A32,'YEARLY DATA'!A:A,'YEARLY PRODUCTIVITY'!$I$31)</f>
        <v>0</v>
      </c>
      <c r="J32" s="11">
        <f>SUMIFS('YEARLY DATA'!D:D,'YEARLY DATA'!E:E,'YEARLY PRODUCTIVITY'!A32,'YEARLY DATA'!A:A,'YEARLY PRODUCTIVITY'!$J$31)</f>
        <v>0</v>
      </c>
      <c r="K32" s="11">
        <f>SUMIFS('YEARLY DATA'!D:D,'YEARLY DATA'!E:E,'YEARLY PRODUCTIVITY'!A32,'YEARLY DATA'!A:A,'YEARLY PRODUCTIVITY'!$K$31)</f>
        <v>0</v>
      </c>
      <c r="L32" s="11">
        <f>SUMIFS('YEARLY DATA'!D:D,'YEARLY DATA'!E:E,'YEARLY PRODUCTIVITY'!A32,'YEARLY DATA'!A:A,'YEARLY PRODUCTIVITY'!$L$31)</f>
        <v>0</v>
      </c>
      <c r="M32" s="11">
        <f>SUMIFS('YEARLY DATA'!D:D,'YEARLY DATA'!E:E,'YEARLY PRODUCTIVITY'!A32,'YEARLY DATA'!A:A,'YEARLY PRODUCTIVITY'!$M$31)</f>
        <v>0</v>
      </c>
      <c r="N32" s="11">
        <f t="shared" ref="N32:N41" si="49">SUM(B32:L32)</f>
        <v>10848666</v>
      </c>
      <c r="P32" s="8" t="s">
        <v>11</v>
      </c>
      <c r="Q32" s="11">
        <f>SUMIFS('YEARLY DATA'!D:D,'YEARLY DATA'!A:A,'YEARLY PRODUCTIVITY'!$Q$31,'YEARLY DATA'!G:G,'YEARLY PRODUCTIVITY'!P32)</f>
        <v>16432399</v>
      </c>
      <c r="R32" s="11">
        <f>SUMIFS('YEARLY DATA'!D:D,'YEARLY DATA'!A:A,'YEARLY PRODUCTIVITY'!$R$31,'YEARLY DATA'!G:G,'YEARLY PRODUCTIVITY'!P32)</f>
        <v>26161308</v>
      </c>
      <c r="S32" s="11">
        <f>SUMIFS('YEARLY DATA'!D:D,'YEARLY DATA'!A:A,'YEARLY PRODUCTIVITY'!$S$31,'YEARLY DATA'!G:G,'YEARLY PRODUCTIVITY'!P32)</f>
        <v>32177171</v>
      </c>
      <c r="T32" s="11">
        <f>SUMIFS('YEARLY DATA'!D:D,'YEARLY DATA'!A:A,'YEARLY PRODUCTIVITY'!$T$31,'YEARLY DATA'!G:G,'YEARLY PRODUCTIVITY'!P32)</f>
        <v>0</v>
      </c>
      <c r="U32" s="11">
        <f>SUMIFS('YEARLY DATA'!D:D,'YEARLY DATA'!A:A,'YEARLY PRODUCTIVITY'!$U$31,'YEARLY DATA'!G:G,'YEARLY PRODUCTIVITY'!P32)</f>
        <v>0</v>
      </c>
      <c r="V32" s="11">
        <f>SUMIFS('YEARLY DATA'!D:D,'YEARLY DATA'!A:A,'YEARLY PRODUCTIVITY'!$V$31,'YEARLY DATA'!G:G,'YEARLY PRODUCTIVITY'!P32)</f>
        <v>0</v>
      </c>
      <c r="W32" s="11">
        <f>SUMIFS('YEARLY DATA'!D:D,'YEARLY DATA'!A:A,'YEARLY PRODUCTIVITY'!$W$31,'YEARLY DATA'!G:G,'YEARLY PRODUCTIVITY'!P32)</f>
        <v>0</v>
      </c>
      <c r="X32" s="11">
        <f>SUMIFS('YEARLY DATA'!D:D,'YEARLY DATA'!A:A,'YEARLY PRODUCTIVITY'!$X$31,'YEARLY DATA'!G:G,'YEARLY PRODUCTIVITY'!P32)</f>
        <v>0</v>
      </c>
      <c r="Y32" s="11">
        <f>SUMIFS('YEARLY DATA'!D:D,'YEARLY DATA'!A:A,'YEARLY PRODUCTIVITY'!$Y$31,'YEARLY DATA'!G:G,'YEARLY PRODUCTIVITY'!P32)</f>
        <v>0</v>
      </c>
      <c r="Z32" s="11"/>
      <c r="AA32" s="11">
        <f>SUMIFS('YEARLY DATA'!D:D,'YEARLY DATA'!A:A,'YEARLY PRODUCTIVITY'!$AA$31,'YEARLY DATA'!G:G,'YEARLY PRODUCTIVITY'!P32)</f>
        <v>0</v>
      </c>
      <c r="AB32" s="11">
        <f>SUMIFS('YEARLY DATA'!D:D,'YEARLY DATA'!A:A,'YEARLY PRODUCTIVITY'!$AB$31,'YEARLY DATA'!G:G,'YEARLY PRODUCTIVITY'!P32)</f>
        <v>0</v>
      </c>
      <c r="AC32" s="11">
        <f>SUM(Q32:AB32)</f>
        <v>74770878</v>
      </c>
    </row>
    <row r="33" spans="1:30" x14ac:dyDescent="0.25">
      <c r="A33" s="5" t="s">
        <v>13</v>
      </c>
      <c r="B33" s="11">
        <f>SUMIFS('YEARLY DATA'!D:D,'YEARLY DATA'!E:E,'YEARLY PRODUCTIVITY'!A33,'YEARLY DATA'!A:A,'YEARLY PRODUCTIVITY'!$B$31)</f>
        <v>3614120</v>
      </c>
      <c r="C33" s="11">
        <f>SUMIFS('YEARLY DATA'!D:D,'YEARLY DATA'!E:E,'YEARLY PRODUCTIVITY'!A33,'YEARLY DATA'!A:A,'YEARLY PRODUCTIVITY'!$C$31)</f>
        <v>5246000</v>
      </c>
      <c r="D33" s="11">
        <f>SUMIFS('YEARLY DATA'!D:D,'YEARLY DATA'!E:E,'YEARLY PRODUCTIVITY'!A33,'YEARLY DATA'!A:A,'YEARLY PRODUCTIVITY'!$D$31)</f>
        <v>4725000</v>
      </c>
      <c r="E33" s="11">
        <f>SUMIFS('YEARLY DATA'!D:D,'YEARLY DATA'!E:E,'YEARLY PRODUCTIVITY'!A33,'YEARLY DATA'!A:A,'YEARLY PRODUCTIVITY'!$E$31)</f>
        <v>0</v>
      </c>
      <c r="F33" s="11">
        <f>SUMIFS('YEARLY DATA'!D:D,'YEARLY DATA'!E:E,'YEARLY PRODUCTIVITY'!A33,'YEARLY DATA'!A:A,'YEARLY PRODUCTIVITY'!$F$31)</f>
        <v>0</v>
      </c>
      <c r="G33" s="11">
        <f>SUMIFS('YEARLY DATA'!D:D,'YEARLY DATA'!E:E,'YEARLY PRODUCTIVITY'!A33,'YEARLY DATA'!A:A,'YEARLY PRODUCTIVITY'!$G$31)</f>
        <v>0</v>
      </c>
      <c r="H33" s="11">
        <f>SUMIFS('YEARLY DATA'!D:D,'YEARLY DATA'!E:E,'YEARLY PRODUCTIVITY'!A33,'YEARLY DATA'!A:A,'YEARLY PRODUCTIVITY'!$H$31)</f>
        <v>0</v>
      </c>
      <c r="I33" s="11">
        <f>SUMIFS('YEARLY DATA'!D:D,'YEARLY DATA'!E:E,'YEARLY PRODUCTIVITY'!A33,'YEARLY DATA'!A:A,'YEARLY PRODUCTIVITY'!$I$31)</f>
        <v>0</v>
      </c>
      <c r="J33" s="11">
        <f>SUMIFS('YEARLY DATA'!D:D,'YEARLY DATA'!E:E,'YEARLY PRODUCTIVITY'!A33,'YEARLY DATA'!A:A,'YEARLY PRODUCTIVITY'!$J$31)</f>
        <v>0</v>
      </c>
      <c r="K33" s="11">
        <f>SUMIFS('YEARLY DATA'!D:D,'YEARLY DATA'!E:E,'YEARLY PRODUCTIVITY'!A33,'YEARLY DATA'!A:A,'YEARLY PRODUCTIVITY'!$K$31)</f>
        <v>0</v>
      </c>
      <c r="L33" s="11">
        <f>SUMIFS('YEARLY DATA'!D:D,'YEARLY DATA'!E:E,'YEARLY PRODUCTIVITY'!A33,'YEARLY DATA'!A:A,'YEARLY PRODUCTIVITY'!$L$31)</f>
        <v>0</v>
      </c>
      <c r="M33" s="11">
        <f>SUMIFS('YEARLY DATA'!D:D,'YEARLY DATA'!E:E,'YEARLY PRODUCTIVITY'!A33,'YEARLY DATA'!A:A,'YEARLY PRODUCTIVITY'!$M$31)</f>
        <v>0</v>
      </c>
      <c r="N33" s="11">
        <f t="shared" si="49"/>
        <v>13585120</v>
      </c>
      <c r="P33" s="8" t="s">
        <v>15</v>
      </c>
      <c r="Q33" s="11">
        <f>SUMIFS('YEARLY DATA'!D:D,'YEARLY DATA'!A:A,'YEARLY PRODUCTIVITY'!$Q$31,'YEARLY DATA'!G:G,'YEARLY PRODUCTIVITY'!P33)</f>
        <v>4413492</v>
      </c>
      <c r="R33" s="11">
        <f>SUMIFS('YEARLY DATA'!D:D,'YEARLY DATA'!A:A,'YEARLY PRODUCTIVITY'!$R$31,'YEARLY DATA'!G:G,'YEARLY PRODUCTIVITY'!P33)</f>
        <v>5900000</v>
      </c>
      <c r="S33" s="11">
        <f>SUMIFS('YEARLY DATA'!D:D,'YEARLY DATA'!A:A,'YEARLY PRODUCTIVITY'!$S$31,'YEARLY DATA'!G:G,'YEARLY PRODUCTIVITY'!P33)</f>
        <v>6825000</v>
      </c>
      <c r="T33" s="11">
        <f>SUMIFS('YEARLY DATA'!D:D,'YEARLY DATA'!A:A,'YEARLY PRODUCTIVITY'!$T$31,'YEARLY DATA'!G:G,'YEARLY PRODUCTIVITY'!P33)</f>
        <v>0</v>
      </c>
      <c r="U33" s="11">
        <f>SUMIFS('YEARLY DATA'!D:D,'YEARLY DATA'!A:A,'YEARLY PRODUCTIVITY'!$U$31,'YEARLY DATA'!G:G,'YEARLY PRODUCTIVITY'!P33)</f>
        <v>0</v>
      </c>
      <c r="V33" s="11">
        <f>SUMIFS('YEARLY DATA'!D:D,'YEARLY DATA'!A:A,'YEARLY PRODUCTIVITY'!$V$31,'YEARLY DATA'!G:G,'YEARLY PRODUCTIVITY'!P33)</f>
        <v>0</v>
      </c>
      <c r="W33" s="11">
        <f>SUMIFS('YEARLY DATA'!D:D,'YEARLY DATA'!A:A,'YEARLY PRODUCTIVITY'!$W$31,'YEARLY DATA'!G:G,'YEARLY PRODUCTIVITY'!P33)</f>
        <v>0</v>
      </c>
      <c r="X33" s="11">
        <f>SUMIFS('YEARLY DATA'!D:D,'YEARLY DATA'!A:A,'YEARLY PRODUCTIVITY'!$X$31,'YEARLY DATA'!G:G,'YEARLY PRODUCTIVITY'!P33)</f>
        <v>0</v>
      </c>
      <c r="Y33" s="11">
        <f>SUMIFS('YEARLY DATA'!D:D,'YEARLY DATA'!A:A,'YEARLY PRODUCTIVITY'!$Y$31,'YEARLY DATA'!G:G,'YEARLY PRODUCTIVITY'!P33)</f>
        <v>0</v>
      </c>
      <c r="Z33" s="11"/>
      <c r="AA33" s="11">
        <f>SUMIFS('YEARLY DATA'!D:D,'YEARLY DATA'!A:A,'YEARLY PRODUCTIVITY'!$AA$31,'YEARLY DATA'!G:G,'YEARLY PRODUCTIVITY'!P33)</f>
        <v>0</v>
      </c>
      <c r="AB33" s="11">
        <f>SUMIFS('YEARLY DATA'!D:D,'YEARLY DATA'!A:A,'YEARLY PRODUCTIVITY'!$AB$31,'YEARLY DATA'!G:G,'YEARLY PRODUCTIVITY'!P33)</f>
        <v>0</v>
      </c>
      <c r="AC33" s="11">
        <f t="shared" ref="AC33:AC42" si="50">SUM(Q33:AB33)</f>
        <v>17138492</v>
      </c>
    </row>
    <row r="34" spans="1:30" x14ac:dyDescent="0.25">
      <c r="A34" s="5" t="s">
        <v>9</v>
      </c>
      <c r="B34" s="11">
        <f>SUMIFS('YEARLY DATA'!D:D,'YEARLY DATA'!E:E,'YEARLY PRODUCTIVITY'!A34,'YEARLY DATA'!A:A,'YEARLY PRODUCTIVITY'!$B$31)</f>
        <v>21898779</v>
      </c>
      <c r="C34" s="11">
        <f>SUMIFS('YEARLY DATA'!D:D,'YEARLY DATA'!E:E,'YEARLY PRODUCTIVITY'!A34,'YEARLY DATA'!A:A,'YEARLY PRODUCTIVITY'!$C$31)</f>
        <v>29158943</v>
      </c>
      <c r="D34" s="11">
        <f>SUMIFS('YEARLY DATA'!D:D,'YEARLY DATA'!E:E,'YEARLY PRODUCTIVITY'!A34,'YEARLY DATA'!A:A,'YEARLY PRODUCTIVITY'!$D$31)</f>
        <v>33052000</v>
      </c>
      <c r="E34" s="11">
        <f>SUMIFS('YEARLY DATA'!D:D,'YEARLY DATA'!E:E,'YEARLY PRODUCTIVITY'!A34,'YEARLY DATA'!A:A,'YEARLY PRODUCTIVITY'!$E$31)</f>
        <v>0</v>
      </c>
      <c r="F34" s="11">
        <f>SUMIFS('YEARLY DATA'!D:D,'YEARLY DATA'!E:E,'YEARLY PRODUCTIVITY'!A34,'YEARLY DATA'!A:A,'YEARLY PRODUCTIVITY'!$F$31)</f>
        <v>0</v>
      </c>
      <c r="G34" s="11">
        <f>SUMIFS('YEARLY DATA'!D:D,'YEARLY DATA'!E:E,'YEARLY PRODUCTIVITY'!A34,'YEARLY DATA'!A:A,'YEARLY PRODUCTIVITY'!$G$31)</f>
        <v>0</v>
      </c>
      <c r="H34" s="11">
        <f>SUMIFS('YEARLY DATA'!D:D,'YEARLY DATA'!E:E,'YEARLY PRODUCTIVITY'!A34,'YEARLY DATA'!A:A,'YEARLY PRODUCTIVITY'!$H$31)</f>
        <v>0</v>
      </c>
      <c r="I34" s="11">
        <f>SUMIFS('YEARLY DATA'!D:D,'YEARLY DATA'!E:E,'YEARLY PRODUCTIVITY'!A34,'YEARLY DATA'!A:A,'YEARLY PRODUCTIVITY'!$I$31)</f>
        <v>0</v>
      </c>
      <c r="J34" s="11">
        <f>SUMIFS('YEARLY DATA'!D:D,'YEARLY DATA'!E:E,'YEARLY PRODUCTIVITY'!A34,'YEARLY DATA'!A:A,'YEARLY PRODUCTIVITY'!$J$31)</f>
        <v>0</v>
      </c>
      <c r="K34" s="11">
        <f>SUMIFS('YEARLY DATA'!D:D,'YEARLY DATA'!E:E,'YEARLY PRODUCTIVITY'!A34,'YEARLY DATA'!A:A,'YEARLY PRODUCTIVITY'!$K$31)</f>
        <v>0</v>
      </c>
      <c r="L34" s="11">
        <f>SUMIFS('YEARLY DATA'!D:D,'YEARLY DATA'!E:E,'YEARLY PRODUCTIVITY'!A34,'YEARLY DATA'!A:A,'YEARLY PRODUCTIVITY'!$L$31)</f>
        <v>0</v>
      </c>
      <c r="M34" s="11">
        <f>SUMIFS('YEARLY DATA'!D:D,'YEARLY DATA'!E:E,'YEARLY PRODUCTIVITY'!A34,'YEARLY DATA'!A:A,'YEARLY PRODUCTIVITY'!$M$31)</f>
        <v>0</v>
      </c>
      <c r="N34" s="11">
        <f t="shared" si="49"/>
        <v>84109722</v>
      </c>
      <c r="P34" s="8" t="s">
        <v>26</v>
      </c>
      <c r="Q34" s="11">
        <f>SUMIFS('YEARLY DATA'!D:D,'YEARLY DATA'!A:A,'YEARLY PRODUCTIVITY'!$Q$31,'YEARLY DATA'!G:G,'YEARLY PRODUCTIVITY'!P34)</f>
        <v>751500</v>
      </c>
      <c r="R34" s="11">
        <f>SUMIFS('YEARLY DATA'!D:D,'YEARLY DATA'!A:A,'YEARLY PRODUCTIVITY'!$R$31,'YEARLY DATA'!G:G,'YEARLY PRODUCTIVITY'!P34)</f>
        <v>1415000</v>
      </c>
      <c r="S34" s="11">
        <f>SUMIFS('YEARLY DATA'!D:D,'YEARLY DATA'!A:A,'YEARLY PRODUCTIVITY'!$S$31,'YEARLY DATA'!G:G,'YEARLY PRODUCTIVITY'!P34)</f>
        <v>2380000</v>
      </c>
      <c r="T34" s="11">
        <f>SUMIFS('YEARLY DATA'!D:D,'YEARLY DATA'!A:A,'YEARLY PRODUCTIVITY'!$T$31,'YEARLY DATA'!G:G,'YEARLY PRODUCTIVITY'!P34)</f>
        <v>0</v>
      </c>
      <c r="U34" s="11">
        <f>SUMIFS('YEARLY DATA'!D:D,'YEARLY DATA'!A:A,'YEARLY PRODUCTIVITY'!$U$31,'YEARLY DATA'!G:G,'YEARLY PRODUCTIVITY'!P34)</f>
        <v>0</v>
      </c>
      <c r="V34" s="11">
        <f>SUMIFS('YEARLY DATA'!D:D,'YEARLY DATA'!A:A,'YEARLY PRODUCTIVITY'!$V$31,'YEARLY DATA'!G:G,'YEARLY PRODUCTIVITY'!P34)</f>
        <v>0</v>
      </c>
      <c r="W34" s="11">
        <f>SUMIFS('YEARLY DATA'!D:D,'YEARLY DATA'!A:A,'YEARLY PRODUCTIVITY'!$W$31,'YEARLY DATA'!G:G,'YEARLY PRODUCTIVITY'!P34)</f>
        <v>0</v>
      </c>
      <c r="X34" s="11">
        <f>SUMIFS('YEARLY DATA'!D:D,'YEARLY DATA'!A:A,'YEARLY PRODUCTIVITY'!$X$31,'YEARLY DATA'!G:G,'YEARLY PRODUCTIVITY'!P34)</f>
        <v>0</v>
      </c>
      <c r="Y34" s="11">
        <f>SUMIFS('YEARLY DATA'!D:D,'YEARLY DATA'!A:A,'YEARLY PRODUCTIVITY'!$Y$31,'YEARLY DATA'!G:G,'YEARLY PRODUCTIVITY'!P34)</f>
        <v>0</v>
      </c>
      <c r="Z34" s="11"/>
      <c r="AA34" s="11">
        <f>SUMIFS('YEARLY DATA'!D:D,'YEARLY DATA'!A:A,'YEARLY PRODUCTIVITY'!$AA$31,'YEARLY DATA'!G:G,'YEARLY PRODUCTIVITY'!P34)</f>
        <v>0</v>
      </c>
      <c r="AB34" s="11">
        <f>SUMIFS('YEARLY DATA'!D:D,'YEARLY DATA'!A:A,'YEARLY PRODUCTIVITY'!$AB$31,'YEARLY DATA'!G:G,'YEARLY PRODUCTIVITY'!P34)</f>
        <v>0</v>
      </c>
      <c r="AC34" s="11">
        <f t="shared" si="50"/>
        <v>4546500</v>
      </c>
    </row>
    <row r="35" spans="1:30" x14ac:dyDescent="0.25">
      <c r="A35" s="5" t="s">
        <v>92</v>
      </c>
      <c r="B35" s="11">
        <f>SUMIFS('YEARLY DATA'!D:D,'YEARLY DATA'!E:E,'YEARLY PRODUCTIVITY'!A35,'YEARLY DATA'!A:A,'YEARLY PRODUCTIVITY'!$B$31)</f>
        <v>0</v>
      </c>
      <c r="C35" s="11">
        <f>SUMIFS('YEARLY DATA'!D:D,'YEARLY DATA'!E:E,'YEARLY PRODUCTIVITY'!A35,'YEARLY DATA'!A:A,'YEARLY PRODUCTIVITY'!$C$31)</f>
        <v>0</v>
      </c>
      <c r="D35" s="11">
        <f>SUMIFS('YEARLY DATA'!D:D,'YEARLY DATA'!E:E,'YEARLY PRODUCTIVITY'!A35,'YEARLY DATA'!A:A,'YEARLY PRODUCTIVITY'!$D$31)</f>
        <v>0</v>
      </c>
      <c r="E35" s="11">
        <f>SUMIFS('YEARLY DATA'!D:D,'YEARLY DATA'!E:E,'YEARLY PRODUCTIVITY'!A35,'YEARLY DATA'!A:A,'YEARLY PRODUCTIVITY'!$E$31)</f>
        <v>0</v>
      </c>
      <c r="F35" s="11">
        <f>SUMIFS('YEARLY DATA'!D:D,'YEARLY DATA'!E:E,'YEARLY PRODUCTIVITY'!A35,'YEARLY DATA'!A:A,'YEARLY PRODUCTIVITY'!$F$31)</f>
        <v>0</v>
      </c>
      <c r="G35" s="11">
        <f>SUMIFS('YEARLY DATA'!D:D,'YEARLY DATA'!E:E,'YEARLY PRODUCTIVITY'!A35,'YEARLY DATA'!A:A,'YEARLY PRODUCTIVITY'!$G$31)</f>
        <v>0</v>
      </c>
      <c r="H35" s="11">
        <f>SUMIFS('YEARLY DATA'!D:D,'YEARLY DATA'!E:E,'YEARLY PRODUCTIVITY'!A35,'YEARLY DATA'!A:A,'YEARLY PRODUCTIVITY'!$H$31)</f>
        <v>0</v>
      </c>
      <c r="I35" s="11">
        <f>SUMIFS('YEARLY DATA'!D:D,'YEARLY DATA'!E:E,'YEARLY PRODUCTIVITY'!A35,'YEARLY DATA'!A:A,'YEARLY PRODUCTIVITY'!$I$31)</f>
        <v>0</v>
      </c>
      <c r="J35" s="11">
        <f>SUMIFS('YEARLY DATA'!D:D,'YEARLY DATA'!E:E,'YEARLY PRODUCTIVITY'!A35,'YEARLY DATA'!A:A,'YEARLY PRODUCTIVITY'!$J$31)</f>
        <v>0</v>
      </c>
      <c r="K35" s="11">
        <f>SUMIFS('YEARLY DATA'!D:D,'YEARLY DATA'!E:E,'YEARLY PRODUCTIVITY'!A35,'YEARLY DATA'!A:A,'YEARLY PRODUCTIVITY'!$K$31)</f>
        <v>0</v>
      </c>
      <c r="L35" s="11">
        <f>SUMIFS('YEARLY DATA'!D:D,'YEARLY DATA'!E:E,'YEARLY PRODUCTIVITY'!A35,'YEARLY DATA'!A:A,'YEARLY PRODUCTIVITY'!$L$31)</f>
        <v>0</v>
      </c>
      <c r="M35" s="11">
        <f>SUMIFS('YEARLY DATA'!D:D,'YEARLY DATA'!E:E,'YEARLY PRODUCTIVITY'!A35,'YEARLY DATA'!A:A,'YEARLY PRODUCTIVITY'!$M$31)</f>
        <v>0</v>
      </c>
      <c r="N35" s="11">
        <f t="shared" si="49"/>
        <v>0</v>
      </c>
      <c r="P35" s="8" t="s">
        <v>17</v>
      </c>
      <c r="Q35" s="11">
        <f>SUMIFS('YEARLY DATA'!D:D,'YEARLY DATA'!A:A,'YEARLY PRODUCTIVITY'!$Q$31,'YEARLY DATA'!G:G,'YEARLY PRODUCTIVITY'!P35)</f>
        <v>792943</v>
      </c>
      <c r="R35" s="11">
        <f>SUMIFS('YEARLY DATA'!D:D,'YEARLY DATA'!A:A,'YEARLY PRODUCTIVITY'!$R$31,'YEARLY DATA'!G:G,'YEARLY PRODUCTIVITY'!P35)</f>
        <v>519746</v>
      </c>
      <c r="S35" s="11">
        <f>SUMIFS('YEARLY DATA'!D:D,'YEARLY DATA'!A:A,'YEARLY PRODUCTIVITY'!$S$31,'YEARLY DATA'!G:G,'YEARLY PRODUCTIVITY'!P35)</f>
        <v>100034</v>
      </c>
      <c r="T35" s="11">
        <f>SUMIFS('YEARLY DATA'!D:D,'YEARLY DATA'!A:A,'YEARLY PRODUCTIVITY'!$T$31,'YEARLY DATA'!G:G,'YEARLY PRODUCTIVITY'!P35)</f>
        <v>0</v>
      </c>
      <c r="U35" s="11">
        <f>SUMIFS('YEARLY DATA'!D:D,'YEARLY DATA'!A:A,'YEARLY PRODUCTIVITY'!$U$31,'YEARLY DATA'!G:G,'YEARLY PRODUCTIVITY'!P35)</f>
        <v>0</v>
      </c>
      <c r="V35" s="11">
        <f>SUMIFS('YEARLY DATA'!D:D,'YEARLY DATA'!A:A,'YEARLY PRODUCTIVITY'!$V$31,'YEARLY DATA'!G:G,'YEARLY PRODUCTIVITY'!P35)</f>
        <v>0</v>
      </c>
      <c r="W35" s="11">
        <f>SUMIFS('YEARLY DATA'!D:D,'YEARLY DATA'!A:A,'YEARLY PRODUCTIVITY'!$W$31,'YEARLY DATA'!G:G,'YEARLY PRODUCTIVITY'!P35)</f>
        <v>0</v>
      </c>
      <c r="X35" s="11">
        <f>SUMIFS('YEARLY DATA'!D:D,'YEARLY DATA'!A:A,'YEARLY PRODUCTIVITY'!$X$31,'YEARLY DATA'!G:G,'YEARLY PRODUCTIVITY'!P35)</f>
        <v>0</v>
      </c>
      <c r="Y35" s="11">
        <f>SUMIFS('YEARLY DATA'!D:D,'YEARLY DATA'!A:A,'YEARLY PRODUCTIVITY'!$Y$31,'YEARLY DATA'!G:G,'YEARLY PRODUCTIVITY'!P35)</f>
        <v>0</v>
      </c>
      <c r="Z35" s="11"/>
      <c r="AA35" s="11">
        <f>SUMIFS('YEARLY DATA'!D:D,'YEARLY DATA'!A:A,'YEARLY PRODUCTIVITY'!$AA$31,'YEARLY DATA'!G:G,'YEARLY PRODUCTIVITY'!P35)</f>
        <v>0</v>
      </c>
      <c r="AB35" s="11">
        <f>SUMIFS('YEARLY DATA'!D:D,'YEARLY DATA'!A:A,'YEARLY PRODUCTIVITY'!$AB$31,'YEARLY DATA'!G:G,'YEARLY PRODUCTIVITY'!P35)</f>
        <v>0</v>
      </c>
      <c r="AC35" s="11">
        <f t="shared" si="50"/>
        <v>1412723</v>
      </c>
    </row>
    <row r="36" spans="1:30" x14ac:dyDescent="0.25">
      <c r="A36" s="5" t="s">
        <v>65</v>
      </c>
      <c r="B36" s="11">
        <f>SUMIFS('YEARLY DATA'!D:D,'YEARLY DATA'!E:E,'YEARLY PRODUCTIVITY'!A36,'YEARLY DATA'!A:A,'YEARLY PRODUCTIVITY'!$B$31)</f>
        <v>0</v>
      </c>
      <c r="C36" s="11">
        <f>SUMIFS('YEARLY DATA'!D:D,'YEARLY DATA'!E:E,'YEARLY PRODUCTIVITY'!A36,'YEARLY DATA'!A:A,'YEARLY PRODUCTIVITY'!$C$31)</f>
        <v>0</v>
      </c>
      <c r="D36" s="11">
        <f>SUMIFS('YEARLY DATA'!D:D,'YEARLY DATA'!E:E,'YEARLY PRODUCTIVITY'!A36,'YEARLY DATA'!A:A,'YEARLY PRODUCTIVITY'!$D$31)</f>
        <v>0</v>
      </c>
      <c r="E36" s="11">
        <f>SUMIFS('YEARLY DATA'!D:D,'YEARLY DATA'!E:E,'YEARLY PRODUCTIVITY'!A36,'YEARLY DATA'!A:A,'YEARLY PRODUCTIVITY'!$E$31)</f>
        <v>0</v>
      </c>
      <c r="F36" s="11">
        <f>SUMIFS('YEARLY DATA'!D:D,'YEARLY DATA'!E:E,'YEARLY PRODUCTIVITY'!A36,'YEARLY DATA'!A:A,'YEARLY PRODUCTIVITY'!$F$31)</f>
        <v>0</v>
      </c>
      <c r="G36" s="11">
        <f>SUMIFS('YEARLY DATA'!D:D,'YEARLY DATA'!E:E,'YEARLY PRODUCTIVITY'!A36,'YEARLY DATA'!A:A,'YEARLY PRODUCTIVITY'!$G$31)</f>
        <v>0</v>
      </c>
      <c r="H36" s="11">
        <f>SUMIFS('YEARLY DATA'!D:D,'YEARLY DATA'!E:E,'YEARLY PRODUCTIVITY'!A36,'YEARLY DATA'!A:A,'YEARLY PRODUCTIVITY'!$H$31)</f>
        <v>0</v>
      </c>
      <c r="I36" s="11">
        <f>SUMIFS('YEARLY DATA'!D:D,'YEARLY DATA'!E:E,'YEARLY PRODUCTIVITY'!A36,'YEARLY DATA'!A:A,'YEARLY PRODUCTIVITY'!$I$31)</f>
        <v>0</v>
      </c>
      <c r="J36" s="11">
        <f>SUMIFS('YEARLY DATA'!D:D,'YEARLY DATA'!E:E,'YEARLY PRODUCTIVITY'!A36,'YEARLY DATA'!A:A,'YEARLY PRODUCTIVITY'!$J$31)</f>
        <v>0</v>
      </c>
      <c r="K36" s="11">
        <f>SUMIFS('YEARLY DATA'!D:D,'YEARLY DATA'!E:E,'YEARLY PRODUCTIVITY'!A36,'YEARLY DATA'!A:A,'YEARLY PRODUCTIVITY'!$K$31)</f>
        <v>0</v>
      </c>
      <c r="L36" s="11">
        <f>SUMIFS('YEARLY DATA'!D:D,'YEARLY DATA'!E:E,'YEARLY PRODUCTIVITY'!A36,'YEARLY DATA'!A:A,'YEARLY PRODUCTIVITY'!$L$31)</f>
        <v>0</v>
      </c>
      <c r="M36" s="11">
        <f>SUMIFS('YEARLY DATA'!D:D,'YEARLY DATA'!E:E,'YEARLY PRODUCTIVITY'!A36,'YEARLY DATA'!A:A,'YEARLY PRODUCTIVITY'!$M$31)</f>
        <v>0</v>
      </c>
      <c r="N36" s="11">
        <f t="shared" si="49"/>
        <v>0</v>
      </c>
      <c r="P36" s="8" t="s">
        <v>89</v>
      </c>
      <c r="Q36" s="11">
        <f>SUMIFS('YEARLY DATA'!D:D,'YEARLY DATA'!A:A,'YEARLY PRODUCTIVITY'!$Q$31,'YEARLY DATA'!G:G,'YEARLY PRODUCTIVITY'!P36)</f>
        <v>152000</v>
      </c>
      <c r="R36" s="11">
        <f>SUMIFS('YEARLY DATA'!D:D,'YEARLY DATA'!A:A,'YEARLY PRODUCTIVITY'!$R$31,'YEARLY DATA'!G:G,'YEARLY PRODUCTIVITY'!P36)</f>
        <v>1122000</v>
      </c>
      <c r="S36" s="11">
        <f>SUMIFS('YEARLY DATA'!D:D,'YEARLY DATA'!A:A,'YEARLY PRODUCTIVITY'!$S$31,'YEARLY DATA'!G:G,'YEARLY PRODUCTIVITY'!P36)</f>
        <v>0</v>
      </c>
      <c r="T36" s="11">
        <f>SUMIFS('YEARLY DATA'!D:D,'YEARLY DATA'!A:A,'YEARLY PRODUCTIVITY'!$T$31,'YEARLY DATA'!G:G,'YEARLY PRODUCTIVITY'!P36)</f>
        <v>0</v>
      </c>
      <c r="U36" s="11">
        <f>SUMIFS('YEARLY DATA'!D:D,'YEARLY DATA'!A:A,'YEARLY PRODUCTIVITY'!$U$31,'YEARLY DATA'!G:G,'YEARLY PRODUCTIVITY'!P36)</f>
        <v>0</v>
      </c>
      <c r="V36" s="11">
        <f>SUMIFS('YEARLY DATA'!D:D,'YEARLY DATA'!A:A,'YEARLY PRODUCTIVITY'!$V$31,'YEARLY DATA'!G:G,'YEARLY PRODUCTIVITY'!P36)</f>
        <v>0</v>
      </c>
      <c r="W36" s="11">
        <f>SUMIFS('YEARLY DATA'!D:D,'YEARLY DATA'!A:A,'YEARLY PRODUCTIVITY'!$W$31,'YEARLY DATA'!G:G,'YEARLY PRODUCTIVITY'!P36)</f>
        <v>0</v>
      </c>
      <c r="X36" s="11">
        <f>SUMIFS('YEARLY DATA'!D:D,'YEARLY DATA'!A:A,'YEARLY PRODUCTIVITY'!$X$31,'YEARLY DATA'!G:G,'YEARLY PRODUCTIVITY'!P36)</f>
        <v>0</v>
      </c>
      <c r="Y36" s="11">
        <f>SUMIFS('YEARLY DATA'!D:D,'YEARLY DATA'!A:A,'YEARLY PRODUCTIVITY'!$Y$31,'YEARLY DATA'!G:G,'YEARLY PRODUCTIVITY'!P36)</f>
        <v>0</v>
      </c>
      <c r="Z36" s="11"/>
      <c r="AA36" s="11">
        <f>SUMIFS('YEARLY DATA'!D:D,'YEARLY DATA'!A:A,'YEARLY PRODUCTIVITY'!$AA$31,'YEARLY DATA'!G:G,'YEARLY PRODUCTIVITY'!P36)</f>
        <v>0</v>
      </c>
      <c r="AB36" s="11">
        <f>SUMIFS('YEARLY DATA'!D:D,'YEARLY DATA'!A:A,'YEARLY PRODUCTIVITY'!$AB$31,'YEARLY DATA'!G:G,'YEARLY PRODUCTIVITY'!P36)</f>
        <v>0</v>
      </c>
      <c r="AC36" s="11">
        <f t="shared" si="50"/>
        <v>1274000</v>
      </c>
    </row>
    <row r="37" spans="1:30" x14ac:dyDescent="0.25">
      <c r="A37" s="5" t="s">
        <v>58</v>
      </c>
      <c r="B37" s="11">
        <f>SUMIFS('YEARLY DATA'!D:D,'YEARLY DATA'!E:E,'YEARLY PRODUCTIVITY'!A37,'YEARLY DATA'!A:A,'YEARLY PRODUCTIVITY'!$B$31)</f>
        <v>0</v>
      </c>
      <c r="C37" s="11">
        <f>SUMIFS('YEARLY DATA'!D:D,'YEARLY DATA'!E:E,'YEARLY PRODUCTIVITY'!A37,'YEARLY DATA'!A:A,'YEARLY PRODUCTIVITY'!$C$31)</f>
        <v>0</v>
      </c>
      <c r="D37" s="11">
        <f>SUMIFS('YEARLY DATA'!D:D,'YEARLY DATA'!E:E,'YEARLY PRODUCTIVITY'!A37,'YEARLY DATA'!A:A,'YEARLY PRODUCTIVITY'!$D$31)</f>
        <v>0</v>
      </c>
      <c r="E37" s="11">
        <f>SUMIFS('YEARLY DATA'!D:D,'YEARLY DATA'!E:E,'YEARLY PRODUCTIVITY'!A37,'YEARLY DATA'!A:A,'YEARLY PRODUCTIVITY'!$E$31)</f>
        <v>0</v>
      </c>
      <c r="F37" s="11">
        <f>SUMIFS('YEARLY DATA'!D:D,'YEARLY DATA'!E:E,'YEARLY PRODUCTIVITY'!A37,'YEARLY DATA'!A:A,'YEARLY PRODUCTIVITY'!$F$31)</f>
        <v>0</v>
      </c>
      <c r="G37" s="11">
        <f>SUMIFS('YEARLY DATA'!D:D,'YEARLY DATA'!E:E,'YEARLY PRODUCTIVITY'!A37,'YEARLY DATA'!A:A,'YEARLY PRODUCTIVITY'!$G$31)</f>
        <v>0</v>
      </c>
      <c r="H37" s="11">
        <f>SUMIFS('YEARLY DATA'!D:D,'YEARLY DATA'!E:E,'YEARLY PRODUCTIVITY'!A37,'YEARLY DATA'!A:A,'YEARLY PRODUCTIVITY'!$H$31)</f>
        <v>0</v>
      </c>
      <c r="I37" s="11">
        <f>SUMIFS('YEARLY DATA'!D:D,'YEARLY DATA'!E:E,'YEARLY PRODUCTIVITY'!A37,'YEARLY DATA'!A:A,'YEARLY PRODUCTIVITY'!$I$31)</f>
        <v>0</v>
      </c>
      <c r="J37" s="11">
        <f>SUMIFS('YEARLY DATA'!D:D,'YEARLY DATA'!E:E,'YEARLY PRODUCTIVITY'!A37,'YEARLY DATA'!A:A,'YEARLY PRODUCTIVITY'!$J$31)</f>
        <v>0</v>
      </c>
      <c r="K37" s="11">
        <f>SUMIFS('YEARLY DATA'!D:D,'YEARLY DATA'!E:E,'YEARLY PRODUCTIVITY'!A37,'YEARLY DATA'!A:A,'YEARLY PRODUCTIVITY'!$K$31)</f>
        <v>0</v>
      </c>
      <c r="L37" s="11">
        <f>SUMIFS('YEARLY DATA'!D:D,'YEARLY DATA'!E:E,'YEARLY PRODUCTIVITY'!A37,'YEARLY DATA'!A:A,'YEARLY PRODUCTIVITY'!$L$31)</f>
        <v>0</v>
      </c>
      <c r="M37" s="11">
        <f>SUMIFS('YEARLY DATA'!D:D,'YEARLY DATA'!E:E,'YEARLY PRODUCTIVITY'!A37,'YEARLY DATA'!A:A,'YEARLY PRODUCTIVITY'!$M$31)</f>
        <v>0</v>
      </c>
      <c r="N37" s="11">
        <f t="shared" si="49"/>
        <v>0</v>
      </c>
      <c r="P37" s="8" t="s">
        <v>136</v>
      </c>
      <c r="Q37" s="11">
        <f>SUMIFS('YEARLY DATA'!D:D,'YEARLY DATA'!A:A,'YEARLY PRODUCTIVITY'!$Q$31,'YEARLY DATA'!G:G,'YEARLY PRODUCTIVITY'!P37)</f>
        <v>466000</v>
      </c>
      <c r="R37" s="11">
        <f>SUMIFS('YEARLY DATA'!D:D,'YEARLY DATA'!A:A,'YEARLY PRODUCTIVITY'!$R$31,'YEARLY DATA'!G:G,'YEARLY PRODUCTIVITY'!P37)</f>
        <v>150000</v>
      </c>
      <c r="S37" s="11">
        <f>SUMIFS('YEARLY DATA'!D:D,'YEARLY DATA'!A:A,'YEARLY PRODUCTIVITY'!$S$31,'YEARLY DATA'!G:G,'YEARLY PRODUCTIVITY'!P37)</f>
        <v>0</v>
      </c>
      <c r="T37" s="11">
        <f>SUMIFS('YEARLY DATA'!D:D,'YEARLY DATA'!A:A,'YEARLY PRODUCTIVITY'!$T$31,'YEARLY DATA'!G:G,'YEARLY PRODUCTIVITY'!P37)</f>
        <v>0</v>
      </c>
      <c r="U37" s="11">
        <f>SUMIFS('YEARLY DATA'!D:D,'YEARLY DATA'!A:A,'YEARLY PRODUCTIVITY'!$U$31,'YEARLY DATA'!G:G,'YEARLY PRODUCTIVITY'!P37)</f>
        <v>0</v>
      </c>
      <c r="V37" s="11">
        <f>SUMIFS('YEARLY DATA'!D:D,'YEARLY DATA'!A:A,'YEARLY PRODUCTIVITY'!$V$31,'YEARLY DATA'!G:G,'YEARLY PRODUCTIVITY'!P37)</f>
        <v>0</v>
      </c>
      <c r="W37" s="11">
        <f>SUMIFS('YEARLY DATA'!D:D,'YEARLY DATA'!A:A,'YEARLY PRODUCTIVITY'!$W$31,'YEARLY DATA'!G:G,'YEARLY PRODUCTIVITY'!P37)</f>
        <v>0</v>
      </c>
      <c r="X37" s="11">
        <f>SUMIFS('YEARLY DATA'!D:D,'YEARLY DATA'!A:A,'YEARLY PRODUCTIVITY'!$X$31,'YEARLY DATA'!G:G,'YEARLY PRODUCTIVITY'!P37)</f>
        <v>0</v>
      </c>
      <c r="Y37" s="11">
        <f>SUMIFS('YEARLY DATA'!D:D,'YEARLY DATA'!A:A,'YEARLY PRODUCTIVITY'!$Y$31,'YEARLY DATA'!G:G,'YEARLY PRODUCTIVITY'!P37)</f>
        <v>0</v>
      </c>
      <c r="Z37" s="11"/>
      <c r="AA37" s="11">
        <f>SUMIFS('YEARLY DATA'!D:D,'YEARLY DATA'!A:A,'YEARLY PRODUCTIVITY'!$AA$31,'YEARLY DATA'!G:G,'YEARLY PRODUCTIVITY'!P37)</f>
        <v>0</v>
      </c>
      <c r="AB37" s="11">
        <f>SUMIFS('YEARLY DATA'!D:D,'YEARLY DATA'!A:A,'YEARLY PRODUCTIVITY'!$AB$31,'YEARLY DATA'!G:G,'YEARLY PRODUCTIVITY'!P37)</f>
        <v>0</v>
      </c>
      <c r="AC37" s="11">
        <f t="shared" si="50"/>
        <v>616000</v>
      </c>
    </row>
    <row r="38" spans="1:30" x14ac:dyDescent="0.25">
      <c r="A38" s="5" t="s">
        <v>61</v>
      </c>
      <c r="B38" s="11">
        <f>SUMIFS('YEARLY DATA'!D:D,'YEARLY DATA'!E:E,'YEARLY PRODUCTIVITY'!A38,'YEARLY DATA'!A:A,'YEARLY PRODUCTIVITY'!$B$31)</f>
        <v>0</v>
      </c>
      <c r="C38" s="11">
        <f>SUMIFS('YEARLY DATA'!D:D,'YEARLY DATA'!E:E,'YEARLY PRODUCTIVITY'!A38,'YEARLY DATA'!A:A,'YEARLY PRODUCTIVITY'!$C$31)</f>
        <v>2910000</v>
      </c>
      <c r="D38" s="11">
        <f>SUMIFS('YEARLY DATA'!D:D,'YEARLY DATA'!E:E,'YEARLY PRODUCTIVITY'!A38,'YEARLY DATA'!A:A,'YEARLY PRODUCTIVITY'!$D$31)</f>
        <v>1347500</v>
      </c>
      <c r="E38" s="11">
        <f>SUMIFS('YEARLY DATA'!D:D,'YEARLY DATA'!E:E,'YEARLY PRODUCTIVITY'!A38,'YEARLY DATA'!A:A,'YEARLY PRODUCTIVITY'!$E$31)</f>
        <v>0</v>
      </c>
      <c r="F38" s="11">
        <f>SUMIFS('YEARLY DATA'!D:D,'YEARLY DATA'!E:E,'YEARLY PRODUCTIVITY'!A38,'YEARLY DATA'!A:A,'YEARLY PRODUCTIVITY'!$F$31)</f>
        <v>0</v>
      </c>
      <c r="G38" s="11">
        <f>SUMIFS('YEARLY DATA'!D:D,'YEARLY DATA'!E:E,'YEARLY PRODUCTIVITY'!A38,'YEARLY DATA'!A:A,'YEARLY PRODUCTIVITY'!$G$31)</f>
        <v>0</v>
      </c>
      <c r="H38" s="11">
        <f>SUMIFS('YEARLY DATA'!D:D,'YEARLY DATA'!E:E,'YEARLY PRODUCTIVITY'!A38,'YEARLY DATA'!A:A,'YEARLY PRODUCTIVITY'!$H$31)</f>
        <v>0</v>
      </c>
      <c r="I38" s="11">
        <f>SUMIFS('YEARLY DATA'!D:D,'YEARLY DATA'!E:E,'YEARLY PRODUCTIVITY'!A38,'YEARLY DATA'!A:A,'YEARLY PRODUCTIVITY'!$I$31)</f>
        <v>0</v>
      </c>
      <c r="J38" s="11">
        <f>SUMIFS('YEARLY DATA'!D:D,'YEARLY DATA'!E:E,'YEARLY PRODUCTIVITY'!A38,'YEARLY DATA'!A:A,'YEARLY PRODUCTIVITY'!$J$31)</f>
        <v>0</v>
      </c>
      <c r="K38" s="11">
        <f>SUMIFS('YEARLY DATA'!D:D,'YEARLY DATA'!E:E,'YEARLY PRODUCTIVITY'!A38,'YEARLY DATA'!A:A,'YEARLY PRODUCTIVITY'!$K$31)</f>
        <v>0</v>
      </c>
      <c r="L38" s="11">
        <f>SUMIFS('YEARLY DATA'!D:D,'YEARLY DATA'!E:E,'YEARLY PRODUCTIVITY'!A38,'YEARLY DATA'!A:A,'YEARLY PRODUCTIVITY'!$L$31)</f>
        <v>0</v>
      </c>
      <c r="M38" s="11">
        <f>SUMIFS('YEARLY DATA'!D:D,'YEARLY DATA'!E:E,'YEARLY PRODUCTIVITY'!A38,'YEARLY DATA'!A:A,'YEARLY PRODUCTIVITY'!$M$31)</f>
        <v>0</v>
      </c>
      <c r="N38" s="11">
        <f t="shared" si="49"/>
        <v>4257500</v>
      </c>
      <c r="P38" s="8" t="s">
        <v>27</v>
      </c>
      <c r="Q38" s="11">
        <f>SUMIFS('YEARLY DATA'!D:D,'YEARLY DATA'!A:A,'YEARLY PRODUCTIVITY'!$Q$31,'YEARLY DATA'!G:G,'YEARLY PRODUCTIVITY'!P38)</f>
        <v>1265000</v>
      </c>
      <c r="R38" s="11">
        <f>SUMIFS('YEARLY DATA'!D:D,'YEARLY DATA'!A:A,'YEARLY PRODUCTIVITY'!$R$31,'YEARLY DATA'!G:G,'YEARLY PRODUCTIVITY'!P38)</f>
        <v>30000</v>
      </c>
      <c r="S38" s="11">
        <f>SUMIFS('YEARLY DATA'!D:D,'YEARLY DATA'!A:A,'YEARLY PRODUCTIVITY'!$S$31,'YEARLY DATA'!G:G,'YEARLY PRODUCTIVITY'!P38)</f>
        <v>0</v>
      </c>
      <c r="T38" s="11">
        <f>SUMIFS('YEARLY DATA'!D:D,'YEARLY DATA'!A:A,'YEARLY PRODUCTIVITY'!$T$31,'YEARLY DATA'!G:G,'YEARLY PRODUCTIVITY'!P38)</f>
        <v>0</v>
      </c>
      <c r="U38" s="11">
        <f>SUMIFS('YEARLY DATA'!D:D,'YEARLY DATA'!A:A,'YEARLY PRODUCTIVITY'!$U$31,'YEARLY DATA'!G:G,'YEARLY PRODUCTIVITY'!P38)</f>
        <v>0</v>
      </c>
      <c r="V38" s="11">
        <f>SUMIFS('YEARLY DATA'!D:D,'YEARLY DATA'!A:A,'YEARLY PRODUCTIVITY'!$V$31,'YEARLY DATA'!G:G,'YEARLY PRODUCTIVITY'!P38)</f>
        <v>0</v>
      </c>
      <c r="W38" s="11">
        <f>SUMIFS('YEARLY DATA'!D:D,'YEARLY DATA'!A:A,'YEARLY PRODUCTIVITY'!$W$31,'YEARLY DATA'!G:G,'YEARLY PRODUCTIVITY'!P38)</f>
        <v>0</v>
      </c>
      <c r="X38" s="11">
        <f>SUMIFS('YEARLY DATA'!D:D,'YEARLY DATA'!A:A,'YEARLY PRODUCTIVITY'!$X$31,'YEARLY DATA'!G:G,'YEARLY PRODUCTIVITY'!P38)</f>
        <v>0</v>
      </c>
      <c r="Y38" s="11">
        <f>SUMIFS('YEARLY DATA'!D:D,'YEARLY DATA'!A:A,'YEARLY PRODUCTIVITY'!$Y$31,'YEARLY DATA'!G:G,'YEARLY PRODUCTIVITY'!P38)</f>
        <v>0</v>
      </c>
      <c r="Z38" s="11"/>
      <c r="AA38" s="11">
        <f>SUMIFS('YEARLY DATA'!D:D,'YEARLY DATA'!A:A,'YEARLY PRODUCTIVITY'!$AA$31,'YEARLY DATA'!G:G,'YEARLY PRODUCTIVITY'!P38)</f>
        <v>0</v>
      </c>
      <c r="AB38" s="11">
        <f>SUMIFS('YEARLY DATA'!D:D,'YEARLY DATA'!A:A,'YEARLY PRODUCTIVITY'!$AB$31,'YEARLY DATA'!G:G,'YEARLY PRODUCTIVITY'!P38)</f>
        <v>0</v>
      </c>
      <c r="AC38" s="11">
        <f t="shared" si="50"/>
        <v>1295000</v>
      </c>
    </row>
    <row r="39" spans="1:30" x14ac:dyDescent="0.25">
      <c r="A39" s="5" t="s">
        <v>100</v>
      </c>
      <c r="B39" s="11">
        <f>SUMIFS('YEARLY DATA'!D:D,'YEARLY DATA'!E:E,'YEARLY PRODUCTIVITY'!A39,'YEARLY DATA'!A:A,'YEARLY PRODUCTIVITY'!$B$31)</f>
        <v>0</v>
      </c>
      <c r="C39" s="11">
        <f>SUMIFS('YEARLY DATA'!D:D,'YEARLY DATA'!E:E,'YEARLY PRODUCTIVITY'!A39,'YEARLY DATA'!A:A,'YEARLY PRODUCTIVITY'!$C$31)</f>
        <v>0</v>
      </c>
      <c r="D39" s="11">
        <f>SUMIFS('YEARLY DATA'!D:D,'YEARLY DATA'!E:E,'YEARLY PRODUCTIVITY'!A39,'YEARLY DATA'!A:A,'YEARLY PRODUCTIVITY'!$D$31)</f>
        <v>0</v>
      </c>
      <c r="E39" s="11">
        <f>SUMIFS('YEARLY DATA'!D:D,'YEARLY DATA'!E:E,'YEARLY PRODUCTIVITY'!A39,'YEARLY DATA'!A:A,'YEARLY PRODUCTIVITY'!$E$31)</f>
        <v>0</v>
      </c>
      <c r="F39" s="11">
        <f>SUMIFS('YEARLY DATA'!D:D,'YEARLY DATA'!E:E,'YEARLY PRODUCTIVITY'!A39,'YEARLY DATA'!A:A,'YEARLY PRODUCTIVITY'!$F$31)</f>
        <v>0</v>
      </c>
      <c r="G39" s="11">
        <f>SUMIFS('YEARLY DATA'!D:D,'YEARLY DATA'!E:E,'YEARLY PRODUCTIVITY'!A39,'YEARLY DATA'!A:A,'YEARLY PRODUCTIVITY'!$G$31)</f>
        <v>0</v>
      </c>
      <c r="H39" s="11">
        <f>SUMIFS('YEARLY DATA'!D:D,'YEARLY DATA'!E:E,'YEARLY PRODUCTIVITY'!A39,'YEARLY DATA'!A:A,'YEARLY PRODUCTIVITY'!$H$31)</f>
        <v>0</v>
      </c>
      <c r="I39" s="11">
        <f>SUMIFS('YEARLY DATA'!D:D,'YEARLY DATA'!E:E,'YEARLY PRODUCTIVITY'!A39,'YEARLY DATA'!A:A,'YEARLY PRODUCTIVITY'!$I$31)</f>
        <v>0</v>
      </c>
      <c r="J39" s="11">
        <f>SUMIFS('YEARLY DATA'!D:D,'YEARLY DATA'!E:E,'YEARLY PRODUCTIVITY'!A39,'YEARLY DATA'!A:A,'YEARLY PRODUCTIVITY'!$J$31)</f>
        <v>0</v>
      </c>
      <c r="K39" s="11">
        <f>SUMIFS('YEARLY DATA'!D:D,'YEARLY DATA'!E:E,'YEARLY PRODUCTIVITY'!A39,'YEARLY DATA'!A:A,'YEARLY PRODUCTIVITY'!$K$31)</f>
        <v>0</v>
      </c>
      <c r="L39" s="11">
        <f>SUMIFS('YEARLY DATA'!D:D,'YEARLY DATA'!E:E,'YEARLY PRODUCTIVITY'!A39,'YEARLY DATA'!A:A,'YEARLY PRODUCTIVITY'!$L$31)</f>
        <v>0</v>
      </c>
      <c r="M39" s="11">
        <f>SUMIFS('YEARLY DATA'!D:D,'YEARLY DATA'!E:E,'YEARLY PRODUCTIVITY'!A39,'YEARLY DATA'!A:A,'YEARLY PRODUCTIVITY'!$M$31)</f>
        <v>0</v>
      </c>
      <c r="N39" s="11">
        <f t="shared" si="49"/>
        <v>0</v>
      </c>
      <c r="P39" s="8" t="s">
        <v>56</v>
      </c>
      <c r="Q39" s="11">
        <f>SUMIFS('YEARLY DATA'!D:D,'YEARLY DATA'!A:A,'YEARLY PRODUCTIVITY'!$Q$31,'YEARLY DATA'!G:G,'YEARLY PRODUCTIVITY'!P39)</f>
        <v>1822892</v>
      </c>
      <c r="R39" s="11">
        <f>SUMIFS('YEARLY DATA'!D:D,'YEARLY DATA'!A:A,'YEARLY PRODUCTIVITY'!$R$31,'YEARLY DATA'!G:G,'YEARLY PRODUCTIVITY'!P39)</f>
        <v>927355</v>
      </c>
      <c r="S39" s="11">
        <f>SUMIFS('YEARLY DATA'!D:D,'YEARLY DATA'!A:A,'YEARLY PRODUCTIVITY'!$S$31,'YEARLY DATA'!G:G,'YEARLY PRODUCTIVITY'!P39)</f>
        <v>885866</v>
      </c>
      <c r="T39" s="11">
        <f>SUMIFS('YEARLY DATA'!D:D,'YEARLY DATA'!A:A,'YEARLY PRODUCTIVITY'!$T$31,'YEARLY DATA'!G:G,'YEARLY PRODUCTIVITY'!P39)</f>
        <v>0</v>
      </c>
      <c r="U39" s="11">
        <f>SUMIFS('YEARLY DATA'!D:D,'YEARLY DATA'!A:A,'YEARLY PRODUCTIVITY'!$U$31,'YEARLY DATA'!G:G,'YEARLY PRODUCTIVITY'!P39)</f>
        <v>0</v>
      </c>
      <c r="V39" s="11">
        <f>SUMIFS('YEARLY DATA'!D:D,'YEARLY DATA'!A:A,'YEARLY PRODUCTIVITY'!$V$31,'YEARLY DATA'!G:G,'YEARLY PRODUCTIVITY'!P39)</f>
        <v>0</v>
      </c>
      <c r="W39" s="11">
        <f>SUMIFS('YEARLY DATA'!D:D,'YEARLY DATA'!A:A,'YEARLY PRODUCTIVITY'!$W$31,'YEARLY DATA'!G:G,'YEARLY PRODUCTIVITY'!P39)</f>
        <v>0</v>
      </c>
      <c r="X39" s="11">
        <f>SUMIFS('YEARLY DATA'!D:D,'YEARLY DATA'!A:A,'YEARLY PRODUCTIVITY'!$X$31,'YEARLY DATA'!G:G,'YEARLY PRODUCTIVITY'!P39)</f>
        <v>0</v>
      </c>
      <c r="Y39" s="11">
        <f>SUMIFS('YEARLY DATA'!D:D,'YEARLY DATA'!A:A,'YEARLY PRODUCTIVITY'!$Y$31,'YEARLY DATA'!G:G,'YEARLY PRODUCTIVITY'!P39)</f>
        <v>0</v>
      </c>
      <c r="Z39" s="11"/>
      <c r="AA39" s="11">
        <f>SUMIFS('YEARLY DATA'!D:D,'YEARLY DATA'!A:A,'YEARLY PRODUCTIVITY'!$AA$31,'YEARLY DATA'!G:G,'YEARLY PRODUCTIVITY'!P39)</f>
        <v>0</v>
      </c>
      <c r="AB39" s="11">
        <f>SUMIFS('YEARLY DATA'!D:D,'YEARLY DATA'!A:A,'YEARLY PRODUCTIVITY'!$AB$31,'YEARLY DATA'!G:G,'YEARLY PRODUCTIVITY'!P39)</f>
        <v>0</v>
      </c>
      <c r="AC39" s="11">
        <f t="shared" si="50"/>
        <v>3636113</v>
      </c>
    </row>
    <row r="40" spans="1:30" x14ac:dyDescent="0.25">
      <c r="A40" s="5" t="s">
        <v>141</v>
      </c>
      <c r="B40" s="11">
        <f>SUMIFS('YEARLY DATA'!D:D,'YEARLY DATA'!E:E,'YEARLY PRODUCTIVITY'!A40,'YEARLY DATA'!A:A,'YEARLY PRODUCTIVITY'!$B$31)</f>
        <v>0</v>
      </c>
      <c r="C40" s="11">
        <f>SUMIFS('YEARLY DATA'!D:D,'YEARLY DATA'!E:E,'YEARLY PRODUCTIVITY'!A40,'YEARLY DATA'!A:A,'YEARLY PRODUCTIVITY'!$C$31)</f>
        <v>0</v>
      </c>
      <c r="D40" s="11">
        <f>SUMIFS('YEARLY DATA'!D:D,'YEARLY DATA'!E:E,'YEARLY PRODUCTIVITY'!A40,'YEARLY DATA'!A:A,'YEARLY PRODUCTIVITY'!$D$31)</f>
        <v>0</v>
      </c>
      <c r="E40" s="11">
        <f>SUMIFS('YEARLY DATA'!D:D,'YEARLY DATA'!E:E,'YEARLY PRODUCTIVITY'!A40,'YEARLY DATA'!A:A,'YEARLY PRODUCTIVITY'!$E$31)</f>
        <v>0</v>
      </c>
      <c r="F40" s="11">
        <f>SUMIFS('YEARLY DATA'!D:D,'YEARLY DATA'!E:E,'YEARLY PRODUCTIVITY'!A40,'YEARLY DATA'!A:A,'YEARLY PRODUCTIVITY'!$F$31)</f>
        <v>0</v>
      </c>
      <c r="G40" s="11">
        <f>SUMIFS('YEARLY DATA'!D:D,'YEARLY DATA'!E:E,'YEARLY PRODUCTIVITY'!A40,'YEARLY DATA'!A:A,'YEARLY PRODUCTIVITY'!$G$31)</f>
        <v>0</v>
      </c>
      <c r="H40" s="11">
        <f>SUMIFS('YEARLY DATA'!D:D,'YEARLY DATA'!E:E,'YEARLY PRODUCTIVITY'!A40,'YEARLY DATA'!A:A,'YEARLY PRODUCTIVITY'!$H$31)</f>
        <v>0</v>
      </c>
      <c r="I40" s="11">
        <f>SUMIFS('YEARLY DATA'!D:D,'YEARLY DATA'!E:E,'YEARLY PRODUCTIVITY'!A40,'YEARLY DATA'!A:A,'YEARLY PRODUCTIVITY'!$I$31)</f>
        <v>0</v>
      </c>
      <c r="J40" s="11">
        <f>SUMIFS('YEARLY DATA'!D:D,'YEARLY DATA'!E:E,'YEARLY PRODUCTIVITY'!A40,'YEARLY DATA'!A:A,'YEARLY PRODUCTIVITY'!$J$31)</f>
        <v>0</v>
      </c>
      <c r="K40" s="11">
        <f>SUMIFS('YEARLY DATA'!D:D,'YEARLY DATA'!E:E,'YEARLY PRODUCTIVITY'!A40,'YEARLY DATA'!A:A,'YEARLY PRODUCTIVITY'!$K$31)</f>
        <v>0</v>
      </c>
      <c r="L40" s="11">
        <f>SUMIFS('YEARLY DATA'!D:D,'YEARLY DATA'!E:E,'YEARLY PRODUCTIVITY'!A40,'YEARLY DATA'!A:A,'YEARLY PRODUCTIVITY'!$L$31)</f>
        <v>0</v>
      </c>
      <c r="M40" s="11">
        <f>SUMIFS('YEARLY DATA'!D:D,'YEARLY DATA'!E:E,'YEARLY PRODUCTIVITY'!A40,'YEARLY DATA'!A:A,'YEARLY PRODUCTIVITY'!$M$31)</f>
        <v>0</v>
      </c>
      <c r="N40" s="11">
        <f t="shared" si="49"/>
        <v>0</v>
      </c>
      <c r="P40" s="8" t="s">
        <v>25</v>
      </c>
      <c r="Q40" s="11">
        <f>SUMIFS('YEARLY DATA'!D:D,'YEARLY DATA'!A:A,'YEARLY PRODUCTIVITY'!$Q$31,'YEARLY DATA'!G:G,'YEARLY PRODUCTIVITY'!P40)</f>
        <v>1777000</v>
      </c>
      <c r="R40" s="11">
        <f>SUMIFS('YEARLY DATA'!D:D,'YEARLY DATA'!A:A,'YEARLY PRODUCTIVITY'!$R$31,'YEARLY DATA'!G:G,'YEARLY PRODUCTIVITY'!P40)</f>
        <v>2607000</v>
      </c>
      <c r="S40" s="11">
        <f>SUMIFS('YEARLY DATA'!D:D,'YEARLY DATA'!A:A,'YEARLY PRODUCTIVITY'!$S$31,'YEARLY DATA'!G:G,'YEARLY PRODUCTIVITY'!P40)</f>
        <v>2333054</v>
      </c>
      <c r="T40" s="11">
        <f>SUMIFS('YEARLY DATA'!D:D,'YEARLY DATA'!A:A,'YEARLY PRODUCTIVITY'!$T$31,'YEARLY DATA'!G:G,'YEARLY PRODUCTIVITY'!P40)</f>
        <v>0</v>
      </c>
      <c r="U40" s="11">
        <f>SUMIFS('YEARLY DATA'!D:D,'YEARLY DATA'!A:A,'YEARLY PRODUCTIVITY'!$U$31,'YEARLY DATA'!G:G,'YEARLY PRODUCTIVITY'!P40)</f>
        <v>0</v>
      </c>
      <c r="V40" s="11">
        <f>SUMIFS('YEARLY DATA'!D:D,'YEARLY DATA'!A:A,'YEARLY PRODUCTIVITY'!$V$31,'YEARLY DATA'!G:G,'YEARLY PRODUCTIVITY'!P40)</f>
        <v>0</v>
      </c>
      <c r="W40" s="11">
        <f>SUMIFS('YEARLY DATA'!D:D,'YEARLY DATA'!A:A,'YEARLY PRODUCTIVITY'!$W$31,'YEARLY DATA'!G:G,'YEARLY PRODUCTIVITY'!P40)</f>
        <v>0</v>
      </c>
      <c r="X40" s="11">
        <f>SUMIFS('YEARLY DATA'!D:D,'YEARLY DATA'!A:A,'YEARLY PRODUCTIVITY'!$X$31,'YEARLY DATA'!G:G,'YEARLY PRODUCTIVITY'!P40)</f>
        <v>0</v>
      </c>
      <c r="Y40" s="11">
        <f>SUMIFS('YEARLY DATA'!D:D,'YEARLY DATA'!A:A,'YEARLY PRODUCTIVITY'!$Y$31,'YEARLY DATA'!G:G,'YEARLY PRODUCTIVITY'!P40)</f>
        <v>0</v>
      </c>
      <c r="Z40" s="11"/>
      <c r="AA40" s="11">
        <f>SUMIFS('YEARLY DATA'!D:D,'YEARLY DATA'!A:A,'YEARLY PRODUCTIVITY'!$AA$31,'YEARLY DATA'!G:G,'YEARLY PRODUCTIVITY'!P40)</f>
        <v>0</v>
      </c>
      <c r="AB40" s="11">
        <f>SUMIFS('YEARLY DATA'!D:D,'YEARLY DATA'!A:A,'YEARLY PRODUCTIVITY'!$AB$31,'YEARLY DATA'!G:G,'YEARLY PRODUCTIVITY'!P40)</f>
        <v>0</v>
      </c>
      <c r="AC40" s="11">
        <f t="shared" si="50"/>
        <v>6717054</v>
      </c>
    </row>
    <row r="41" spans="1:30" x14ac:dyDescent="0.25">
      <c r="A41" s="5" t="s">
        <v>101</v>
      </c>
      <c r="B41" s="11">
        <f>SUMIFS('YEARLY DATA'!D:D,'YEARLY DATA'!E:E,'YEARLY PRODUCTIVITY'!A41,'YEARLY DATA'!A:A,'YEARLY PRODUCTIVITY'!$B$31)</f>
        <v>0</v>
      </c>
      <c r="C41" s="11">
        <f>SUMIFS('YEARLY DATA'!D:D,'YEARLY DATA'!E:E,'YEARLY PRODUCTIVITY'!A41,'YEARLY DATA'!A:A,'YEARLY PRODUCTIVITY'!$C$31)</f>
        <v>0</v>
      </c>
      <c r="D41" s="11">
        <f>SUMIFS('YEARLY DATA'!D:D,'YEARLY DATA'!E:E,'YEARLY PRODUCTIVITY'!A41,'YEARLY DATA'!A:A,'YEARLY PRODUCTIVITY'!$D$31)</f>
        <v>0</v>
      </c>
      <c r="E41" s="11">
        <f>SUMIFS('YEARLY DATA'!D:D,'YEARLY DATA'!E:E,'YEARLY PRODUCTIVITY'!A41,'YEARLY DATA'!A:A,'YEARLY PRODUCTIVITY'!$E$31)</f>
        <v>0</v>
      </c>
      <c r="F41" s="11">
        <f>SUMIFS('YEARLY DATA'!D:D,'YEARLY DATA'!E:E,'YEARLY PRODUCTIVITY'!A41,'YEARLY DATA'!A:A,'YEARLY PRODUCTIVITY'!$F$31)</f>
        <v>0</v>
      </c>
      <c r="G41" s="11">
        <f>SUMIFS('YEARLY DATA'!D:D,'YEARLY DATA'!E:E,'YEARLY PRODUCTIVITY'!A41,'YEARLY DATA'!A:A,'YEARLY PRODUCTIVITY'!$G$31)</f>
        <v>0</v>
      </c>
      <c r="H41" s="11">
        <f>SUMIFS('YEARLY DATA'!D:D,'YEARLY DATA'!E:E,'YEARLY PRODUCTIVITY'!A41,'YEARLY DATA'!A:A,'YEARLY PRODUCTIVITY'!$H$31)</f>
        <v>0</v>
      </c>
      <c r="I41" s="11">
        <f>SUMIFS('YEARLY DATA'!D:D,'YEARLY DATA'!E:E,'YEARLY PRODUCTIVITY'!A41,'YEARLY DATA'!A:A,'YEARLY PRODUCTIVITY'!$I$31)</f>
        <v>0</v>
      </c>
      <c r="J41" s="11">
        <f>SUMIFS('YEARLY DATA'!D:D,'YEARLY DATA'!E:E,'YEARLY PRODUCTIVITY'!A41,'YEARLY DATA'!A:A,'YEARLY PRODUCTIVITY'!$J$31)</f>
        <v>0</v>
      </c>
      <c r="K41" s="11">
        <f>SUMIFS('YEARLY DATA'!D:D,'YEARLY DATA'!E:E,'YEARLY PRODUCTIVITY'!A41,'YEARLY DATA'!A:A,'YEARLY PRODUCTIVITY'!$K$31)</f>
        <v>0</v>
      </c>
      <c r="L41" s="11">
        <f>SUMIFS('YEARLY DATA'!D:D,'YEARLY DATA'!E:E,'YEARLY PRODUCTIVITY'!A41,'YEARLY DATA'!A:A,'YEARLY PRODUCTIVITY'!$L$31)</f>
        <v>0</v>
      </c>
      <c r="M41" s="11">
        <f>SUMIFS('YEARLY DATA'!D:D,'YEARLY DATA'!E:E,'YEARLY PRODUCTIVITY'!A41,'YEARLY DATA'!A:A,'YEARLY PRODUCTIVITY'!$M$31)</f>
        <v>0</v>
      </c>
      <c r="N41" s="11">
        <f t="shared" si="49"/>
        <v>0</v>
      </c>
      <c r="P41" s="8" t="s">
        <v>24</v>
      </c>
      <c r="Q41" s="11">
        <f>SUMIFS('YEARLY DATA'!D:D,'YEARLY DATA'!A:A,'YEARLY PRODUCTIVITY'!$Q$31,'YEARLY DATA'!G:G,'YEARLY PRODUCTIVITY'!P41)</f>
        <v>0</v>
      </c>
      <c r="R41" s="11">
        <f>SUMIFS('YEARLY DATA'!D:D,'YEARLY DATA'!A:A,'YEARLY PRODUCTIVITY'!$R$31,'YEARLY DATA'!G:G,'YEARLY PRODUCTIVITY'!P41)</f>
        <v>144000</v>
      </c>
      <c r="S41" s="11">
        <f>SUMIFS('YEARLY DATA'!D:D,'YEARLY DATA'!A:A,'YEARLY PRODUCTIVITY'!$S$31,'YEARLY DATA'!G:G,'YEARLY PRODUCTIVITY'!P41)</f>
        <v>975000</v>
      </c>
      <c r="T41" s="11">
        <f>SUMIFS('YEARLY DATA'!D:D,'YEARLY DATA'!A:A,'YEARLY PRODUCTIVITY'!$T$31,'YEARLY DATA'!G:G,'YEARLY PRODUCTIVITY'!P41)</f>
        <v>0</v>
      </c>
      <c r="U41" s="11">
        <f>SUMIFS('YEARLY DATA'!D:D,'YEARLY DATA'!A:A,'YEARLY PRODUCTIVITY'!$U$31,'YEARLY DATA'!G:G,'YEARLY PRODUCTIVITY'!P41)</f>
        <v>0</v>
      </c>
      <c r="V41" s="11">
        <f>SUMIFS('YEARLY DATA'!D:D,'YEARLY DATA'!A:A,'YEARLY PRODUCTIVITY'!$V$31,'YEARLY DATA'!G:G,'YEARLY PRODUCTIVITY'!P41)</f>
        <v>0</v>
      </c>
      <c r="W41" s="11">
        <f>SUMIFS('YEARLY DATA'!D:D,'YEARLY DATA'!A:A,'YEARLY PRODUCTIVITY'!$W$31,'YEARLY DATA'!G:G,'YEARLY PRODUCTIVITY'!P41)</f>
        <v>0</v>
      </c>
      <c r="X41" s="11">
        <f>SUMIFS('YEARLY DATA'!D:D,'YEARLY DATA'!A:A,'YEARLY PRODUCTIVITY'!$X$31,'YEARLY DATA'!G:G,'YEARLY PRODUCTIVITY'!P41)</f>
        <v>0</v>
      </c>
      <c r="Y41" s="11">
        <f>SUMIFS('YEARLY DATA'!D:D,'YEARLY DATA'!A:A,'YEARLY PRODUCTIVITY'!$Y$31,'YEARLY DATA'!G:G,'YEARLY PRODUCTIVITY'!P41)</f>
        <v>0</v>
      </c>
      <c r="Z41" s="11"/>
      <c r="AA41" s="11">
        <f>SUMIFS('YEARLY DATA'!D:D,'YEARLY DATA'!A:A,'YEARLY PRODUCTIVITY'!$AA$31,'YEARLY DATA'!G:G,'YEARLY PRODUCTIVITY'!P41)</f>
        <v>0</v>
      </c>
      <c r="AB41" s="11">
        <f>SUMIFS('YEARLY DATA'!D:D,'YEARLY DATA'!A:A,'YEARLY PRODUCTIVITY'!$AB$31,'YEARLY DATA'!G:G,'YEARLY PRODUCTIVITY'!P41)</f>
        <v>0</v>
      </c>
      <c r="AC41" s="11">
        <f t="shared" si="50"/>
        <v>1119000</v>
      </c>
    </row>
    <row r="42" spans="1:30" x14ac:dyDescent="0.25">
      <c r="A42" s="96" t="s">
        <v>38</v>
      </c>
      <c r="B42" s="99">
        <f t="shared" ref="B42:N42" si="51">SUM(B32:B41)</f>
        <v>27873226</v>
      </c>
      <c r="C42" s="99">
        <f t="shared" si="51"/>
        <v>39576409</v>
      </c>
      <c r="D42" s="99">
        <f t="shared" si="51"/>
        <v>45351373</v>
      </c>
      <c r="E42" s="99">
        <f t="shared" si="51"/>
        <v>0</v>
      </c>
      <c r="F42" s="99">
        <f t="shared" si="51"/>
        <v>0</v>
      </c>
      <c r="G42" s="99">
        <f t="shared" si="51"/>
        <v>0</v>
      </c>
      <c r="H42" s="99">
        <f t="shared" si="51"/>
        <v>0</v>
      </c>
      <c r="I42" s="99">
        <f t="shared" si="51"/>
        <v>0</v>
      </c>
      <c r="J42" s="99">
        <f t="shared" si="51"/>
        <v>0</v>
      </c>
      <c r="K42" s="99">
        <f t="shared" si="51"/>
        <v>0</v>
      </c>
      <c r="L42" s="99">
        <f t="shared" si="51"/>
        <v>0</v>
      </c>
      <c r="M42" s="99">
        <f t="shared" si="51"/>
        <v>0</v>
      </c>
      <c r="N42" s="99">
        <f t="shared" si="51"/>
        <v>112801008</v>
      </c>
      <c r="P42" s="8" t="s">
        <v>102</v>
      </c>
      <c r="Q42" s="11">
        <f>SUMIFS('YEARLY DATA'!D:D,'YEARLY DATA'!A:A,'YEARLY PRODUCTIVITY'!$Q$31,'YEARLY DATA'!G:G,'YEARLY PRODUCTIVITY'!P42)</f>
        <v>0</v>
      </c>
      <c r="R42" s="11">
        <f>SUMIFS('YEARLY DATA'!D:D,'YEARLY DATA'!A:A,'YEARLY PRODUCTIVITY'!$R$31,'YEARLY DATA'!G:G,'YEARLY PRODUCTIVITY'!P42)</f>
        <v>0</v>
      </c>
      <c r="S42" s="11">
        <f>SUMIFS('YEARLY DATA'!D:D,'YEARLY DATA'!A:A,'YEARLY PRODUCTIVITY'!$S$31,'YEARLY DATA'!G:G,'YEARLY PRODUCTIVITY'!P42)</f>
        <v>120000</v>
      </c>
      <c r="T42" s="11">
        <f>SUMIFS('YEARLY DATA'!D:D,'YEARLY DATA'!A:A,'YEARLY PRODUCTIVITY'!$T$31,'YEARLY DATA'!G:G,'YEARLY PRODUCTIVITY'!P42)</f>
        <v>0</v>
      </c>
      <c r="U42" s="11">
        <f>SUMIFS('YEARLY DATA'!D:D,'YEARLY DATA'!A:A,'YEARLY PRODUCTIVITY'!$U$31,'YEARLY DATA'!G:G,'YEARLY PRODUCTIVITY'!P42)</f>
        <v>0</v>
      </c>
      <c r="V42" s="11">
        <f>SUMIFS('YEARLY DATA'!D:D,'YEARLY DATA'!A:A,'YEARLY PRODUCTIVITY'!$V$31,'YEARLY DATA'!G:G,'YEARLY PRODUCTIVITY'!P42)</f>
        <v>0</v>
      </c>
      <c r="W42" s="11">
        <f>SUMIFS('YEARLY DATA'!D:D,'YEARLY DATA'!A:A,'YEARLY PRODUCTIVITY'!$W$31,'YEARLY DATA'!G:G,'YEARLY PRODUCTIVITY'!P42)</f>
        <v>0</v>
      </c>
      <c r="X42" s="11">
        <f>SUMIFS('YEARLY DATA'!D:D,'YEARLY DATA'!A:A,'YEARLY PRODUCTIVITY'!$X$31,'YEARLY DATA'!G:G,'YEARLY PRODUCTIVITY'!P42)</f>
        <v>0</v>
      </c>
      <c r="Y42" s="11">
        <f>SUMIFS('YEARLY DATA'!D:D,'YEARLY DATA'!A:A,'YEARLY PRODUCTIVITY'!$Y$31,'YEARLY DATA'!G:G,'YEARLY PRODUCTIVITY'!P42)</f>
        <v>0</v>
      </c>
      <c r="Z42" s="11"/>
      <c r="AA42" s="11">
        <f>SUMIFS('YEARLY DATA'!D:D,'YEARLY DATA'!A:A,'YEARLY PRODUCTIVITY'!$AA$31,'YEARLY DATA'!G:G,'YEARLY PRODUCTIVITY'!P42)</f>
        <v>0</v>
      </c>
      <c r="AB42" s="11">
        <f>SUMIFS('YEARLY DATA'!D:D,'YEARLY DATA'!A:A,'YEARLY PRODUCTIVITY'!$AB$31,'YEARLY DATA'!G:G,'YEARLY PRODUCTIVITY'!P42)</f>
        <v>0</v>
      </c>
      <c r="AC42" s="11">
        <f t="shared" si="50"/>
        <v>120000</v>
      </c>
    </row>
    <row r="43" spans="1:30" x14ac:dyDescent="0.25">
      <c r="P43" s="104" t="s">
        <v>38</v>
      </c>
      <c r="Q43" s="99">
        <f t="shared" ref="Q43:Y43" si="52">SUM(Q32:Q42)</f>
        <v>27873226</v>
      </c>
      <c r="R43" s="99">
        <f t="shared" si="52"/>
        <v>38976409</v>
      </c>
      <c r="S43" s="99">
        <f t="shared" si="52"/>
        <v>45796125</v>
      </c>
      <c r="T43" s="99">
        <f t="shared" si="52"/>
        <v>0</v>
      </c>
      <c r="U43" s="99">
        <f t="shared" si="52"/>
        <v>0</v>
      </c>
      <c r="V43" s="99">
        <f t="shared" si="52"/>
        <v>0</v>
      </c>
      <c r="W43" s="99">
        <f t="shared" si="52"/>
        <v>0</v>
      </c>
      <c r="X43" s="99">
        <f t="shared" si="52"/>
        <v>0</v>
      </c>
      <c r="Y43" s="99">
        <f t="shared" si="52"/>
        <v>0</v>
      </c>
      <c r="Z43" s="99"/>
      <c r="AA43" s="99">
        <f>SUM(AA32:AA42)</f>
        <v>0</v>
      </c>
      <c r="AB43" s="99">
        <f>SUM(AB32:AB42)</f>
        <v>0</v>
      </c>
      <c r="AC43" s="99">
        <f>SUM(AC32:AC42)</f>
        <v>112645760</v>
      </c>
      <c r="AD43" s="8"/>
    </row>
    <row r="46" spans="1:30" x14ac:dyDescent="0.25">
      <c r="A46" s="96" t="s">
        <v>107</v>
      </c>
      <c r="B46" s="100" t="s">
        <v>94</v>
      </c>
      <c r="C46" s="96" t="s">
        <v>98</v>
      </c>
      <c r="D46" s="96" t="s">
        <v>95</v>
      </c>
      <c r="E46" s="96" t="s">
        <v>96</v>
      </c>
      <c r="F46" s="96" t="s">
        <v>97</v>
      </c>
      <c r="G46" s="96" t="s">
        <v>123</v>
      </c>
      <c r="H46" s="96" t="s">
        <v>129</v>
      </c>
      <c r="I46" s="96" t="s">
        <v>138</v>
      </c>
      <c r="J46" s="96" t="s">
        <v>143</v>
      </c>
      <c r="K46" s="96" t="s">
        <v>150</v>
      </c>
      <c r="L46" s="96" t="s">
        <v>185</v>
      </c>
      <c r="M46" s="96" t="s">
        <v>196</v>
      </c>
      <c r="N46" s="96" t="s">
        <v>103</v>
      </c>
    </row>
    <row r="47" spans="1:30" x14ac:dyDescent="0.25">
      <c r="A47" s="5" t="s">
        <v>16</v>
      </c>
      <c r="B47" s="11">
        <f>SUMIFS('YEARLY DATA'!D:D,'YEARLY DATA'!F:F,'YEARLY PRODUCTIVITY'!A47,'YEARLY DATA'!A:A,'YEARLY PRODUCTIVITY'!$B$46)</f>
        <v>15497669</v>
      </c>
      <c r="C47" s="11">
        <f>SUMIFS('YEARLY DATA'!D:D,'YEARLY DATA'!F:F,'YEARLY PRODUCTIVITY'!A47,'YEARLY DATA'!A:A,'YEARLY PRODUCTIVITY'!$C$46)</f>
        <v>30856870</v>
      </c>
      <c r="D47" s="11">
        <f>SUMIFS('YEARLY DATA'!D:D,'YEARLY DATA'!F:F,'YEARLY PRODUCTIVITY'!A47,'YEARLY DATA'!A:A,'YEARLY PRODUCTIVITY'!$D$46)</f>
        <v>37182315</v>
      </c>
      <c r="E47" s="11">
        <f>SUMIFS('YEARLY DATA'!D:D,'YEARLY DATA'!F:F,'YEARLY PRODUCTIVITY'!A47,'YEARLY DATA'!A:A,'YEARLY PRODUCTIVITY'!$E$46)</f>
        <v>0</v>
      </c>
      <c r="F47" s="11">
        <f>SUMIFS('YEARLY DATA'!D:D,'YEARLY DATA'!F:F,'YEARLY PRODUCTIVITY'!A47,'YEARLY DATA'!A:A,'YEARLY PRODUCTIVITY'!$F$46)</f>
        <v>0</v>
      </c>
      <c r="G47" s="11">
        <f>SUMIFS('YEARLY DATA'!D:D,'YEARLY DATA'!F:F,'YEARLY PRODUCTIVITY'!A47,'YEARLY DATA'!A:A,'YEARLY PRODUCTIVITY'!$G$46)</f>
        <v>0</v>
      </c>
      <c r="H47" s="11">
        <f>SUMIFS('YEARLY DATA'!D:D,'YEARLY DATA'!F:F,'YEARLY PRODUCTIVITY'!A47,'YEARLY DATA'!A:A,'YEARLY PRODUCTIVITY'!$H$46)</f>
        <v>0</v>
      </c>
      <c r="I47" s="11">
        <f>SUMIFS('YEARLY DATA'!D:D,'YEARLY DATA'!F:F,'YEARLY PRODUCTIVITY'!A47,'YEARLY DATA'!A:A,'YEARLY PRODUCTIVITY'!$I$46)</f>
        <v>0</v>
      </c>
      <c r="J47" s="11">
        <f>SUMIFS('YEARLY DATA'!D:D,'YEARLY DATA'!F:F,'YEARLY PRODUCTIVITY'!A47,'YEARLY DATA'!A:A,'YEARLY PRODUCTIVITY'!$J$46)</f>
        <v>0</v>
      </c>
      <c r="K47" s="11">
        <f>SUMIFS('YEARLY DATA'!D:D,'YEARLY DATA'!F:F,'YEARLY PRODUCTIVITY'!A47,'YEARLY DATA'!A:A,'YEARLY PRODUCTIVITY'!$K$46)</f>
        <v>0</v>
      </c>
      <c r="L47" s="11">
        <f>SUMIFS('YEARLY DATA'!D:D,'YEARLY DATA'!F:F,'YEARLY PRODUCTIVITY'!A47,'YEARLY DATA'!A:A,'YEARLY PRODUCTIVITY'!$L$46)</f>
        <v>0</v>
      </c>
      <c r="M47" s="11">
        <f>SUMIFS('YEARLY DATA'!D:D,'YEARLY DATA'!F:F,'YEARLY PRODUCTIVITY'!A47,'YEARLY DATA'!A:A,'YEARLY PRODUCTIVITY'!$M$46)</f>
        <v>0</v>
      </c>
      <c r="N47" s="11">
        <f>SUM(B47:L47)</f>
        <v>83536854</v>
      </c>
    </row>
    <row r="48" spans="1:30" x14ac:dyDescent="0.25">
      <c r="A48" s="5" t="s">
        <v>10</v>
      </c>
      <c r="B48" s="11">
        <f>SUMIFS('YEARLY DATA'!D:D,'YEARLY DATA'!F:F,'YEARLY PRODUCTIVITY'!A48,'YEARLY DATA'!A:A,'YEARLY PRODUCTIVITY'!$B$46)</f>
        <v>12375557</v>
      </c>
      <c r="C48" s="11">
        <f>SUMIFS('YEARLY DATA'!D:D,'YEARLY DATA'!F:F,'YEARLY PRODUCTIVITY'!A48,'YEARLY DATA'!A:A,'YEARLY PRODUCTIVITY'!$C$46)</f>
        <v>8719539</v>
      </c>
      <c r="D48" s="11">
        <f>SUMIFS('YEARLY DATA'!D:D,'YEARLY DATA'!F:F,'YEARLY PRODUCTIVITY'!A48,'YEARLY DATA'!A:A,'YEARLY PRODUCTIVITY'!$D$46)</f>
        <v>8613810</v>
      </c>
      <c r="E48" s="11">
        <f>SUMIFS('YEARLY DATA'!D:D,'YEARLY DATA'!F:F,'YEARLY PRODUCTIVITY'!A48,'YEARLY DATA'!A:A,'YEARLY PRODUCTIVITY'!$E$46)</f>
        <v>0</v>
      </c>
      <c r="F48" s="11">
        <f>SUMIFS('YEARLY DATA'!D:D,'YEARLY DATA'!F:F,'YEARLY PRODUCTIVITY'!A48,'YEARLY DATA'!A:A,'YEARLY PRODUCTIVITY'!$F$46)</f>
        <v>0</v>
      </c>
      <c r="G48" s="11">
        <f>SUMIFS('YEARLY DATA'!D:D,'YEARLY DATA'!F:F,'YEARLY PRODUCTIVITY'!A48,'YEARLY DATA'!A:A,'YEARLY PRODUCTIVITY'!$G$46)</f>
        <v>0</v>
      </c>
      <c r="H48" s="11">
        <f>SUMIFS('YEARLY DATA'!D:D,'YEARLY DATA'!F:F,'YEARLY PRODUCTIVITY'!A48,'YEARLY DATA'!A:A,'YEARLY PRODUCTIVITY'!$H$46)</f>
        <v>0</v>
      </c>
      <c r="I48" s="11">
        <f>SUMIFS('YEARLY DATA'!D:D,'YEARLY DATA'!F:F,'YEARLY PRODUCTIVITY'!A48,'YEARLY DATA'!A:A,'YEARLY PRODUCTIVITY'!$I$46)</f>
        <v>0</v>
      </c>
      <c r="J48" s="11">
        <f>SUMIFS('YEARLY DATA'!D:D,'YEARLY DATA'!F:F,'YEARLY PRODUCTIVITY'!A48,'YEARLY DATA'!A:A,'YEARLY PRODUCTIVITY'!$J$46)</f>
        <v>0</v>
      </c>
      <c r="K48" s="11">
        <f>SUMIFS('YEARLY DATA'!D:D,'YEARLY DATA'!F:F,'YEARLY PRODUCTIVITY'!A48,'YEARLY DATA'!A:A,'YEARLY PRODUCTIVITY'!$K$46)</f>
        <v>0</v>
      </c>
      <c r="L48" s="11">
        <f>SUMIFS('YEARLY DATA'!D:D,'YEARLY DATA'!F:F,'YEARLY PRODUCTIVITY'!A48,'YEARLY DATA'!A:A,'YEARLY PRODUCTIVITY'!$L$46)</f>
        <v>0</v>
      </c>
      <c r="M48" s="11">
        <f>SUMIFS('YEARLY DATA'!D:D,'YEARLY DATA'!F:F,'YEARLY PRODUCTIVITY'!A48,'YEARLY DATA'!A:A,'YEARLY PRODUCTIVITY'!$M$46)</f>
        <v>0</v>
      </c>
      <c r="N48" s="11">
        <f>SUM(B48:L48)</f>
        <v>29708906</v>
      </c>
    </row>
    <row r="49" spans="1:14" x14ac:dyDescent="0.25">
      <c r="A49" s="96" t="s">
        <v>38</v>
      </c>
      <c r="B49" s="99">
        <f>SUM(B47:B48)</f>
        <v>27873226</v>
      </c>
      <c r="C49" s="99">
        <f>SUM(C47:C48)</f>
        <v>39576409</v>
      </c>
      <c r="D49" s="99">
        <f t="shared" ref="D49:N49" si="53">SUM(D47:D48)</f>
        <v>45796125</v>
      </c>
      <c r="E49" s="99">
        <f t="shared" si="53"/>
        <v>0</v>
      </c>
      <c r="F49" s="99">
        <f t="shared" si="53"/>
        <v>0</v>
      </c>
      <c r="G49" s="99">
        <f t="shared" si="53"/>
        <v>0</v>
      </c>
      <c r="H49" s="99">
        <f t="shared" si="53"/>
        <v>0</v>
      </c>
      <c r="I49" s="99">
        <f t="shared" si="53"/>
        <v>0</v>
      </c>
      <c r="J49" s="99">
        <f t="shared" si="53"/>
        <v>0</v>
      </c>
      <c r="K49" s="99">
        <f t="shared" si="53"/>
        <v>0</v>
      </c>
      <c r="L49" s="99">
        <f t="shared" si="53"/>
        <v>0</v>
      </c>
      <c r="M49" s="99">
        <f t="shared" si="53"/>
        <v>0</v>
      </c>
      <c r="N49" s="99">
        <f t="shared" si="53"/>
        <v>113245760</v>
      </c>
    </row>
    <row r="51" spans="1:14" x14ac:dyDescent="0.25">
      <c r="A51" s="96" t="s">
        <v>7</v>
      </c>
      <c r="B51" s="100" t="s">
        <v>94</v>
      </c>
      <c r="C51" s="96" t="s">
        <v>98</v>
      </c>
      <c r="D51" s="96" t="s">
        <v>95</v>
      </c>
      <c r="E51" s="96" t="s">
        <v>96</v>
      </c>
      <c r="F51" s="96" t="s">
        <v>97</v>
      </c>
      <c r="G51" s="96" t="s">
        <v>123</v>
      </c>
      <c r="H51" s="96" t="s">
        <v>129</v>
      </c>
      <c r="I51" s="96" t="s">
        <v>138</v>
      </c>
      <c r="J51" s="96" t="s">
        <v>143</v>
      </c>
      <c r="K51" s="96" t="s">
        <v>150</v>
      </c>
      <c r="L51" s="96" t="s">
        <v>185</v>
      </c>
      <c r="M51" s="96" t="s">
        <v>196</v>
      </c>
      <c r="N51" s="96" t="s">
        <v>103</v>
      </c>
    </row>
    <row r="52" spans="1:14" x14ac:dyDescent="0.25">
      <c r="A52" s="5" t="s">
        <v>23</v>
      </c>
      <c r="B52" s="6">
        <f>SUMIFS('YEARLY DATA'!D:D,'YEARLY DATA'!A:A,'YEARLY PRODUCTIVITY'!$B$51,'YEARLY DATA'!H:H,'YEARLY PRODUCTIVITY'!A52)</f>
        <v>0</v>
      </c>
      <c r="C52" s="11">
        <f>SUMIFS('YEARLY DATA'!D:D,'YEARLY DATA'!A:A,'YEARLY PRODUCTIVITY'!$C$51,'YEARLY DATA'!H:H,'YEARLY PRODUCTIVITY'!A52)</f>
        <v>0</v>
      </c>
      <c r="D52" s="11">
        <f>SUMIFS('YEARLY DATA'!D:D,'YEARLY DATA'!A:A,'YEARLY PRODUCTIVITY'!$D$51,'YEARLY DATA'!H:H,'YEARLY PRODUCTIVITY'!A52)</f>
        <v>0</v>
      </c>
      <c r="E52" s="11">
        <f>SUMIFS('YEARLY DATA'!D:D,'YEARLY DATA'!A:A,'YEARLY PRODUCTIVITY'!$E$51,'YEARLY DATA'!H:H,'YEARLY PRODUCTIVITY'!A52)</f>
        <v>0</v>
      </c>
      <c r="F52" s="11">
        <f>SUMIFS('YEARLY DATA'!D:D,'YEARLY DATA'!A:A,'YEARLY PRODUCTIVITY'!$F$51,'YEARLY DATA'!H:H,'YEARLY PRODUCTIVITY'!A52)</f>
        <v>0</v>
      </c>
      <c r="G52" s="11">
        <f>SUMIFS('YEARLY DATA'!D:D,'YEARLY DATA'!A:A,'YEARLY PRODUCTIVITY'!$G$51,'YEARLY DATA'!H:H,'YEARLY PRODUCTIVITY'!A52)</f>
        <v>0</v>
      </c>
      <c r="H52" s="11">
        <f>SUMIFS('YEARLY DATA'!D:D,'YEARLY DATA'!A:A,'YEARLY PRODUCTIVITY'!$H$51,'YEARLY DATA'!H:H,'YEARLY PRODUCTIVITY'!A52)</f>
        <v>0</v>
      </c>
      <c r="I52" s="11">
        <f>SUMIFS('YEARLY DATA'!D:D,'YEARLY DATA'!A:A,'YEARLY PRODUCTIVITY'!$I$51,'YEARLY DATA'!H:H,'YEARLY PRODUCTIVITY'!A52)</f>
        <v>0</v>
      </c>
      <c r="J52" s="11"/>
      <c r="K52" s="11">
        <f>SUMIFS('YEARLY DATA'!D:D,'YEARLY DATA'!A:A,'YEARLY PRODUCTIVITY'!$K$51,'YEARLY DATA'!H:H,'YEARLY PRODUCTIVITY'!A52)</f>
        <v>0</v>
      </c>
      <c r="L52" s="11">
        <f>SUMIFS('YEARLY DATA'!D:D,'YEARLY DATA'!A:A,'YEARLY PRODUCTIVITY'!$L$51,'YEARLY DATA'!H:H,'YEARLY PRODUCTIVITY'!A52)</f>
        <v>0</v>
      </c>
      <c r="M52" s="11"/>
      <c r="N52" s="11">
        <f t="shared" ref="N52:N66" si="54">SUM(B52:L52)</f>
        <v>0</v>
      </c>
    </row>
    <row r="53" spans="1:14" x14ac:dyDescent="0.25">
      <c r="A53" s="5" t="s">
        <v>12</v>
      </c>
      <c r="B53" s="6">
        <f>SUMIFS('YEARLY DATA'!D:D,'YEARLY DATA'!A:A,'YEARLY PRODUCTIVITY'!$B$51,'YEARLY DATA'!H:H,'YEARLY PRODUCTIVITY'!A53)</f>
        <v>11550861</v>
      </c>
      <c r="C53" s="11">
        <f>SUMIFS('YEARLY DATA'!D:D,'YEARLY DATA'!A:A,'YEARLY PRODUCTIVITY'!$C$51,'YEARLY DATA'!H:H,'YEARLY PRODUCTIVITY'!A53)</f>
        <v>7999486</v>
      </c>
      <c r="D53" s="11">
        <f>SUMIFS('YEARLY DATA'!D:D,'YEARLY DATA'!A:A,'YEARLY PRODUCTIVITY'!$D$51,'YEARLY DATA'!H:H,'YEARLY PRODUCTIVITY'!A53)</f>
        <v>7854553</v>
      </c>
      <c r="E53" s="11">
        <f>SUMIFS('YEARLY DATA'!D:D,'YEARLY DATA'!A:A,'YEARLY PRODUCTIVITY'!$E$51,'YEARLY DATA'!H:H,'YEARLY PRODUCTIVITY'!A53)</f>
        <v>0</v>
      </c>
      <c r="F53" s="11">
        <f>SUMIFS('YEARLY DATA'!D:D,'YEARLY DATA'!A:A,'YEARLY PRODUCTIVITY'!$F$51,'YEARLY DATA'!H:H,'YEARLY PRODUCTIVITY'!A53)</f>
        <v>0</v>
      </c>
      <c r="G53" s="11">
        <f>SUMIFS('YEARLY DATA'!D:D,'YEARLY DATA'!A:A,'YEARLY PRODUCTIVITY'!$G$51,'YEARLY DATA'!H:H,'YEARLY PRODUCTIVITY'!A53)</f>
        <v>0</v>
      </c>
      <c r="H53" s="11">
        <f>SUMIFS('YEARLY DATA'!D:D,'YEARLY DATA'!A:A,'YEARLY PRODUCTIVITY'!$H$51,'YEARLY DATA'!H:H,'YEARLY PRODUCTIVITY'!A53)</f>
        <v>0</v>
      </c>
      <c r="I53" s="11">
        <f>SUMIFS('YEARLY DATA'!D:D,'YEARLY DATA'!A:A,'YEARLY PRODUCTIVITY'!$I$51,'YEARLY DATA'!H:H,'YEARLY PRODUCTIVITY'!A53)</f>
        <v>0</v>
      </c>
      <c r="J53" s="11"/>
      <c r="K53" s="11">
        <f>SUMIFS('YEARLY DATA'!D:D,'YEARLY DATA'!A:A,'YEARLY PRODUCTIVITY'!$K$51,'YEARLY DATA'!H:H,'YEARLY PRODUCTIVITY'!A53)</f>
        <v>0</v>
      </c>
      <c r="L53" s="11">
        <f>SUMIFS('YEARLY DATA'!D:D,'YEARLY DATA'!A:A,'YEARLY PRODUCTIVITY'!$L$51,'YEARLY DATA'!H:H,'YEARLY PRODUCTIVITY'!A53)</f>
        <v>0</v>
      </c>
      <c r="M53" s="11"/>
      <c r="N53" s="11">
        <f t="shared" si="54"/>
        <v>27404900</v>
      </c>
    </row>
    <row r="54" spans="1:14" x14ac:dyDescent="0.25">
      <c r="A54" s="5" t="s">
        <v>57</v>
      </c>
      <c r="B54" s="6">
        <f>SUMIFS('YEARLY DATA'!D:D,'YEARLY DATA'!A:A,'YEARLY PRODUCTIVITY'!$B$51,'YEARLY DATA'!H:H,'YEARLY PRODUCTIVITY'!A54)</f>
        <v>0</v>
      </c>
      <c r="C54" s="11">
        <f>SUMIFS('YEARLY DATA'!D:D,'YEARLY DATA'!A:A,'YEARLY PRODUCTIVITY'!$C$51,'YEARLY DATA'!H:H,'YEARLY PRODUCTIVITY'!A54)</f>
        <v>0</v>
      </c>
      <c r="D54" s="11">
        <f>SUMIFS('YEARLY DATA'!D:D,'YEARLY DATA'!A:A,'YEARLY PRODUCTIVITY'!$D$51,'YEARLY DATA'!H:H,'YEARLY PRODUCTIVITY'!A54)</f>
        <v>0</v>
      </c>
      <c r="E54" s="11">
        <f>SUMIFS('YEARLY DATA'!D:D,'YEARLY DATA'!A:A,'YEARLY PRODUCTIVITY'!$E$51,'YEARLY DATA'!H:H,'YEARLY PRODUCTIVITY'!A54)</f>
        <v>0</v>
      </c>
      <c r="F54" s="11">
        <f>SUMIFS('YEARLY DATA'!D:D,'YEARLY DATA'!A:A,'YEARLY PRODUCTIVITY'!$F$51,'YEARLY DATA'!H:H,'YEARLY PRODUCTIVITY'!A54)</f>
        <v>0</v>
      </c>
      <c r="G54" s="11">
        <f>SUMIFS('YEARLY DATA'!D:D,'YEARLY DATA'!A:A,'YEARLY PRODUCTIVITY'!$G$51,'YEARLY DATA'!H:H,'YEARLY PRODUCTIVITY'!A54)</f>
        <v>0</v>
      </c>
      <c r="H54" s="11">
        <f>SUMIFS('YEARLY DATA'!D:D,'YEARLY DATA'!A:A,'YEARLY PRODUCTIVITY'!$H$51,'YEARLY DATA'!H:H,'YEARLY PRODUCTIVITY'!A54)</f>
        <v>0</v>
      </c>
      <c r="I54" s="11">
        <f>SUMIFS('YEARLY DATA'!D:D,'YEARLY DATA'!A:A,'YEARLY PRODUCTIVITY'!$I$51,'YEARLY DATA'!H:H,'YEARLY PRODUCTIVITY'!A54)</f>
        <v>0</v>
      </c>
      <c r="J54" s="11"/>
      <c r="K54" s="11">
        <f>SUMIFS('YEARLY DATA'!D:D,'YEARLY DATA'!A:A,'YEARLY PRODUCTIVITY'!$K$51,'YEARLY DATA'!H:H,'YEARLY PRODUCTIVITY'!A54)</f>
        <v>0</v>
      </c>
      <c r="L54" s="11">
        <f>SUMIFS('YEARLY DATA'!D:D,'YEARLY DATA'!A:A,'YEARLY PRODUCTIVITY'!$L$51,'YEARLY DATA'!H:H,'YEARLY PRODUCTIVITY'!A54)</f>
        <v>0</v>
      </c>
      <c r="M54" s="11"/>
      <c r="N54" s="11">
        <f t="shared" si="54"/>
        <v>0</v>
      </c>
    </row>
    <row r="55" spans="1:14" x14ac:dyDescent="0.25">
      <c r="A55" s="5" t="s">
        <v>18</v>
      </c>
      <c r="B55" s="6">
        <f>SUMIFS('YEARLY DATA'!D:D,'YEARLY DATA'!A:A,'YEARLY PRODUCTIVITY'!$B$51,'YEARLY DATA'!H:H,'YEARLY PRODUCTIVITY'!A55)</f>
        <v>866000</v>
      </c>
      <c r="C55" s="11">
        <f>SUMIFS('YEARLY DATA'!D:D,'YEARLY DATA'!A:A,'YEARLY PRODUCTIVITY'!$C$51,'YEARLY DATA'!H:H,'YEARLY PRODUCTIVITY'!A55)</f>
        <v>1251000</v>
      </c>
      <c r="D55" s="11">
        <f>SUMIFS('YEARLY DATA'!D:D,'YEARLY DATA'!A:A,'YEARLY PRODUCTIVITY'!$D$51,'YEARLY DATA'!H:H,'YEARLY PRODUCTIVITY'!A55)</f>
        <v>1037925</v>
      </c>
      <c r="E55" s="11">
        <f>SUMIFS('YEARLY DATA'!D:D,'YEARLY DATA'!A:A,'YEARLY PRODUCTIVITY'!$E$51,'YEARLY DATA'!H:H,'YEARLY PRODUCTIVITY'!A55)</f>
        <v>0</v>
      </c>
      <c r="F55" s="11">
        <f>SUMIFS('YEARLY DATA'!D:D,'YEARLY DATA'!A:A,'YEARLY PRODUCTIVITY'!$F$51,'YEARLY DATA'!H:H,'YEARLY PRODUCTIVITY'!A55)</f>
        <v>0</v>
      </c>
      <c r="G55" s="11">
        <f>SUMIFS('YEARLY DATA'!D:D,'YEARLY DATA'!A:A,'YEARLY PRODUCTIVITY'!$G$51,'YEARLY DATA'!H:H,'YEARLY PRODUCTIVITY'!A55)</f>
        <v>0</v>
      </c>
      <c r="H55" s="11">
        <f>SUMIFS('YEARLY DATA'!D:D,'YEARLY DATA'!A:A,'YEARLY PRODUCTIVITY'!$H$51,'YEARLY DATA'!H:H,'YEARLY PRODUCTIVITY'!A55)</f>
        <v>0</v>
      </c>
      <c r="I55" s="11">
        <f>SUMIFS('YEARLY DATA'!D:D,'YEARLY DATA'!A:A,'YEARLY PRODUCTIVITY'!$I$51,'YEARLY DATA'!H:H,'YEARLY PRODUCTIVITY'!A55)</f>
        <v>0</v>
      </c>
      <c r="J55" s="11"/>
      <c r="K55" s="11">
        <f>SUMIFS('YEARLY DATA'!D:D,'YEARLY DATA'!A:A,'YEARLY PRODUCTIVITY'!$K$51,'YEARLY DATA'!H:H,'YEARLY PRODUCTIVITY'!A55)</f>
        <v>0</v>
      </c>
      <c r="L55" s="11">
        <f>SUMIFS('YEARLY DATA'!D:D,'YEARLY DATA'!A:A,'YEARLY PRODUCTIVITY'!$L$51,'YEARLY DATA'!H:H,'YEARLY PRODUCTIVITY'!A55)</f>
        <v>0</v>
      </c>
      <c r="M55" s="11"/>
      <c r="N55" s="11">
        <f t="shared" si="54"/>
        <v>3154925</v>
      </c>
    </row>
    <row r="56" spans="1:14" x14ac:dyDescent="0.25">
      <c r="A56" s="5" t="s">
        <v>19</v>
      </c>
      <c r="B56" s="6">
        <f>SUMIFS('YEARLY DATA'!D:D,'YEARLY DATA'!A:A,'YEARLY PRODUCTIVITY'!$B$51,'YEARLY DATA'!H:H,'YEARLY PRODUCTIVITY'!A56)</f>
        <v>6304726</v>
      </c>
      <c r="C56" s="11">
        <f>SUMIFS('YEARLY DATA'!D:D,'YEARLY DATA'!A:A,'YEARLY PRODUCTIVITY'!$C$51,'YEARLY DATA'!H:H,'YEARLY PRODUCTIVITY'!A56)</f>
        <v>9691130</v>
      </c>
      <c r="D56" s="11">
        <f>SUMIFS('YEARLY DATA'!D:D,'YEARLY DATA'!A:A,'YEARLY PRODUCTIVITY'!$D$51,'YEARLY DATA'!H:H,'YEARLY PRODUCTIVITY'!A56)</f>
        <v>9435532</v>
      </c>
      <c r="E56" s="11">
        <f>SUMIFS('YEARLY DATA'!D:D,'YEARLY DATA'!A:A,'YEARLY PRODUCTIVITY'!$E$51,'YEARLY DATA'!H:H,'YEARLY PRODUCTIVITY'!A56)</f>
        <v>0</v>
      </c>
      <c r="F56" s="11">
        <f>SUMIFS('YEARLY DATA'!D:D,'YEARLY DATA'!A:A,'YEARLY PRODUCTIVITY'!$F$51,'YEARLY DATA'!H:H,'YEARLY PRODUCTIVITY'!A56)</f>
        <v>0</v>
      </c>
      <c r="G56" s="11">
        <f>SUMIFS('YEARLY DATA'!D:D,'YEARLY DATA'!A:A,'YEARLY PRODUCTIVITY'!$G$51,'YEARLY DATA'!H:H,'YEARLY PRODUCTIVITY'!A56)</f>
        <v>0</v>
      </c>
      <c r="H56" s="11">
        <f>SUMIFS('YEARLY DATA'!D:D,'YEARLY DATA'!A:A,'YEARLY PRODUCTIVITY'!$H$51,'YEARLY DATA'!H:H,'YEARLY PRODUCTIVITY'!A56)</f>
        <v>0</v>
      </c>
      <c r="I56" s="11">
        <f>SUMIFS('YEARLY DATA'!D:D,'YEARLY DATA'!A:A,'YEARLY PRODUCTIVITY'!$I$51,'YEARLY DATA'!H:H,'YEARLY PRODUCTIVITY'!A56)</f>
        <v>0</v>
      </c>
      <c r="J56" s="11"/>
      <c r="K56" s="11">
        <f>SUMIFS('YEARLY DATA'!D:D,'YEARLY DATA'!A:A,'YEARLY PRODUCTIVITY'!$K$51,'YEARLY DATA'!H:H,'YEARLY PRODUCTIVITY'!A56)</f>
        <v>0</v>
      </c>
      <c r="L56" s="11">
        <f>SUMIFS('YEARLY DATA'!D:D,'YEARLY DATA'!A:A,'YEARLY PRODUCTIVITY'!$L$51,'YEARLY DATA'!H:H,'YEARLY PRODUCTIVITY'!A56)</f>
        <v>0</v>
      </c>
      <c r="M56" s="11"/>
      <c r="N56" s="11">
        <f t="shared" si="54"/>
        <v>25431388</v>
      </c>
    </row>
    <row r="57" spans="1:14" x14ac:dyDescent="0.25">
      <c r="A57" s="5" t="s">
        <v>74</v>
      </c>
      <c r="B57" s="6">
        <f>SUMIFS('YEARLY DATA'!D:D,'YEARLY DATA'!A:A,'YEARLY PRODUCTIVITY'!$B$51,'YEARLY DATA'!H:H,'YEARLY PRODUCTIVITY'!A57)</f>
        <v>0</v>
      </c>
      <c r="C57" s="11">
        <f>SUMIFS('YEARLY DATA'!D:D,'YEARLY DATA'!A:A,'YEARLY PRODUCTIVITY'!$C$51,'YEARLY DATA'!H:H,'YEARLY PRODUCTIVITY'!A57)</f>
        <v>0</v>
      </c>
      <c r="D57" s="11">
        <f>SUMIFS('YEARLY DATA'!D:D,'YEARLY DATA'!A:A,'YEARLY PRODUCTIVITY'!$D$51,'YEARLY DATA'!H:H,'YEARLY PRODUCTIVITY'!A57)</f>
        <v>0</v>
      </c>
      <c r="E57" s="11">
        <f>SUMIFS('YEARLY DATA'!D:D,'YEARLY DATA'!A:A,'YEARLY PRODUCTIVITY'!$E$51,'YEARLY DATA'!H:H,'YEARLY PRODUCTIVITY'!A57)</f>
        <v>0</v>
      </c>
      <c r="F57" s="11">
        <f>SUMIFS('YEARLY DATA'!D:D,'YEARLY DATA'!A:A,'YEARLY PRODUCTIVITY'!$F$51,'YEARLY DATA'!H:H,'YEARLY PRODUCTIVITY'!A57)</f>
        <v>0</v>
      </c>
      <c r="G57" s="11">
        <f>SUMIFS('YEARLY DATA'!D:D,'YEARLY DATA'!A:A,'YEARLY PRODUCTIVITY'!$G$51,'YEARLY DATA'!H:H,'YEARLY PRODUCTIVITY'!A57)</f>
        <v>0</v>
      </c>
      <c r="H57" s="11">
        <f>SUMIFS('YEARLY DATA'!D:D,'YEARLY DATA'!A:A,'YEARLY PRODUCTIVITY'!$H$51,'YEARLY DATA'!H:H,'YEARLY PRODUCTIVITY'!A57)</f>
        <v>0</v>
      </c>
      <c r="I57" s="11">
        <f>SUMIFS('YEARLY DATA'!D:D,'YEARLY DATA'!A:A,'YEARLY PRODUCTIVITY'!$I$51,'YEARLY DATA'!H:H,'YEARLY PRODUCTIVITY'!A57)</f>
        <v>0</v>
      </c>
      <c r="J57" s="11"/>
      <c r="K57" s="11">
        <f>SUMIFS('YEARLY DATA'!D:D,'YEARLY DATA'!A:A,'YEARLY PRODUCTIVITY'!$K$51,'YEARLY DATA'!H:H,'YEARLY PRODUCTIVITY'!A57)</f>
        <v>0</v>
      </c>
      <c r="L57" s="11">
        <f>SUMIFS('YEARLY DATA'!D:D,'YEARLY DATA'!A:A,'YEARLY PRODUCTIVITY'!$L$51,'YEARLY DATA'!H:H,'YEARLY PRODUCTIVITY'!A57)</f>
        <v>0</v>
      </c>
      <c r="M57" s="11"/>
      <c r="N57" s="11">
        <f t="shared" si="54"/>
        <v>0</v>
      </c>
    </row>
    <row r="58" spans="1:14" x14ac:dyDescent="0.25">
      <c r="A58" s="5" t="s">
        <v>99</v>
      </c>
      <c r="B58" s="6">
        <f>SUMIFS('YEARLY DATA'!D:D,'YEARLY DATA'!A:A,'YEARLY PRODUCTIVITY'!$B$51,'YEARLY DATA'!H:H,'YEARLY PRODUCTIVITY'!A58)</f>
        <v>0</v>
      </c>
      <c r="C58" s="11">
        <f>SUMIFS('YEARLY DATA'!D:D,'YEARLY DATA'!A:A,'YEARLY PRODUCTIVITY'!$C$51,'YEARLY DATA'!H:H,'YEARLY PRODUCTIVITY'!A58)</f>
        <v>0</v>
      </c>
      <c r="D58" s="11">
        <f>SUMIFS('YEARLY DATA'!D:D,'YEARLY DATA'!A:A,'YEARLY PRODUCTIVITY'!$D$51,'YEARLY DATA'!H:H,'YEARLY PRODUCTIVITY'!A58)</f>
        <v>0</v>
      </c>
      <c r="E58" s="11">
        <f>SUMIFS('YEARLY DATA'!D:D,'YEARLY DATA'!A:A,'YEARLY PRODUCTIVITY'!$E$51,'YEARLY DATA'!H:H,'YEARLY PRODUCTIVITY'!A58)</f>
        <v>0</v>
      </c>
      <c r="F58" s="11">
        <f>SUMIFS('YEARLY DATA'!D:D,'YEARLY DATA'!A:A,'YEARLY PRODUCTIVITY'!$F$51,'YEARLY DATA'!H:H,'YEARLY PRODUCTIVITY'!A58)</f>
        <v>0</v>
      </c>
      <c r="G58" s="11">
        <f>SUMIFS('YEARLY DATA'!D:D,'YEARLY DATA'!A:A,'YEARLY PRODUCTIVITY'!$G$51,'YEARLY DATA'!H:H,'YEARLY PRODUCTIVITY'!A58)</f>
        <v>0</v>
      </c>
      <c r="H58" s="11">
        <f>SUMIFS('YEARLY DATA'!D:D,'YEARLY DATA'!A:A,'YEARLY PRODUCTIVITY'!$H$51,'YEARLY DATA'!H:H,'YEARLY PRODUCTIVITY'!A58)</f>
        <v>0</v>
      </c>
      <c r="I58" s="11">
        <f>SUMIFS('YEARLY DATA'!D:D,'YEARLY DATA'!A:A,'YEARLY PRODUCTIVITY'!$I$51,'YEARLY DATA'!H:H,'YEARLY PRODUCTIVITY'!A58)</f>
        <v>0</v>
      </c>
      <c r="J58" s="11"/>
      <c r="K58" s="11">
        <f>SUMIFS('YEARLY DATA'!D:D,'YEARLY DATA'!A:A,'YEARLY PRODUCTIVITY'!$K$51,'YEARLY DATA'!H:H,'YEARLY PRODUCTIVITY'!A58)</f>
        <v>0</v>
      </c>
      <c r="L58" s="11">
        <f>SUMIFS('YEARLY DATA'!D:D,'YEARLY DATA'!A:A,'YEARLY PRODUCTIVITY'!$L$51,'YEARLY DATA'!H:H,'YEARLY PRODUCTIVITY'!A58)</f>
        <v>0</v>
      </c>
      <c r="M58" s="11"/>
      <c r="N58" s="11">
        <f t="shared" si="54"/>
        <v>0</v>
      </c>
    </row>
    <row r="59" spans="1:14" x14ac:dyDescent="0.25">
      <c r="A59" s="5" t="s">
        <v>33</v>
      </c>
      <c r="B59" s="6">
        <f>SUMIFS('YEARLY DATA'!D:D,'YEARLY DATA'!A:A,'YEARLY PRODUCTIVITY'!$B$51,'YEARLY DATA'!H:H,'YEARLY PRODUCTIVITY'!A59)</f>
        <v>0</v>
      </c>
      <c r="C59" s="11">
        <f>SUMIFS('YEARLY DATA'!D:D,'YEARLY DATA'!A:A,'YEARLY PRODUCTIVITY'!$C$51,'YEARLY DATA'!H:H,'YEARLY PRODUCTIVITY'!A59)</f>
        <v>110351</v>
      </c>
      <c r="D59" s="11">
        <f>SUMIFS('YEARLY DATA'!D:D,'YEARLY DATA'!A:A,'YEARLY PRODUCTIVITY'!$D$51,'YEARLY DATA'!H:H,'YEARLY PRODUCTIVITY'!A59)</f>
        <v>307104</v>
      </c>
      <c r="E59" s="11">
        <f>SUMIFS('YEARLY DATA'!D:D,'YEARLY DATA'!A:A,'YEARLY PRODUCTIVITY'!$E$51,'YEARLY DATA'!H:H,'YEARLY PRODUCTIVITY'!A59)</f>
        <v>0</v>
      </c>
      <c r="F59" s="11">
        <f>SUMIFS('YEARLY DATA'!D:D,'YEARLY DATA'!A:A,'YEARLY PRODUCTIVITY'!$F$51,'YEARLY DATA'!H:H,'YEARLY PRODUCTIVITY'!A59)</f>
        <v>0</v>
      </c>
      <c r="G59" s="11">
        <f>SUMIFS('YEARLY DATA'!D:D,'YEARLY DATA'!A:A,'YEARLY PRODUCTIVITY'!$G$51,'YEARLY DATA'!H:H,'YEARLY PRODUCTIVITY'!A59)</f>
        <v>0</v>
      </c>
      <c r="H59" s="11">
        <f>SUMIFS('YEARLY DATA'!D:D,'YEARLY DATA'!A:A,'YEARLY PRODUCTIVITY'!$H$51,'YEARLY DATA'!H:H,'YEARLY PRODUCTIVITY'!A59)</f>
        <v>0</v>
      </c>
      <c r="I59" s="11">
        <f>SUMIFS('YEARLY DATA'!D:D,'YEARLY DATA'!A:A,'YEARLY PRODUCTIVITY'!$I$51,'YEARLY DATA'!H:H,'YEARLY PRODUCTIVITY'!A59)</f>
        <v>0</v>
      </c>
      <c r="J59" s="11"/>
      <c r="K59" s="11">
        <f>SUMIFS('YEARLY DATA'!D:D,'YEARLY DATA'!A:A,'YEARLY PRODUCTIVITY'!$K$51,'YEARLY DATA'!H:H,'YEARLY PRODUCTIVITY'!A59)</f>
        <v>0</v>
      </c>
      <c r="L59" s="11">
        <f>SUMIFS('YEARLY DATA'!D:D,'YEARLY DATA'!A:A,'YEARLY PRODUCTIVITY'!$L$51,'YEARLY DATA'!H:H,'YEARLY PRODUCTIVITY'!A59)</f>
        <v>0</v>
      </c>
      <c r="M59" s="11"/>
      <c r="N59" s="11">
        <f t="shared" si="54"/>
        <v>417455</v>
      </c>
    </row>
    <row r="60" spans="1:14" x14ac:dyDescent="0.25">
      <c r="A60" s="5" t="s">
        <v>81</v>
      </c>
      <c r="B60" s="6">
        <f>SUMIFS('YEARLY DATA'!D:D,'YEARLY DATA'!A:A,'YEARLY PRODUCTIVITY'!$B$51,'YEARLY DATA'!H:H,'YEARLY PRODUCTIVITY'!A60)</f>
        <v>1311000</v>
      </c>
      <c r="C60" s="11">
        <f>SUMIFS('YEARLY DATA'!D:D,'YEARLY DATA'!A:A,'YEARLY PRODUCTIVITY'!$C$51,'YEARLY DATA'!H:H,'YEARLY PRODUCTIVITY'!A60)</f>
        <v>17877040</v>
      </c>
      <c r="D60" s="11">
        <f>SUMIFS('YEARLY DATA'!D:D,'YEARLY DATA'!A:A,'YEARLY PRODUCTIVITY'!$D$51,'YEARLY DATA'!H:H,'YEARLY PRODUCTIVITY'!A60)</f>
        <v>22807543</v>
      </c>
      <c r="E60" s="11">
        <f>SUMIFS('YEARLY DATA'!D:D,'YEARLY DATA'!A:A,'YEARLY PRODUCTIVITY'!$E$51,'YEARLY DATA'!H:H,'YEARLY PRODUCTIVITY'!A60)</f>
        <v>0</v>
      </c>
      <c r="F60" s="11">
        <f>SUMIFS('YEARLY DATA'!D:D,'YEARLY DATA'!A:A,'YEARLY PRODUCTIVITY'!$F$51,'YEARLY DATA'!H:H,'YEARLY PRODUCTIVITY'!A60)</f>
        <v>0</v>
      </c>
      <c r="G60" s="11">
        <f>SUMIFS('YEARLY DATA'!D:D,'YEARLY DATA'!A:A,'YEARLY PRODUCTIVITY'!$G$51,'YEARLY DATA'!H:H,'YEARLY PRODUCTIVITY'!A60)</f>
        <v>0</v>
      </c>
      <c r="H60" s="11">
        <f>SUMIFS('YEARLY DATA'!D:D,'YEARLY DATA'!A:A,'YEARLY PRODUCTIVITY'!$H$51,'YEARLY DATA'!H:H,'YEARLY PRODUCTIVITY'!A60)</f>
        <v>0</v>
      </c>
      <c r="I60" s="11">
        <f>SUMIFS('YEARLY DATA'!D:D,'YEARLY DATA'!A:A,'YEARLY PRODUCTIVITY'!$I$51,'YEARLY DATA'!H:H,'YEARLY PRODUCTIVITY'!A60)</f>
        <v>0</v>
      </c>
      <c r="J60" s="11"/>
      <c r="K60" s="11">
        <f>SUMIFS('YEARLY DATA'!D:D,'YEARLY DATA'!A:A,'YEARLY PRODUCTIVITY'!$K$51,'YEARLY DATA'!H:H,'YEARLY PRODUCTIVITY'!A60)</f>
        <v>0</v>
      </c>
      <c r="L60" s="11">
        <f>SUMIFS('YEARLY DATA'!D:D,'YEARLY DATA'!A:A,'YEARLY PRODUCTIVITY'!$L$51,'YEARLY DATA'!H:H,'YEARLY PRODUCTIVITY'!A60)</f>
        <v>0</v>
      </c>
      <c r="M60" s="11"/>
      <c r="N60" s="11">
        <f t="shared" si="54"/>
        <v>41995583</v>
      </c>
    </row>
    <row r="61" spans="1:14" x14ac:dyDescent="0.25">
      <c r="A61" s="5" t="s">
        <v>77</v>
      </c>
      <c r="B61" s="6">
        <f>SUMIFS('YEARLY DATA'!D:D,'YEARLY DATA'!A:A,'YEARLY PRODUCTIVITY'!$B$51,'YEARLY DATA'!H:H,'YEARLY PRODUCTIVITY'!A61)</f>
        <v>0</v>
      </c>
      <c r="C61" s="11">
        <f>SUMIFS('YEARLY DATA'!D:D,'YEARLY DATA'!A:A,'YEARLY PRODUCTIVITY'!$C$51,'YEARLY DATA'!H:H,'YEARLY PRODUCTIVITY'!A61)</f>
        <v>0</v>
      </c>
      <c r="D61" s="11">
        <f>SUMIFS('YEARLY DATA'!D:D,'YEARLY DATA'!A:A,'YEARLY PRODUCTIVITY'!$D$51,'YEARLY DATA'!H:H,'YEARLY PRODUCTIVITY'!A61)</f>
        <v>0</v>
      </c>
      <c r="E61" s="11">
        <f>SUMIFS('YEARLY DATA'!D:D,'YEARLY DATA'!A:A,'YEARLY PRODUCTIVITY'!$E$51,'YEARLY DATA'!H:H,'YEARLY PRODUCTIVITY'!A61)</f>
        <v>0</v>
      </c>
      <c r="F61" s="11">
        <f>SUMIFS('YEARLY DATA'!D:D,'YEARLY DATA'!A:A,'YEARLY PRODUCTIVITY'!$F$51,'YEARLY DATA'!H:H,'YEARLY PRODUCTIVITY'!A61)</f>
        <v>0</v>
      </c>
      <c r="G61" s="11">
        <f>SUMIFS('YEARLY DATA'!D:D,'YEARLY DATA'!A:A,'YEARLY PRODUCTIVITY'!$G$51,'YEARLY DATA'!H:H,'YEARLY PRODUCTIVITY'!A61)</f>
        <v>0</v>
      </c>
      <c r="H61" s="11">
        <f>SUMIFS('YEARLY DATA'!D:D,'YEARLY DATA'!A:A,'YEARLY PRODUCTIVITY'!$H$51,'YEARLY DATA'!H:H,'YEARLY PRODUCTIVITY'!A61)</f>
        <v>0</v>
      </c>
      <c r="I61" s="11">
        <f>SUMIFS('YEARLY DATA'!D:D,'YEARLY DATA'!A:A,'YEARLY PRODUCTIVITY'!$I$51,'YEARLY DATA'!H:H,'YEARLY PRODUCTIVITY'!A61)</f>
        <v>0</v>
      </c>
      <c r="J61" s="11"/>
      <c r="K61" s="11">
        <f>SUMIFS('YEARLY DATA'!D:D,'YEARLY DATA'!A:A,'YEARLY PRODUCTIVITY'!$K$51,'YEARLY DATA'!H:H,'YEARLY PRODUCTIVITY'!A61)</f>
        <v>0</v>
      </c>
      <c r="L61" s="11">
        <f>SUMIFS('YEARLY DATA'!D:D,'YEARLY DATA'!A:A,'YEARLY PRODUCTIVITY'!$L$51,'YEARLY DATA'!H:H,'YEARLY PRODUCTIVITY'!A61)</f>
        <v>0</v>
      </c>
      <c r="M61" s="11"/>
      <c r="N61" s="11">
        <f t="shared" si="54"/>
        <v>0</v>
      </c>
    </row>
    <row r="62" spans="1:14" x14ac:dyDescent="0.25">
      <c r="A62" s="5" t="s">
        <v>127</v>
      </c>
      <c r="B62" s="6">
        <f>SUMIFS('YEARLY DATA'!D:D,'YEARLY DATA'!A:A,'YEARLY PRODUCTIVITY'!$B$51,'YEARLY DATA'!H:H,'YEARLY PRODUCTIVITY'!A62)</f>
        <v>3721880</v>
      </c>
      <c r="C62" s="11">
        <f>SUMIFS('YEARLY DATA'!D:D,'YEARLY DATA'!A:A,'YEARLY PRODUCTIVITY'!$C$51,'YEARLY DATA'!H:H,'YEARLY PRODUCTIVITY'!A62)</f>
        <v>0</v>
      </c>
      <c r="D62" s="11">
        <f>SUMIFS('YEARLY DATA'!D:D,'YEARLY DATA'!A:A,'YEARLY PRODUCTIVITY'!$D$51,'YEARLY DATA'!H:H,'YEARLY PRODUCTIVITY'!A62)</f>
        <v>1170000</v>
      </c>
      <c r="E62" s="11">
        <f>SUMIFS('YEARLY DATA'!D:D,'YEARLY DATA'!A:A,'YEARLY PRODUCTIVITY'!$E$51,'YEARLY DATA'!H:H,'YEARLY PRODUCTIVITY'!A62)</f>
        <v>0</v>
      </c>
      <c r="F62" s="11">
        <f>SUMIFS('YEARLY DATA'!D:D,'YEARLY DATA'!A:A,'YEARLY PRODUCTIVITY'!$F$51,'YEARLY DATA'!H:H,'YEARLY PRODUCTIVITY'!A62)</f>
        <v>0</v>
      </c>
      <c r="G62" s="11">
        <f>SUMIFS('YEARLY DATA'!D:D,'YEARLY DATA'!A:A,'YEARLY PRODUCTIVITY'!$G$51,'YEARLY DATA'!H:H,'YEARLY PRODUCTIVITY'!A62)</f>
        <v>0</v>
      </c>
      <c r="H62" s="11">
        <f>SUMIFS('YEARLY DATA'!D:D,'YEARLY DATA'!A:A,'YEARLY PRODUCTIVITY'!$H$51,'YEARLY DATA'!H:H,'YEARLY PRODUCTIVITY'!A62)</f>
        <v>0</v>
      </c>
      <c r="I62" s="11">
        <f>SUMIFS('YEARLY DATA'!D:D,'YEARLY DATA'!A:A,'YEARLY PRODUCTIVITY'!$I$51,'YEARLY DATA'!H:H,'YEARLY PRODUCTIVITY'!A62)</f>
        <v>0</v>
      </c>
      <c r="J62" s="11"/>
      <c r="K62" s="11">
        <f>SUMIFS('YEARLY DATA'!D:D,'YEARLY DATA'!A:A,'YEARLY PRODUCTIVITY'!$K$51,'YEARLY DATA'!H:H,'YEARLY PRODUCTIVITY'!A62)</f>
        <v>0</v>
      </c>
      <c r="L62" s="11">
        <f>SUMIFS('YEARLY DATA'!D:D,'YEARLY DATA'!A:A,'YEARLY PRODUCTIVITY'!$L$51,'YEARLY DATA'!H:H,'YEARLY PRODUCTIVITY'!A62)</f>
        <v>0</v>
      </c>
      <c r="M62" s="11"/>
      <c r="N62" s="11">
        <f t="shared" si="54"/>
        <v>4891880</v>
      </c>
    </row>
    <row r="63" spans="1:14" x14ac:dyDescent="0.25">
      <c r="A63" s="5" t="s">
        <v>133</v>
      </c>
      <c r="B63" s="6">
        <f>SUMIFS('YEARLY DATA'!D:D,'YEARLY DATA'!A:A,'YEARLY PRODUCTIVITY'!$B$51,'YEARLY DATA'!H:H,'YEARLY PRODUCTIVITY'!A63)</f>
        <v>792000</v>
      </c>
      <c r="C63" s="11">
        <f>SUMIFS('YEARLY DATA'!D:D,'YEARLY DATA'!A:A,'YEARLY PRODUCTIVITY'!$C$51,'YEARLY DATA'!H:H,'YEARLY PRODUCTIVITY'!A63)</f>
        <v>1349000</v>
      </c>
      <c r="D63" s="11">
        <f>SUMIFS('YEARLY DATA'!D:D,'YEARLY DATA'!A:A,'YEARLY PRODUCTIVITY'!$D$51,'YEARLY DATA'!H:H,'YEARLY PRODUCTIVITY'!A63)</f>
        <v>2759034</v>
      </c>
      <c r="E63" s="11">
        <f>SUMIFS('YEARLY DATA'!D:D,'YEARLY DATA'!A:A,'YEARLY PRODUCTIVITY'!$E$51,'YEARLY DATA'!H:H,'YEARLY PRODUCTIVITY'!A63)</f>
        <v>0</v>
      </c>
      <c r="F63" s="11">
        <f>SUMIFS('YEARLY DATA'!D:D,'YEARLY DATA'!A:A,'YEARLY PRODUCTIVITY'!$F$51,'YEARLY DATA'!H:H,'YEARLY PRODUCTIVITY'!A63)</f>
        <v>0</v>
      </c>
      <c r="G63" s="11">
        <f>SUMIFS('YEARLY DATA'!D:D,'YEARLY DATA'!A:A,'YEARLY PRODUCTIVITY'!$G$51,'YEARLY DATA'!H:H,'YEARLY PRODUCTIVITY'!A63)</f>
        <v>0</v>
      </c>
      <c r="H63" s="11">
        <f>SUMIFS('YEARLY DATA'!D:D,'YEARLY DATA'!A:A,'YEARLY PRODUCTIVITY'!$H$51,'YEARLY DATA'!H:H,'YEARLY PRODUCTIVITY'!A63)</f>
        <v>0</v>
      </c>
      <c r="I63" s="11">
        <f>SUMIFS('YEARLY DATA'!D:D,'YEARLY DATA'!A:A,'YEARLY PRODUCTIVITY'!$I$51,'YEARLY DATA'!H:H,'YEARLY PRODUCTIVITY'!A63)</f>
        <v>0</v>
      </c>
      <c r="J63" s="11"/>
      <c r="K63" s="11">
        <f>SUMIFS('YEARLY DATA'!D:D,'YEARLY DATA'!A:A,'YEARLY PRODUCTIVITY'!$K$51,'YEARLY DATA'!H:H,'YEARLY PRODUCTIVITY'!A63)</f>
        <v>0</v>
      </c>
      <c r="L63" s="11">
        <f>SUMIFS('YEARLY DATA'!D:D,'YEARLY DATA'!A:A,'YEARLY PRODUCTIVITY'!$L$51,'YEARLY DATA'!H:H,'YEARLY PRODUCTIVITY'!A63)</f>
        <v>0</v>
      </c>
      <c r="M63" s="11"/>
      <c r="N63" s="11">
        <f t="shared" si="54"/>
        <v>4900034</v>
      </c>
    </row>
    <row r="64" spans="1:14" x14ac:dyDescent="0.25">
      <c r="A64" s="5" t="s">
        <v>137</v>
      </c>
      <c r="B64" s="6">
        <f>SUMIFS('YEARLY DATA'!D:D,'YEARLY DATA'!A:A,'YEARLY PRODUCTIVITY'!$B$51,'YEARLY DATA'!H:H,'YEARLY PRODUCTIVITY'!A64)</f>
        <v>400063</v>
      </c>
      <c r="C64" s="11">
        <f>SUMIFS('YEARLY DATA'!D:D,'YEARLY DATA'!A:A,'YEARLY PRODUCTIVITY'!$C$51,'YEARLY DATA'!H:H,'YEARLY PRODUCTIVITY'!A64)</f>
        <v>275000</v>
      </c>
      <c r="D64" s="11">
        <f>SUMIFS('YEARLY DATA'!D:D,'YEARLY DATA'!A:A,'YEARLY PRODUCTIVITY'!$D$51,'YEARLY DATA'!H:H,'YEARLY PRODUCTIVITY'!A64)</f>
        <v>300000</v>
      </c>
      <c r="E64" s="11">
        <f>SUMIFS('YEARLY DATA'!D:D,'YEARLY DATA'!A:A,'YEARLY PRODUCTIVITY'!$E$51,'YEARLY DATA'!H:H,'YEARLY PRODUCTIVITY'!A64)</f>
        <v>0</v>
      </c>
      <c r="F64" s="11">
        <f>SUMIFS('YEARLY DATA'!D:D,'YEARLY DATA'!A:A,'YEARLY PRODUCTIVITY'!$F$51,'YEARLY DATA'!H:H,'YEARLY PRODUCTIVITY'!A64)</f>
        <v>0</v>
      </c>
      <c r="G64" s="11">
        <f>SUMIFS('YEARLY DATA'!D:D,'YEARLY DATA'!A:A,'YEARLY PRODUCTIVITY'!$G$51,'YEARLY DATA'!H:H,'YEARLY PRODUCTIVITY'!A64)</f>
        <v>0</v>
      </c>
      <c r="H64" s="11">
        <f>SUMIFS('YEARLY DATA'!D:D,'YEARLY DATA'!A:A,'YEARLY PRODUCTIVITY'!$H$51,'YEARLY DATA'!H:H,'YEARLY PRODUCTIVITY'!A64)</f>
        <v>0</v>
      </c>
      <c r="I64" s="11">
        <f>SUMIFS('YEARLY DATA'!D:D,'YEARLY DATA'!A:A,'YEARLY PRODUCTIVITY'!$I$51,'YEARLY DATA'!H:H,'YEARLY PRODUCTIVITY'!A64)</f>
        <v>0</v>
      </c>
      <c r="J64" s="11"/>
      <c r="K64" s="11">
        <f>SUMIFS('YEARLY DATA'!D:D,'YEARLY DATA'!A:A,'YEARLY PRODUCTIVITY'!$K$51,'YEARLY DATA'!H:H,'YEARLY PRODUCTIVITY'!A64)</f>
        <v>0</v>
      </c>
      <c r="L64" s="11">
        <f>SUMIFS('YEARLY DATA'!D:D,'YEARLY DATA'!A:A,'YEARLY PRODUCTIVITY'!$L$51,'YEARLY DATA'!H:H,'YEARLY PRODUCTIVITY'!A64)</f>
        <v>0</v>
      </c>
      <c r="M64" s="11"/>
      <c r="N64" s="11">
        <f t="shared" si="54"/>
        <v>975063</v>
      </c>
    </row>
    <row r="65" spans="1:14" x14ac:dyDescent="0.25">
      <c r="A65" s="5" t="s">
        <v>142</v>
      </c>
      <c r="B65" s="6">
        <f>SUMIFS('YEARLY DATA'!D:D,'YEARLY DATA'!A:A,'YEARLY PRODUCTIVITY'!$B$51,'YEARLY DATA'!H:H,'YEARLY PRODUCTIVITY'!A65)</f>
        <v>0</v>
      </c>
      <c r="C65" s="11">
        <f>SUMIFS('YEARLY DATA'!D:D,'YEARLY DATA'!A:A,'YEARLY PRODUCTIVITY'!$C$51,'YEARLY DATA'!H:H,'YEARLY PRODUCTIVITY'!A65)</f>
        <v>0</v>
      </c>
      <c r="D65" s="11">
        <f>SUMIFS('YEARLY DATA'!D:D,'YEARLY DATA'!A:A,'YEARLY PRODUCTIVITY'!$D$51,'YEARLY DATA'!H:H,'YEARLY PRODUCTIVITY'!A65)</f>
        <v>0</v>
      </c>
      <c r="E65" s="11">
        <f>SUMIFS('YEARLY DATA'!D:D,'YEARLY DATA'!A:A,'YEARLY PRODUCTIVITY'!$E$51,'YEARLY DATA'!H:H,'YEARLY PRODUCTIVITY'!A65)</f>
        <v>0</v>
      </c>
      <c r="F65" s="11">
        <f>SUMIFS('YEARLY DATA'!D:D,'YEARLY DATA'!A:A,'YEARLY PRODUCTIVITY'!$F$51,'YEARLY DATA'!H:H,'YEARLY PRODUCTIVITY'!A65)</f>
        <v>0</v>
      </c>
      <c r="G65" s="11">
        <f>SUMIFS('YEARLY DATA'!D:D,'YEARLY DATA'!A:A,'YEARLY PRODUCTIVITY'!$G$51,'YEARLY DATA'!H:H,'YEARLY PRODUCTIVITY'!A65)</f>
        <v>0</v>
      </c>
      <c r="H65" s="11">
        <f>SUMIFS('YEARLY DATA'!D:D,'YEARLY DATA'!A:A,'YEARLY PRODUCTIVITY'!$H$51,'YEARLY DATA'!H:H,'YEARLY PRODUCTIVITY'!A65)</f>
        <v>0</v>
      </c>
      <c r="I65" s="11">
        <f>SUMIFS('YEARLY DATA'!D:D,'YEARLY DATA'!A:A,'YEARLY PRODUCTIVITY'!$I$51,'YEARLY DATA'!H:H,'YEARLY PRODUCTIVITY'!A65)</f>
        <v>0</v>
      </c>
      <c r="J65" s="11"/>
      <c r="K65" s="11">
        <f>SUMIFS('YEARLY DATA'!D:D,'YEARLY DATA'!A:A,'YEARLY PRODUCTIVITY'!$K$51,'YEARLY DATA'!H:H,'YEARLY PRODUCTIVITY'!A65)</f>
        <v>0</v>
      </c>
      <c r="L65" s="11">
        <f>SUMIFS('YEARLY DATA'!D:D,'YEARLY DATA'!A:A,'YEARLY PRODUCTIVITY'!$L$51,'YEARLY DATA'!H:H,'YEARLY PRODUCTIVITY'!A65)</f>
        <v>0</v>
      </c>
      <c r="M65" s="11"/>
      <c r="N65" s="11">
        <f t="shared" si="54"/>
        <v>0</v>
      </c>
    </row>
    <row r="66" spans="1:14" x14ac:dyDescent="0.25">
      <c r="A66" s="5" t="s">
        <v>146</v>
      </c>
      <c r="B66" s="6">
        <f>SUMIFS('YEARLY DATA'!D:D,'YEARLY DATA'!A:A,'YEARLY PRODUCTIVITY'!$B$51,'YEARLY DATA'!H:H,'YEARLY PRODUCTIVITY'!A66)</f>
        <v>0</v>
      </c>
      <c r="C66" s="11">
        <f>SUMIFS('YEARLY DATA'!D:D,'YEARLY DATA'!A:A,'YEARLY PRODUCTIVITY'!$C$51,'YEARLY DATA'!H:H,'YEARLY PRODUCTIVITY'!A66)</f>
        <v>0</v>
      </c>
      <c r="D66" s="11">
        <f>SUMIFS('YEARLY DATA'!D:D,'YEARLY DATA'!A:A,'YEARLY PRODUCTIVITY'!$D$51,'YEARLY DATA'!H:H,'YEARLY PRODUCTIVITY'!A66)</f>
        <v>0</v>
      </c>
      <c r="E66" s="11">
        <f>SUMIFS('YEARLY DATA'!D:D,'YEARLY DATA'!A:A,'YEARLY PRODUCTIVITY'!$E$51,'YEARLY DATA'!H:H,'YEARLY PRODUCTIVITY'!A66)</f>
        <v>0</v>
      </c>
      <c r="F66" s="11">
        <f>SUMIFS('YEARLY DATA'!D:D,'YEARLY DATA'!A:A,'YEARLY PRODUCTIVITY'!$F$51,'YEARLY DATA'!H:H,'YEARLY PRODUCTIVITY'!A66)</f>
        <v>0</v>
      </c>
      <c r="G66" s="11">
        <f>SUMIFS('YEARLY DATA'!D:D,'YEARLY DATA'!A:A,'YEARLY PRODUCTIVITY'!$G$51,'YEARLY DATA'!H:H,'YEARLY PRODUCTIVITY'!A66)</f>
        <v>0</v>
      </c>
      <c r="H66" s="11">
        <f>SUMIFS('YEARLY DATA'!D:D,'YEARLY DATA'!A:A,'YEARLY PRODUCTIVITY'!$H$51,'YEARLY DATA'!H:H,'YEARLY PRODUCTIVITY'!A66)</f>
        <v>0</v>
      </c>
      <c r="I66" s="11">
        <f>SUMIFS('YEARLY DATA'!D:D,'YEARLY DATA'!A:A,'YEARLY PRODUCTIVITY'!$I$51,'YEARLY DATA'!H:H,'YEARLY PRODUCTIVITY'!A66)</f>
        <v>0</v>
      </c>
      <c r="J66" s="11"/>
      <c r="K66" s="11">
        <f>SUMIFS('YEARLY DATA'!D:D,'YEARLY DATA'!A:A,'YEARLY PRODUCTIVITY'!$K$51,'YEARLY DATA'!H:H,'YEARLY PRODUCTIVITY'!A66)</f>
        <v>0</v>
      </c>
      <c r="L66" s="11">
        <f>SUMIFS('YEARLY DATA'!D:D,'YEARLY DATA'!A:A,'YEARLY PRODUCTIVITY'!$L$51,'YEARLY DATA'!H:H,'YEARLY PRODUCTIVITY'!A66)</f>
        <v>0</v>
      </c>
      <c r="M66" s="11"/>
      <c r="N66" s="11">
        <f t="shared" si="54"/>
        <v>0</v>
      </c>
    </row>
    <row r="67" spans="1:14" x14ac:dyDescent="0.25">
      <c r="A67" s="96" t="s">
        <v>38</v>
      </c>
      <c r="B67" s="100">
        <f>SUM(B52:B66)</f>
        <v>24946530</v>
      </c>
      <c r="C67" s="99">
        <f t="shared" ref="C67:N67" si="55">SUM(C52:C66)</f>
        <v>38553007</v>
      </c>
      <c r="D67" s="99">
        <f t="shared" si="55"/>
        <v>45671691</v>
      </c>
      <c r="E67" s="99">
        <f t="shared" si="55"/>
        <v>0</v>
      </c>
      <c r="F67" s="99">
        <f t="shared" si="55"/>
        <v>0</v>
      </c>
      <c r="G67" s="99">
        <f>SUM(G52:G66)</f>
        <v>0</v>
      </c>
      <c r="H67" s="99">
        <f>SUM(H52:H66)</f>
        <v>0</v>
      </c>
      <c r="I67" s="99">
        <f>SUM(I52:I66)</f>
        <v>0</v>
      </c>
      <c r="J67" s="99"/>
      <c r="K67" s="99">
        <f>SUM(K52:K66)</f>
        <v>0</v>
      </c>
      <c r="L67" s="99">
        <f>SUM(L52:L66)</f>
        <v>0</v>
      </c>
      <c r="M67" s="99"/>
      <c r="N67" s="99">
        <f t="shared" si="55"/>
        <v>109171228</v>
      </c>
    </row>
  </sheetData>
  <phoneticPr fontId="6" type="noConversion"/>
  <pageMargins left="0.25" right="0.25" top="0.75" bottom="0.75" header="0.3" footer="0.3"/>
  <pageSetup scale="33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08"/>
  <sheetViews>
    <sheetView workbookViewId="0">
      <selection activeCell="Y25" sqref="Y25"/>
    </sheetView>
  </sheetViews>
  <sheetFormatPr defaultColWidth="9.140625" defaultRowHeight="15" x14ac:dyDescent="0.25"/>
  <cols>
    <col min="1" max="16384" width="9.140625" style="1"/>
  </cols>
  <sheetData>
    <row r="108" s="25" customFormat="1" x14ac:dyDescent="0.25"/>
  </sheetData>
  <pageMargins left="0.7" right="0.7" top="0.75" bottom="0.75" header="0.3" footer="0.3"/>
  <pageSetup paperSize="9" scale="1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11"/>
  <sheetViews>
    <sheetView topLeftCell="A31" workbookViewId="0">
      <selection activeCell="C49" sqref="C49:M54"/>
    </sheetView>
  </sheetViews>
  <sheetFormatPr defaultColWidth="9.140625" defaultRowHeight="15" x14ac:dyDescent="0.25"/>
  <cols>
    <col min="1" max="1" width="10.7109375" style="19" bestFit="1" customWidth="1"/>
    <col min="2" max="2" width="11.85546875" style="1" bestFit="1" customWidth="1"/>
    <col min="3" max="3" width="27.7109375" style="61" bestFit="1" customWidth="1"/>
    <col min="4" max="4" width="39" style="1" bestFit="1" customWidth="1"/>
    <col min="5" max="5" width="12.5703125" style="1" bestFit="1" customWidth="1"/>
    <col min="6" max="6" width="12.5703125" style="64" customWidth="1"/>
    <col min="7" max="7" width="18.85546875" style="1" bestFit="1" customWidth="1"/>
    <col min="8" max="8" width="14.140625" style="1" bestFit="1" customWidth="1"/>
    <col min="9" max="9" width="12.42578125" style="137" bestFit="1" customWidth="1"/>
    <col min="10" max="10" width="19.28515625" style="70" bestFit="1" customWidth="1"/>
    <col min="11" max="11" width="16" style="1" bestFit="1" customWidth="1"/>
    <col min="12" max="12" width="9.140625" style="1"/>
    <col min="13" max="13" width="14.5703125" style="23" bestFit="1" customWidth="1"/>
    <col min="14" max="16384" width="9.140625" style="1"/>
  </cols>
  <sheetData>
    <row r="1" spans="1:13" s="4" customFormat="1" x14ac:dyDescent="0.25">
      <c r="A1" s="92" t="s">
        <v>0</v>
      </c>
      <c r="B1" s="4" t="s">
        <v>34</v>
      </c>
      <c r="C1" s="134" t="s">
        <v>1</v>
      </c>
      <c r="D1" s="4" t="s">
        <v>2</v>
      </c>
      <c r="E1" s="4" t="s">
        <v>435</v>
      </c>
      <c r="F1" s="63" t="s">
        <v>3</v>
      </c>
      <c r="G1" s="4" t="s">
        <v>4</v>
      </c>
      <c r="H1" s="4" t="s">
        <v>5</v>
      </c>
      <c r="I1" s="136" t="s">
        <v>6</v>
      </c>
      <c r="J1" s="71" t="s">
        <v>7</v>
      </c>
      <c r="K1" s="4" t="s">
        <v>144</v>
      </c>
      <c r="M1" s="159" t="s">
        <v>434</v>
      </c>
    </row>
    <row r="2" spans="1:13" x14ac:dyDescent="0.25">
      <c r="A2" s="19">
        <v>45406</v>
      </c>
      <c r="B2" s="137" t="s">
        <v>187</v>
      </c>
      <c r="C2" s="70" t="s">
        <v>361</v>
      </c>
      <c r="D2" s="1" t="s">
        <v>591</v>
      </c>
      <c r="E2" s="2">
        <v>153297</v>
      </c>
      <c r="F2" s="161">
        <v>185000</v>
      </c>
      <c r="G2" s="160" t="s">
        <v>9</v>
      </c>
      <c r="H2" s="64" t="s">
        <v>16</v>
      </c>
      <c r="I2" s="1" t="s">
        <v>198</v>
      </c>
      <c r="J2" s="1" t="s">
        <v>81</v>
      </c>
      <c r="K2" s="1" t="s">
        <v>14</v>
      </c>
      <c r="M2" s="23">
        <f>IF(H2="NEW CLIENT",F2,#REF!)</f>
        <v>185000</v>
      </c>
    </row>
    <row r="3" spans="1:13" x14ac:dyDescent="0.25">
      <c r="A3" s="19">
        <v>45406</v>
      </c>
      <c r="B3" s="137" t="s">
        <v>187</v>
      </c>
      <c r="C3" s="70" t="s">
        <v>350</v>
      </c>
      <c r="D3" s="1" t="s">
        <v>592</v>
      </c>
      <c r="E3" s="2">
        <v>986060</v>
      </c>
      <c r="F3" s="161">
        <v>1419000</v>
      </c>
      <c r="G3" s="160" t="s">
        <v>9</v>
      </c>
      <c r="H3" s="64" t="s">
        <v>16</v>
      </c>
      <c r="I3" s="1" t="s">
        <v>207</v>
      </c>
      <c r="J3" s="1" t="s">
        <v>81</v>
      </c>
      <c r="K3" s="1" t="s">
        <v>14</v>
      </c>
      <c r="M3" s="23">
        <f>IF(H3="NEW CLIENT",F3,#REF!)</f>
        <v>1419000</v>
      </c>
    </row>
    <row r="4" spans="1:13" x14ac:dyDescent="0.25">
      <c r="A4" s="19">
        <v>45408</v>
      </c>
      <c r="B4" s="137" t="s">
        <v>187</v>
      </c>
      <c r="C4" s="70" t="s">
        <v>32</v>
      </c>
      <c r="D4" s="1" t="s">
        <v>593</v>
      </c>
      <c r="E4" s="2">
        <v>630810</v>
      </c>
      <c r="F4" s="161">
        <v>700000</v>
      </c>
      <c r="G4" s="160" t="s">
        <v>9</v>
      </c>
      <c r="H4" s="64" t="s">
        <v>16</v>
      </c>
      <c r="I4" s="1" t="s">
        <v>205</v>
      </c>
      <c r="J4" s="1" t="s">
        <v>81</v>
      </c>
      <c r="K4" s="1" t="s">
        <v>14</v>
      </c>
      <c r="M4" s="23">
        <f>IF(H4="NEW CLIENT",F4,#REF!)</f>
        <v>700000</v>
      </c>
    </row>
    <row r="5" spans="1:13" x14ac:dyDescent="0.25">
      <c r="A5" s="19">
        <v>45408</v>
      </c>
      <c r="B5" s="137" t="s">
        <v>187</v>
      </c>
      <c r="C5" s="70" t="s">
        <v>361</v>
      </c>
      <c r="D5" s="1" t="s">
        <v>594</v>
      </c>
      <c r="E5" s="2">
        <v>156110</v>
      </c>
      <c r="F5" s="161">
        <v>188000</v>
      </c>
      <c r="G5" s="160" t="s">
        <v>9</v>
      </c>
      <c r="H5" s="64" t="s">
        <v>16</v>
      </c>
      <c r="I5" s="1" t="s">
        <v>198</v>
      </c>
      <c r="J5" s="1" t="s">
        <v>19</v>
      </c>
      <c r="K5" s="1" t="s">
        <v>14</v>
      </c>
      <c r="M5" s="23">
        <f>IF(H5="NEW CLIENT",F5,#REF!)</f>
        <v>188000</v>
      </c>
    </row>
    <row r="6" spans="1:13" x14ac:dyDescent="0.25">
      <c r="A6" s="19">
        <v>45408</v>
      </c>
      <c r="B6" s="137" t="s">
        <v>187</v>
      </c>
      <c r="C6" s="70" t="s">
        <v>132</v>
      </c>
      <c r="D6" s="1" t="s">
        <v>595</v>
      </c>
      <c r="E6" s="2">
        <v>32060</v>
      </c>
      <c r="F6" s="161">
        <v>32000</v>
      </c>
      <c r="G6" s="160" t="s">
        <v>13</v>
      </c>
      <c r="H6" s="64" t="s">
        <v>10</v>
      </c>
      <c r="I6" s="1" t="s">
        <v>198</v>
      </c>
      <c r="J6" s="1" t="s">
        <v>12</v>
      </c>
      <c r="K6" s="1" t="s">
        <v>132</v>
      </c>
    </row>
    <row r="7" spans="1:13" x14ac:dyDescent="0.25">
      <c r="A7" s="19">
        <v>45408</v>
      </c>
      <c r="B7" s="137" t="s">
        <v>187</v>
      </c>
      <c r="C7" s="70" t="s">
        <v>210</v>
      </c>
      <c r="D7" s="1" t="s">
        <v>596</v>
      </c>
      <c r="E7" s="2">
        <v>539060</v>
      </c>
      <c r="F7" s="161">
        <v>600000</v>
      </c>
      <c r="G7" s="160" t="s">
        <v>9</v>
      </c>
      <c r="H7" s="64" t="s">
        <v>16</v>
      </c>
      <c r="I7" s="1" t="s">
        <v>198</v>
      </c>
      <c r="J7" s="1" t="s">
        <v>81</v>
      </c>
      <c r="K7" s="1" t="s">
        <v>14</v>
      </c>
      <c r="M7" s="23">
        <f>IF(H7="NEW CLIENT",F7,#REF!)</f>
        <v>600000</v>
      </c>
    </row>
    <row r="8" spans="1:13" x14ac:dyDescent="0.25">
      <c r="A8" s="19">
        <v>45408</v>
      </c>
      <c r="B8" s="137" t="s">
        <v>187</v>
      </c>
      <c r="C8" s="70" t="s">
        <v>162</v>
      </c>
      <c r="D8" s="1" t="s">
        <v>603</v>
      </c>
      <c r="E8" s="2">
        <v>1473620</v>
      </c>
      <c r="F8" s="161">
        <v>1584000</v>
      </c>
      <c r="G8" s="160" t="s">
        <v>9</v>
      </c>
      <c r="H8" s="64" t="s">
        <v>16</v>
      </c>
      <c r="I8" s="1" t="s">
        <v>200</v>
      </c>
      <c r="J8" s="1" t="s">
        <v>12</v>
      </c>
      <c r="K8" s="1" t="s">
        <v>30</v>
      </c>
      <c r="M8" s="23">
        <f>IF(H8="NEW CLIENT",F8,#REF!)</f>
        <v>1584000</v>
      </c>
    </row>
    <row r="9" spans="1:13" x14ac:dyDescent="0.25">
      <c r="A9" s="19">
        <v>45409</v>
      </c>
      <c r="B9" s="137" t="s">
        <v>187</v>
      </c>
      <c r="C9" s="70" t="s">
        <v>60</v>
      </c>
      <c r="D9" s="1" t="s">
        <v>604</v>
      </c>
      <c r="E9" s="2">
        <v>21196</v>
      </c>
      <c r="F9" s="161">
        <v>23407</v>
      </c>
      <c r="G9" s="160" t="s">
        <v>21</v>
      </c>
      <c r="H9" s="64" t="s">
        <v>16</v>
      </c>
      <c r="I9" s="1" t="s">
        <v>198</v>
      </c>
      <c r="J9" s="1" t="s">
        <v>133</v>
      </c>
      <c r="K9" s="1" t="s">
        <v>14</v>
      </c>
      <c r="M9" s="23">
        <f>IF(H9="NEW CLIENT",F9,#REF!)</f>
        <v>23407</v>
      </c>
    </row>
    <row r="10" spans="1:13" x14ac:dyDescent="0.25">
      <c r="A10" s="19">
        <v>45409</v>
      </c>
      <c r="B10" s="137" t="s">
        <v>187</v>
      </c>
      <c r="C10" s="70" t="s">
        <v>119</v>
      </c>
      <c r="D10" s="1" t="s">
        <v>608</v>
      </c>
      <c r="E10" s="2">
        <v>906060</v>
      </c>
      <c r="F10" s="161">
        <v>1000000</v>
      </c>
      <c r="G10" s="160" t="s">
        <v>9</v>
      </c>
      <c r="H10" s="64" t="s">
        <v>16</v>
      </c>
      <c r="I10" s="1" t="s">
        <v>198</v>
      </c>
      <c r="J10" s="1" t="s">
        <v>19</v>
      </c>
      <c r="K10" s="1" t="s">
        <v>30</v>
      </c>
      <c r="M10" s="23">
        <f>IF(H10="NEW CLIENT",F10,#REF!)</f>
        <v>1000000</v>
      </c>
    </row>
    <row r="11" spans="1:13" x14ac:dyDescent="0.25">
      <c r="A11" s="19">
        <v>45411</v>
      </c>
      <c r="B11" s="137" t="s">
        <v>35</v>
      </c>
      <c r="C11" s="70" t="s">
        <v>162</v>
      </c>
      <c r="D11" s="1" t="s">
        <v>609</v>
      </c>
      <c r="E11" s="2">
        <v>131960</v>
      </c>
      <c r="F11" s="161">
        <v>140000</v>
      </c>
      <c r="G11" s="160" t="s">
        <v>21</v>
      </c>
      <c r="H11" s="64" t="s">
        <v>16</v>
      </c>
      <c r="I11" s="1" t="s">
        <v>198</v>
      </c>
      <c r="J11" s="1" t="s">
        <v>18</v>
      </c>
      <c r="K11" s="1" t="s">
        <v>30</v>
      </c>
      <c r="M11" s="23">
        <f>IF(H11="NEW CLIENT",F11,#REF!)</f>
        <v>140000</v>
      </c>
    </row>
    <row r="12" spans="1:13" x14ac:dyDescent="0.25">
      <c r="A12" s="19">
        <v>45411</v>
      </c>
      <c r="B12" s="137" t="s">
        <v>35</v>
      </c>
      <c r="C12" s="70" t="s">
        <v>125</v>
      </c>
      <c r="D12" s="1" t="s">
        <v>610</v>
      </c>
      <c r="E12" s="2">
        <v>162559</v>
      </c>
      <c r="F12" s="161">
        <v>230000</v>
      </c>
      <c r="G12" s="160" t="s">
        <v>9</v>
      </c>
      <c r="H12" s="64" t="s">
        <v>16</v>
      </c>
      <c r="I12" s="1" t="s">
        <v>198</v>
      </c>
      <c r="J12" s="1" t="s">
        <v>133</v>
      </c>
      <c r="K12" s="1" t="s">
        <v>14</v>
      </c>
      <c r="M12" s="23">
        <f>IF(H12="NEW CLIENT",F12,#REF!)</f>
        <v>230000</v>
      </c>
    </row>
    <row r="13" spans="1:13" x14ac:dyDescent="0.25">
      <c r="A13" s="19">
        <v>45411</v>
      </c>
      <c r="B13" s="137" t="s">
        <v>35</v>
      </c>
      <c r="C13" s="70" t="s">
        <v>125</v>
      </c>
      <c r="D13" s="1" t="s">
        <v>610</v>
      </c>
      <c r="E13" s="2">
        <v>89205</v>
      </c>
      <c r="F13" s="161">
        <v>89145</v>
      </c>
      <c r="G13" s="160" t="s">
        <v>454</v>
      </c>
      <c r="H13" s="64" t="s">
        <v>16</v>
      </c>
      <c r="I13" s="1" t="s">
        <v>198</v>
      </c>
      <c r="J13" s="1" t="s">
        <v>133</v>
      </c>
      <c r="K13" s="1" t="s">
        <v>14</v>
      </c>
      <c r="M13" s="23">
        <f>IF(H13="NEW CLIENT",F13,#REF!)</f>
        <v>89145</v>
      </c>
    </row>
    <row r="14" spans="1:13" x14ac:dyDescent="0.25">
      <c r="A14" s="19">
        <v>45411</v>
      </c>
      <c r="B14" s="137" t="s">
        <v>35</v>
      </c>
      <c r="C14" s="70" t="s">
        <v>162</v>
      </c>
      <c r="D14" s="1" t="s">
        <v>565</v>
      </c>
      <c r="E14" s="2"/>
      <c r="F14" s="161">
        <v>490000</v>
      </c>
      <c r="G14" s="160" t="s">
        <v>9</v>
      </c>
      <c r="H14" s="64" t="s">
        <v>16</v>
      </c>
      <c r="I14" s="1" t="s">
        <v>198</v>
      </c>
      <c r="J14" s="1" t="s">
        <v>81</v>
      </c>
      <c r="K14" s="1" t="s">
        <v>30</v>
      </c>
      <c r="M14" s="23">
        <f>IF(H14="NEW CLIENT",F14,#REF!)</f>
        <v>490000</v>
      </c>
    </row>
    <row r="15" spans="1:13" x14ac:dyDescent="0.25">
      <c r="A15" s="19">
        <v>45411</v>
      </c>
      <c r="B15" s="137" t="s">
        <v>35</v>
      </c>
      <c r="C15" s="70" t="s">
        <v>174</v>
      </c>
      <c r="D15" s="1" t="s">
        <v>611</v>
      </c>
      <c r="E15" s="2">
        <v>32210</v>
      </c>
      <c r="F15" s="161">
        <v>35000</v>
      </c>
      <c r="G15" s="160" t="s">
        <v>21</v>
      </c>
      <c r="H15" s="64" t="s">
        <v>16</v>
      </c>
      <c r="I15" s="1" t="s">
        <v>198</v>
      </c>
      <c r="J15" s="1" t="s">
        <v>19</v>
      </c>
      <c r="K15" s="1" t="s">
        <v>30</v>
      </c>
      <c r="M15" s="23">
        <f>IF(H15="NEW CLIENT",F15,#REF!)</f>
        <v>35000</v>
      </c>
    </row>
    <row r="16" spans="1:13" x14ac:dyDescent="0.25">
      <c r="A16" s="19">
        <v>45412</v>
      </c>
      <c r="B16" s="137" t="s">
        <v>35</v>
      </c>
      <c r="C16" s="70" t="s">
        <v>63</v>
      </c>
      <c r="D16" s="1" t="s">
        <v>612</v>
      </c>
      <c r="E16" s="2">
        <v>1039245</v>
      </c>
      <c r="F16" s="161">
        <v>1200000</v>
      </c>
      <c r="G16" s="160" t="s">
        <v>9</v>
      </c>
      <c r="H16" s="64" t="s">
        <v>16</v>
      </c>
      <c r="I16" s="1" t="s">
        <v>428</v>
      </c>
      <c r="J16" s="1" t="s">
        <v>12</v>
      </c>
      <c r="K16" s="1" t="s">
        <v>63</v>
      </c>
      <c r="M16" s="23">
        <f>IF(H16="NEW CLIENT",F16,#REF!)</f>
        <v>1200000</v>
      </c>
    </row>
    <row r="17" spans="1:13" x14ac:dyDescent="0.25">
      <c r="A17" s="19">
        <v>45412</v>
      </c>
      <c r="B17" s="137" t="s">
        <v>35</v>
      </c>
      <c r="C17" s="70" t="s">
        <v>132</v>
      </c>
      <c r="D17" s="1" t="s">
        <v>336</v>
      </c>
      <c r="E17" s="2">
        <v>50060</v>
      </c>
      <c r="F17" s="161">
        <v>50000</v>
      </c>
      <c r="G17" s="160" t="s">
        <v>13</v>
      </c>
      <c r="H17" s="64" t="s">
        <v>10</v>
      </c>
      <c r="I17" s="1" t="s">
        <v>198</v>
      </c>
      <c r="J17" s="1" t="s">
        <v>12</v>
      </c>
      <c r="K17" s="1" t="s">
        <v>132</v>
      </c>
      <c r="M17" s="23" t="e">
        <f>IF(H17="NEW CLIENT",F17,#REF!)</f>
        <v>#REF!</v>
      </c>
    </row>
    <row r="18" spans="1:13" x14ac:dyDescent="0.25">
      <c r="A18" s="19">
        <v>45412</v>
      </c>
      <c r="B18" s="137" t="s">
        <v>35</v>
      </c>
      <c r="C18" s="70" t="s">
        <v>67</v>
      </c>
      <c r="D18" s="1" t="s">
        <v>613</v>
      </c>
      <c r="E18" s="2">
        <v>22285</v>
      </c>
      <c r="F18" s="161">
        <v>121906</v>
      </c>
      <c r="G18" s="160" t="s">
        <v>21</v>
      </c>
      <c r="H18" s="64" t="s">
        <v>10</v>
      </c>
      <c r="I18" s="1" t="s">
        <v>211</v>
      </c>
      <c r="J18" s="1" t="s">
        <v>12</v>
      </c>
      <c r="K18" s="1" t="s">
        <v>30</v>
      </c>
      <c r="M18" s="23" t="e">
        <f>IF(H18="NEW CLIENT",F18,#REF!)</f>
        <v>#REF!</v>
      </c>
    </row>
    <row r="19" spans="1:13" x14ac:dyDescent="0.25">
      <c r="A19" s="19">
        <v>45412</v>
      </c>
      <c r="B19" s="137" t="s">
        <v>35</v>
      </c>
      <c r="C19" s="70" t="s">
        <v>131</v>
      </c>
      <c r="D19" s="1" t="s">
        <v>614</v>
      </c>
      <c r="E19" s="2">
        <v>55960</v>
      </c>
      <c r="F19" s="161">
        <v>60000</v>
      </c>
      <c r="G19" s="160" t="s">
        <v>21</v>
      </c>
      <c r="H19" s="64" t="s">
        <v>16</v>
      </c>
      <c r="I19" s="1" t="s">
        <v>198</v>
      </c>
      <c r="J19" s="1" t="s">
        <v>19</v>
      </c>
      <c r="K19" s="1" t="s">
        <v>30</v>
      </c>
      <c r="M19" s="23">
        <f>IF(H19="NEW CLIENT",F19,#REF!)</f>
        <v>60000</v>
      </c>
    </row>
    <row r="20" spans="1:13" x14ac:dyDescent="0.25">
      <c r="A20" s="19">
        <v>45412</v>
      </c>
      <c r="B20" s="137" t="s">
        <v>35</v>
      </c>
      <c r="C20" s="70" t="s">
        <v>559</v>
      </c>
      <c r="D20" s="1" t="s">
        <v>635</v>
      </c>
      <c r="E20" s="2">
        <v>22238</v>
      </c>
      <c r="F20" s="161">
        <v>24504</v>
      </c>
      <c r="G20" s="160" t="s">
        <v>21</v>
      </c>
      <c r="H20" s="64" t="s">
        <v>16</v>
      </c>
      <c r="I20" s="1" t="s">
        <v>198</v>
      </c>
      <c r="J20" s="1" t="s">
        <v>19</v>
      </c>
      <c r="K20" s="1" t="s">
        <v>30</v>
      </c>
      <c r="M20" s="23">
        <f>IF(H20="NEW CLIENT",F20,#REF!)</f>
        <v>24504</v>
      </c>
    </row>
    <row r="21" spans="1:13" x14ac:dyDescent="0.25">
      <c r="A21" s="19">
        <v>45415</v>
      </c>
      <c r="B21" s="137" t="s">
        <v>35</v>
      </c>
      <c r="C21" s="70" t="s">
        <v>304</v>
      </c>
      <c r="D21" s="1" t="s">
        <v>636</v>
      </c>
      <c r="E21" s="2">
        <v>20702</v>
      </c>
      <c r="F21" s="161">
        <v>173986</v>
      </c>
      <c r="G21" s="160" t="s">
        <v>21</v>
      </c>
      <c r="H21" s="64" t="s">
        <v>16</v>
      </c>
      <c r="I21" s="1" t="s">
        <v>198</v>
      </c>
      <c r="J21" s="1" t="s">
        <v>12</v>
      </c>
      <c r="K21" s="1" t="s">
        <v>14</v>
      </c>
      <c r="M21" s="23">
        <f>IF(H21="NEW CLIENT",F21,#REF!)</f>
        <v>173986</v>
      </c>
    </row>
    <row r="22" spans="1:13" x14ac:dyDescent="0.25">
      <c r="A22" s="19">
        <v>45415</v>
      </c>
      <c r="B22" s="137" t="s">
        <v>35</v>
      </c>
      <c r="C22" s="70" t="s">
        <v>30</v>
      </c>
      <c r="D22" s="1" t="s">
        <v>201</v>
      </c>
      <c r="E22" s="2">
        <v>80060</v>
      </c>
      <c r="F22" s="161">
        <v>80000</v>
      </c>
      <c r="G22" s="160" t="s">
        <v>13</v>
      </c>
      <c r="H22" s="64" t="s">
        <v>10</v>
      </c>
      <c r="I22" s="1" t="s">
        <v>198</v>
      </c>
      <c r="J22" s="1" t="s">
        <v>12</v>
      </c>
      <c r="K22" s="1" t="s">
        <v>30</v>
      </c>
      <c r="M22" s="23" t="e">
        <f>IF(H22="NEW CLIENT",F22,#REF!)</f>
        <v>#REF!</v>
      </c>
    </row>
    <row r="23" spans="1:13" x14ac:dyDescent="0.25">
      <c r="A23" s="19">
        <v>45415</v>
      </c>
      <c r="B23" s="137" t="s">
        <v>35</v>
      </c>
      <c r="C23" s="70" t="s">
        <v>14</v>
      </c>
      <c r="D23" s="1" t="s">
        <v>220</v>
      </c>
      <c r="E23" s="2">
        <v>200060</v>
      </c>
      <c r="F23" s="161">
        <v>200000</v>
      </c>
      <c r="G23" s="160" t="s">
        <v>13</v>
      </c>
      <c r="H23" s="64" t="s">
        <v>10</v>
      </c>
      <c r="I23" s="1" t="s">
        <v>198</v>
      </c>
      <c r="J23" s="1" t="s">
        <v>12</v>
      </c>
      <c r="K23" s="1" t="s">
        <v>14</v>
      </c>
      <c r="M23" s="23" t="e">
        <f>IF(H23="NEW CLIENT",F23,#REF!)</f>
        <v>#REF!</v>
      </c>
    </row>
    <row r="24" spans="1:13" x14ac:dyDescent="0.25">
      <c r="A24" s="19">
        <v>45415</v>
      </c>
      <c r="B24" s="137" t="s">
        <v>35</v>
      </c>
      <c r="C24" s="70" t="s">
        <v>14</v>
      </c>
      <c r="D24" s="1" t="s">
        <v>197</v>
      </c>
      <c r="E24" s="2">
        <v>500060</v>
      </c>
      <c r="F24" s="161">
        <v>500000</v>
      </c>
      <c r="G24" s="160" t="s">
        <v>13</v>
      </c>
      <c r="H24" s="64" t="s">
        <v>10</v>
      </c>
      <c r="I24" s="1" t="s">
        <v>198</v>
      </c>
      <c r="J24" s="1" t="s">
        <v>12</v>
      </c>
      <c r="K24" s="1" t="s">
        <v>14</v>
      </c>
      <c r="M24" s="23" t="e">
        <f>IF(H24="NEW CLIENT",F24,#REF!)</f>
        <v>#REF!</v>
      </c>
    </row>
    <row r="25" spans="1:13" x14ac:dyDescent="0.25">
      <c r="A25" s="19">
        <v>45415</v>
      </c>
      <c r="B25" s="137" t="s">
        <v>35</v>
      </c>
      <c r="C25" s="70" t="s">
        <v>30</v>
      </c>
      <c r="D25" s="1" t="s">
        <v>347</v>
      </c>
      <c r="E25" s="2">
        <v>181429</v>
      </c>
      <c r="F25" s="161">
        <v>500000</v>
      </c>
      <c r="G25" s="160" t="s">
        <v>9</v>
      </c>
      <c r="H25" s="64" t="s">
        <v>10</v>
      </c>
      <c r="I25" s="1" t="s">
        <v>198</v>
      </c>
      <c r="J25" s="1" t="s">
        <v>12</v>
      </c>
      <c r="K25" s="1" t="s">
        <v>30</v>
      </c>
      <c r="M25" s="23" t="e">
        <f>IF(H25="NEW CLIENT",F25,#REF!)</f>
        <v>#REF!</v>
      </c>
    </row>
    <row r="26" spans="1:13" x14ac:dyDescent="0.25">
      <c r="A26" s="19">
        <v>45416</v>
      </c>
      <c r="B26" s="137" t="s">
        <v>35</v>
      </c>
      <c r="C26" s="70" t="s">
        <v>60</v>
      </c>
      <c r="D26" s="1" t="s">
        <v>652</v>
      </c>
      <c r="E26" s="2">
        <v>27465</v>
      </c>
      <c r="F26" s="161">
        <v>30006</v>
      </c>
      <c r="G26" s="160" t="s">
        <v>21</v>
      </c>
      <c r="H26" s="64" t="s">
        <v>16</v>
      </c>
      <c r="I26" s="1" t="s">
        <v>211</v>
      </c>
      <c r="J26" s="1" t="s">
        <v>19</v>
      </c>
      <c r="K26" s="1" t="s">
        <v>14</v>
      </c>
      <c r="M26" s="23">
        <f>IF(H26="NEW CLIENT",F26,#REF!)</f>
        <v>30006</v>
      </c>
    </row>
    <row r="27" spans="1:13" x14ac:dyDescent="0.25">
      <c r="A27" s="19">
        <v>45416</v>
      </c>
      <c r="B27" s="137" t="s">
        <v>35</v>
      </c>
      <c r="C27" s="70" t="s">
        <v>14</v>
      </c>
      <c r="D27" s="1" t="s">
        <v>653</v>
      </c>
      <c r="E27" s="2">
        <v>211566.34</v>
      </c>
      <c r="F27" s="161">
        <v>300000</v>
      </c>
      <c r="G27" s="160" t="s">
        <v>9</v>
      </c>
      <c r="H27" s="64" t="s">
        <v>10</v>
      </c>
      <c r="I27" s="1" t="s">
        <v>200</v>
      </c>
      <c r="J27" s="1" t="s">
        <v>12</v>
      </c>
      <c r="K27" s="1" t="s">
        <v>14</v>
      </c>
      <c r="M27" s="23" t="e">
        <f>IF(H27="NEW CLIENT",F27,#REF!)</f>
        <v>#REF!</v>
      </c>
    </row>
    <row r="28" spans="1:13" x14ac:dyDescent="0.25">
      <c r="A28" s="19">
        <v>45412</v>
      </c>
      <c r="B28" s="137" t="s">
        <v>35</v>
      </c>
      <c r="C28" s="70" t="s">
        <v>213</v>
      </c>
      <c r="D28" s="1" t="s">
        <v>654</v>
      </c>
      <c r="E28" s="2">
        <v>149784</v>
      </c>
      <c r="F28" s="161">
        <v>195887</v>
      </c>
      <c r="G28" s="160" t="s">
        <v>21</v>
      </c>
      <c r="H28" s="64" t="s">
        <v>16</v>
      </c>
      <c r="I28" s="1" t="s">
        <v>206</v>
      </c>
      <c r="J28" s="1" t="s">
        <v>19</v>
      </c>
      <c r="K28" s="1" t="s">
        <v>14</v>
      </c>
      <c r="M28" s="23">
        <f>IF(H28="NEW CLIENT",F28,#REF!)</f>
        <v>195887</v>
      </c>
    </row>
    <row r="29" spans="1:13" x14ac:dyDescent="0.25">
      <c r="A29" s="19">
        <v>45418</v>
      </c>
      <c r="B29" s="137" t="s">
        <v>36</v>
      </c>
      <c r="C29" s="70" t="s">
        <v>60</v>
      </c>
      <c r="D29" s="1" t="s">
        <v>655</v>
      </c>
      <c r="E29" s="2">
        <v>612460</v>
      </c>
      <c r="F29" s="161">
        <v>680000</v>
      </c>
      <c r="G29" s="160" t="s">
        <v>9</v>
      </c>
      <c r="H29" s="64" t="s">
        <v>16</v>
      </c>
      <c r="I29" s="1" t="s">
        <v>198</v>
      </c>
      <c r="J29" s="1" t="s">
        <v>19</v>
      </c>
      <c r="K29" s="1" t="s">
        <v>14</v>
      </c>
      <c r="M29" s="23">
        <f>IF(H29="NEW CLIENT",F29,#REF!)</f>
        <v>680000</v>
      </c>
    </row>
    <row r="30" spans="1:13" x14ac:dyDescent="0.25">
      <c r="A30" s="19">
        <v>45418</v>
      </c>
      <c r="B30" s="137" t="s">
        <v>36</v>
      </c>
      <c r="C30" s="70" t="s">
        <v>131</v>
      </c>
      <c r="D30" s="1" t="s">
        <v>656</v>
      </c>
      <c r="E30" s="2">
        <v>483910</v>
      </c>
      <c r="F30" s="161">
        <v>600000</v>
      </c>
      <c r="G30" s="160" t="s">
        <v>9</v>
      </c>
      <c r="H30" s="64" t="s">
        <v>16</v>
      </c>
      <c r="I30" s="1" t="s">
        <v>200</v>
      </c>
      <c r="J30" s="1" t="s">
        <v>133</v>
      </c>
      <c r="K30" s="1" t="s">
        <v>30</v>
      </c>
      <c r="M30" s="23">
        <f>IF(H30="NEW CLIENT",F30,#REF!)</f>
        <v>600000</v>
      </c>
    </row>
    <row r="31" spans="1:13" x14ac:dyDescent="0.25">
      <c r="A31" s="19">
        <v>45418</v>
      </c>
      <c r="B31" s="137" t="s">
        <v>36</v>
      </c>
      <c r="C31" s="70" t="s">
        <v>125</v>
      </c>
      <c r="D31" s="1" t="s">
        <v>622</v>
      </c>
      <c r="E31" s="2">
        <v>187110</v>
      </c>
      <c r="F31" s="161">
        <v>260000</v>
      </c>
      <c r="G31" s="160" t="s">
        <v>9</v>
      </c>
      <c r="H31" s="64" t="s">
        <v>16</v>
      </c>
      <c r="I31" s="1" t="s">
        <v>198</v>
      </c>
      <c r="J31" s="1" t="s">
        <v>19</v>
      </c>
      <c r="K31" s="1" t="s">
        <v>14</v>
      </c>
      <c r="M31" s="23">
        <f>IF(H31="NEW CLIENT",F31,#REF!)</f>
        <v>260000</v>
      </c>
    </row>
    <row r="32" spans="1:13" x14ac:dyDescent="0.25">
      <c r="A32" s="19">
        <v>45418</v>
      </c>
      <c r="B32" s="137" t="s">
        <v>36</v>
      </c>
      <c r="C32" s="70" t="s">
        <v>130</v>
      </c>
      <c r="D32" s="1" t="s">
        <v>657</v>
      </c>
      <c r="E32" s="2">
        <v>249635</v>
      </c>
      <c r="F32" s="161">
        <v>290000</v>
      </c>
      <c r="G32" s="160" t="s">
        <v>9</v>
      </c>
      <c r="H32" s="64" t="s">
        <v>16</v>
      </c>
      <c r="I32" s="1" t="s">
        <v>198</v>
      </c>
      <c r="J32" s="1" t="s">
        <v>133</v>
      </c>
      <c r="K32" s="1" t="s">
        <v>14</v>
      </c>
      <c r="M32" s="23">
        <f>IF(H32="NEW CLIENT",F32,#REF!)</f>
        <v>290000</v>
      </c>
    </row>
    <row r="33" spans="1:13" x14ac:dyDescent="0.25">
      <c r="A33" s="19">
        <v>45418</v>
      </c>
      <c r="B33" s="137" t="s">
        <v>36</v>
      </c>
      <c r="C33" s="70" t="s">
        <v>30</v>
      </c>
      <c r="D33" s="1" t="s">
        <v>287</v>
      </c>
      <c r="E33" s="2">
        <v>0</v>
      </c>
      <c r="F33" s="161">
        <v>2700000</v>
      </c>
      <c r="G33" s="160" t="s">
        <v>13</v>
      </c>
      <c r="H33" s="64" t="s">
        <v>10</v>
      </c>
      <c r="I33" s="1" t="s">
        <v>200</v>
      </c>
      <c r="J33" s="1" t="s">
        <v>12</v>
      </c>
      <c r="K33" s="1" t="s">
        <v>30</v>
      </c>
      <c r="M33" s="23" t="e">
        <f>IF(H33="NEW CLIENT",F33,#REF!)</f>
        <v>#REF!</v>
      </c>
    </row>
    <row r="34" spans="1:13" x14ac:dyDescent="0.25">
      <c r="A34" s="19">
        <v>45419</v>
      </c>
      <c r="B34" s="137" t="s">
        <v>36</v>
      </c>
      <c r="C34" s="70" t="s">
        <v>67</v>
      </c>
      <c r="D34" s="1" t="s">
        <v>658</v>
      </c>
      <c r="E34" s="2">
        <v>217477</v>
      </c>
      <c r="F34" s="161">
        <v>414324</v>
      </c>
      <c r="G34" s="160" t="s">
        <v>21</v>
      </c>
      <c r="H34" s="64" t="s">
        <v>16</v>
      </c>
      <c r="I34" s="1" t="s">
        <v>211</v>
      </c>
      <c r="J34" s="1" t="s">
        <v>18</v>
      </c>
      <c r="K34" s="1" t="s">
        <v>30</v>
      </c>
      <c r="M34" s="23">
        <f>IF(H34="NEW CLIENT",F34,#REF!)</f>
        <v>414324</v>
      </c>
    </row>
    <row r="35" spans="1:13" x14ac:dyDescent="0.25">
      <c r="A35" s="19">
        <v>45419</v>
      </c>
      <c r="B35" s="137" t="s">
        <v>36</v>
      </c>
      <c r="C35" s="70" t="s">
        <v>210</v>
      </c>
      <c r="D35" s="1" t="s">
        <v>659</v>
      </c>
      <c r="E35" s="2">
        <v>157380</v>
      </c>
      <c r="F35" s="161">
        <v>184000</v>
      </c>
      <c r="G35" s="160" t="s">
        <v>9</v>
      </c>
      <c r="H35" s="64" t="s">
        <v>16</v>
      </c>
      <c r="I35" s="1" t="s">
        <v>198</v>
      </c>
      <c r="J35" s="1" t="s">
        <v>12</v>
      </c>
      <c r="K35" s="1" t="s">
        <v>14</v>
      </c>
      <c r="M35" s="23">
        <f>IF(H35="NEW CLIENT",F35,#REF!)</f>
        <v>184000</v>
      </c>
    </row>
    <row r="36" spans="1:13" x14ac:dyDescent="0.25">
      <c r="A36" s="19">
        <v>45419</v>
      </c>
      <c r="B36" s="137" t="s">
        <v>36</v>
      </c>
      <c r="C36" s="70" t="s">
        <v>132</v>
      </c>
      <c r="D36" s="1" t="s">
        <v>202</v>
      </c>
      <c r="E36" s="2">
        <v>120020</v>
      </c>
      <c r="F36" s="161">
        <v>120000</v>
      </c>
      <c r="G36" s="160" t="s">
        <v>13</v>
      </c>
      <c r="H36" s="64" t="s">
        <v>10</v>
      </c>
      <c r="I36" s="1" t="s">
        <v>198</v>
      </c>
      <c r="J36" s="1" t="s">
        <v>12</v>
      </c>
      <c r="K36" s="1" t="s">
        <v>132</v>
      </c>
      <c r="M36" s="23" t="e">
        <f>IF(H36="NEW CLIENT",F36,#REF!)</f>
        <v>#REF!</v>
      </c>
    </row>
    <row r="37" spans="1:13" x14ac:dyDescent="0.25">
      <c r="A37" s="19">
        <v>45420</v>
      </c>
      <c r="B37" s="137" t="s">
        <v>36</v>
      </c>
      <c r="C37" s="70" t="s">
        <v>73</v>
      </c>
      <c r="D37" s="1" t="s">
        <v>670</v>
      </c>
      <c r="E37" s="2">
        <v>159780</v>
      </c>
      <c r="F37" s="161">
        <v>192000</v>
      </c>
      <c r="G37" s="160" t="s">
        <v>9</v>
      </c>
      <c r="H37" s="64" t="s">
        <v>16</v>
      </c>
      <c r="I37" s="1" t="s">
        <v>198</v>
      </c>
      <c r="J37" s="1" t="s">
        <v>12</v>
      </c>
      <c r="K37" s="1" t="s">
        <v>30</v>
      </c>
      <c r="M37" s="23">
        <f>IF(H37="NEW CLIENT",F37,#REF!)</f>
        <v>192000</v>
      </c>
    </row>
    <row r="38" spans="1:13" x14ac:dyDescent="0.25">
      <c r="A38" s="19">
        <v>45420</v>
      </c>
      <c r="B38" s="137" t="s">
        <v>36</v>
      </c>
      <c r="C38" s="70" t="s">
        <v>14</v>
      </c>
      <c r="D38" s="1" t="s">
        <v>671</v>
      </c>
      <c r="E38" s="2">
        <v>20060</v>
      </c>
      <c r="F38" s="161">
        <v>20000</v>
      </c>
      <c r="G38" s="160" t="s">
        <v>13</v>
      </c>
      <c r="H38" s="64" t="s">
        <v>10</v>
      </c>
      <c r="I38" s="1" t="s">
        <v>198</v>
      </c>
      <c r="J38" s="1" t="s">
        <v>12</v>
      </c>
      <c r="K38" s="1" t="s">
        <v>14</v>
      </c>
      <c r="M38" s="23" t="e">
        <f>IF(H38="NEW CLIENT",F38,#REF!)</f>
        <v>#REF!</v>
      </c>
    </row>
    <row r="39" spans="1:13" x14ac:dyDescent="0.25">
      <c r="A39" s="19">
        <v>45420</v>
      </c>
      <c r="B39" s="137" t="s">
        <v>36</v>
      </c>
      <c r="C39" s="70" t="s">
        <v>132</v>
      </c>
      <c r="D39" s="1" t="s">
        <v>672</v>
      </c>
      <c r="E39" s="2">
        <v>60060</v>
      </c>
      <c r="F39" s="161">
        <v>60000</v>
      </c>
      <c r="G39" s="160" t="s">
        <v>13</v>
      </c>
      <c r="H39" s="64" t="s">
        <v>10</v>
      </c>
      <c r="I39" s="1" t="s">
        <v>198</v>
      </c>
      <c r="J39" s="1" t="s">
        <v>12</v>
      </c>
      <c r="K39" s="1" t="s">
        <v>132</v>
      </c>
      <c r="M39" s="23" t="e">
        <f>IF(H39="NEW CLIENT",F39,#REF!)</f>
        <v>#REF!</v>
      </c>
    </row>
    <row r="40" spans="1:13" x14ac:dyDescent="0.25">
      <c r="A40" s="19">
        <v>45420</v>
      </c>
      <c r="B40" s="137" t="s">
        <v>36</v>
      </c>
      <c r="C40" s="70" t="s">
        <v>14</v>
      </c>
      <c r="D40" s="1" t="s">
        <v>673</v>
      </c>
      <c r="E40" s="2">
        <v>150060</v>
      </c>
      <c r="F40" s="161">
        <v>150000</v>
      </c>
      <c r="G40" s="160" t="s">
        <v>13</v>
      </c>
      <c r="H40" s="64" t="s">
        <v>10</v>
      </c>
      <c r="I40" s="1" t="s">
        <v>198</v>
      </c>
      <c r="J40" s="1" t="s">
        <v>12</v>
      </c>
      <c r="K40" s="1" t="s">
        <v>14</v>
      </c>
      <c r="M40" s="23" t="e">
        <f>IF(H40="NEW CLIENT",F40,#REF!)</f>
        <v>#REF!</v>
      </c>
    </row>
    <row r="41" spans="1:13" x14ac:dyDescent="0.25">
      <c r="A41" s="19">
        <v>45419</v>
      </c>
      <c r="B41" s="137" t="s">
        <v>36</v>
      </c>
      <c r="C41" s="70" t="s">
        <v>361</v>
      </c>
      <c r="D41" s="1" t="s">
        <v>674</v>
      </c>
      <c r="E41" s="2">
        <v>82660</v>
      </c>
      <c r="F41" s="161">
        <v>90000</v>
      </c>
      <c r="G41" s="160" t="s">
        <v>21</v>
      </c>
      <c r="H41" s="64" t="s">
        <v>16</v>
      </c>
      <c r="I41" s="1" t="s">
        <v>198</v>
      </c>
      <c r="J41" s="1" t="s">
        <v>12</v>
      </c>
      <c r="K41" s="1" t="s">
        <v>14</v>
      </c>
      <c r="M41" s="23">
        <f>IF(H41="NEW CLIENT",F41,#REF!)</f>
        <v>90000</v>
      </c>
    </row>
    <row r="42" spans="1:13" x14ac:dyDescent="0.25">
      <c r="A42" s="19">
        <v>45420</v>
      </c>
      <c r="B42" s="137" t="s">
        <v>36</v>
      </c>
      <c r="C42" s="70" t="s">
        <v>299</v>
      </c>
      <c r="D42" s="1" t="s">
        <v>651</v>
      </c>
      <c r="E42" s="2">
        <v>277220</v>
      </c>
      <c r="F42" s="161">
        <v>320000</v>
      </c>
      <c r="G42" s="160" t="s">
        <v>9</v>
      </c>
      <c r="H42" s="64" t="s">
        <v>16</v>
      </c>
      <c r="I42" s="1" t="s">
        <v>198</v>
      </c>
      <c r="J42" s="1" t="s">
        <v>12</v>
      </c>
      <c r="K42" s="1" t="s">
        <v>30</v>
      </c>
      <c r="M42" s="23">
        <f>IF(H42="NEW CLIENT",F42,#REF!)</f>
        <v>320000</v>
      </c>
    </row>
    <row r="43" spans="1:13" x14ac:dyDescent="0.25">
      <c r="A43" s="19">
        <v>45420</v>
      </c>
      <c r="B43" s="137" t="s">
        <v>36</v>
      </c>
      <c r="C43" s="70" t="s">
        <v>216</v>
      </c>
      <c r="D43" s="1" t="s">
        <v>685</v>
      </c>
      <c r="E43" s="2">
        <v>185410</v>
      </c>
      <c r="F43" s="161">
        <v>220000</v>
      </c>
      <c r="G43" s="160" t="s">
        <v>9</v>
      </c>
      <c r="H43" s="64" t="s">
        <v>16</v>
      </c>
      <c r="I43" s="1" t="s">
        <v>198</v>
      </c>
      <c r="J43" s="1" t="s">
        <v>81</v>
      </c>
      <c r="K43" s="1" t="s">
        <v>14</v>
      </c>
      <c r="M43" s="23">
        <f>IF(H43="NEW CLIENT",F43,#REF!)</f>
        <v>220000</v>
      </c>
    </row>
    <row r="44" spans="1:13" x14ac:dyDescent="0.25">
      <c r="A44" s="19">
        <v>45421</v>
      </c>
      <c r="B44" s="137" t="s">
        <v>36</v>
      </c>
      <c r="C44" s="70" t="s">
        <v>210</v>
      </c>
      <c r="D44" s="1" t="s">
        <v>681</v>
      </c>
      <c r="E44" s="2">
        <v>193823</v>
      </c>
      <c r="F44" s="161">
        <v>207302</v>
      </c>
      <c r="G44" s="160" t="s">
        <v>21</v>
      </c>
      <c r="H44" s="64" t="s">
        <v>16</v>
      </c>
      <c r="I44" s="1" t="s">
        <v>198</v>
      </c>
      <c r="J44" s="1" t="s">
        <v>12</v>
      </c>
      <c r="K44" s="1" t="s">
        <v>14</v>
      </c>
      <c r="M44" s="23">
        <f>IF(H44="NEW CLIENT",F44,#REF!)</f>
        <v>207302</v>
      </c>
    </row>
    <row r="45" spans="1:13" x14ac:dyDescent="0.25">
      <c r="A45" s="19">
        <v>45421</v>
      </c>
      <c r="B45" s="137" t="s">
        <v>36</v>
      </c>
      <c r="C45" s="70" t="s">
        <v>130</v>
      </c>
      <c r="D45" s="1" t="s">
        <v>682</v>
      </c>
      <c r="E45" s="2">
        <v>41147</v>
      </c>
      <c r="F45" s="161">
        <v>165869</v>
      </c>
      <c r="G45" s="160" t="s">
        <v>21</v>
      </c>
      <c r="H45" s="64" t="s">
        <v>10</v>
      </c>
      <c r="I45" s="1" t="s">
        <v>198</v>
      </c>
      <c r="J45" s="1" t="s">
        <v>12</v>
      </c>
      <c r="K45" s="1" t="s">
        <v>14</v>
      </c>
      <c r="M45" s="23" t="e">
        <f>IF(H45="NEW CLIENT",F45,#REF!)</f>
        <v>#REF!</v>
      </c>
    </row>
    <row r="46" spans="1:13" x14ac:dyDescent="0.25">
      <c r="A46" s="19">
        <v>45421</v>
      </c>
      <c r="B46" s="137" t="s">
        <v>36</v>
      </c>
      <c r="C46" s="70" t="s">
        <v>60</v>
      </c>
      <c r="D46" s="1" t="s">
        <v>683</v>
      </c>
      <c r="E46" s="2">
        <v>19645</v>
      </c>
      <c r="F46" s="161">
        <v>21774</v>
      </c>
      <c r="G46" s="160" t="s">
        <v>21</v>
      </c>
      <c r="H46" s="64" t="s">
        <v>16</v>
      </c>
      <c r="I46" s="1" t="s">
        <v>198</v>
      </c>
      <c r="J46" s="1" t="s">
        <v>18</v>
      </c>
      <c r="K46" s="1" t="s">
        <v>14</v>
      </c>
      <c r="M46" s="23">
        <f>IF(H46="NEW CLIENT",F46,#REF!)</f>
        <v>21774</v>
      </c>
    </row>
    <row r="47" spans="1:13" x14ac:dyDescent="0.25">
      <c r="A47" s="19">
        <v>45421</v>
      </c>
      <c r="B47" s="137" t="s">
        <v>36</v>
      </c>
      <c r="C47" s="70" t="s">
        <v>131</v>
      </c>
      <c r="D47" s="1" t="s">
        <v>684</v>
      </c>
      <c r="E47" s="2">
        <v>502916</v>
      </c>
      <c r="F47" s="161">
        <v>640000</v>
      </c>
      <c r="G47" s="160" t="s">
        <v>9</v>
      </c>
      <c r="H47" s="64" t="s">
        <v>16</v>
      </c>
      <c r="I47" s="1" t="s">
        <v>200</v>
      </c>
      <c r="J47" s="1" t="s">
        <v>81</v>
      </c>
      <c r="K47" s="1" t="s">
        <v>30</v>
      </c>
      <c r="M47" s="23">
        <f>IF(H47="NEW CLIENT",F47,#REF!)</f>
        <v>640000</v>
      </c>
    </row>
    <row r="48" spans="1:13" x14ac:dyDescent="0.25">
      <c r="A48" s="19">
        <v>45421</v>
      </c>
      <c r="B48" s="137" t="s">
        <v>36</v>
      </c>
      <c r="C48" s="70" t="s">
        <v>132</v>
      </c>
      <c r="D48" s="1" t="s">
        <v>253</v>
      </c>
      <c r="E48" s="2">
        <v>234060</v>
      </c>
      <c r="F48" s="161">
        <v>400000</v>
      </c>
      <c r="G48" s="160" t="s">
        <v>9</v>
      </c>
      <c r="H48" s="64" t="s">
        <v>10</v>
      </c>
      <c r="I48" s="1" t="s">
        <v>200</v>
      </c>
      <c r="J48" s="1" t="s">
        <v>12</v>
      </c>
      <c r="K48" s="1" t="s">
        <v>132</v>
      </c>
      <c r="M48" s="23" t="e">
        <f>IF(H48="NEW CLIENT",F48,#REF!)</f>
        <v>#REF!</v>
      </c>
    </row>
    <row r="49" spans="1:13" x14ac:dyDescent="0.25">
      <c r="A49" s="19">
        <v>45425</v>
      </c>
      <c r="B49" s="137" t="s">
        <v>190</v>
      </c>
      <c r="C49" s="70" t="s">
        <v>162</v>
      </c>
      <c r="D49" s="1" t="s">
        <v>696</v>
      </c>
      <c r="E49" s="2">
        <v>92960</v>
      </c>
      <c r="F49" s="161">
        <v>100000</v>
      </c>
      <c r="G49" s="160" t="s">
        <v>21</v>
      </c>
      <c r="H49" s="64" t="s">
        <v>16</v>
      </c>
      <c r="I49" s="1" t="s">
        <v>206</v>
      </c>
      <c r="J49" s="1" t="s">
        <v>18</v>
      </c>
      <c r="K49" s="1" t="s">
        <v>30</v>
      </c>
      <c r="M49" s="23">
        <f>IF(H49="NEW CLIENT",F49,#REF!)</f>
        <v>100000</v>
      </c>
    </row>
    <row r="50" spans="1:13" x14ac:dyDescent="0.25">
      <c r="A50" s="19">
        <v>45425</v>
      </c>
      <c r="B50" s="137" t="s">
        <v>190</v>
      </c>
      <c r="C50" s="70" t="s">
        <v>132</v>
      </c>
      <c r="D50" s="1" t="s">
        <v>697</v>
      </c>
      <c r="E50" s="2">
        <v>150060</v>
      </c>
      <c r="F50" s="161">
        <v>150000</v>
      </c>
      <c r="G50" s="160" t="s">
        <v>13</v>
      </c>
      <c r="H50" s="64" t="s">
        <v>10</v>
      </c>
      <c r="I50" s="1" t="s">
        <v>198</v>
      </c>
      <c r="J50" s="1" t="s">
        <v>12</v>
      </c>
      <c r="K50" s="1" t="s">
        <v>132</v>
      </c>
      <c r="M50" s="23" t="e">
        <f>IF(H50="NEW CLIENT",F50,#REF!)</f>
        <v>#REF!</v>
      </c>
    </row>
    <row r="51" spans="1:13" x14ac:dyDescent="0.25">
      <c r="A51" s="19">
        <v>45425</v>
      </c>
      <c r="B51" s="137" t="s">
        <v>190</v>
      </c>
      <c r="C51" s="70" t="s">
        <v>174</v>
      </c>
      <c r="D51" s="1" t="s">
        <v>639</v>
      </c>
      <c r="E51" s="2">
        <v>167120</v>
      </c>
      <c r="F51" s="161">
        <v>200000</v>
      </c>
      <c r="G51" s="160" t="s">
        <v>9</v>
      </c>
      <c r="H51" s="64" t="s">
        <v>16</v>
      </c>
      <c r="I51" s="1" t="s">
        <v>198</v>
      </c>
      <c r="J51" s="1" t="s">
        <v>12</v>
      </c>
      <c r="K51" s="1" t="s">
        <v>30</v>
      </c>
      <c r="M51" s="23">
        <f>IF(H51="NEW CLIENT",F51,#REF!)</f>
        <v>200000</v>
      </c>
    </row>
    <row r="52" spans="1:13" x14ac:dyDescent="0.25">
      <c r="A52" s="19">
        <v>45425</v>
      </c>
      <c r="B52" s="137" t="s">
        <v>190</v>
      </c>
      <c r="C52" s="70" t="s">
        <v>73</v>
      </c>
      <c r="D52" s="1" t="s">
        <v>666</v>
      </c>
      <c r="E52" s="2">
        <v>146430</v>
      </c>
      <c r="F52" s="161">
        <v>172000</v>
      </c>
      <c r="G52" s="160" t="s">
        <v>9</v>
      </c>
      <c r="H52" s="64" t="s">
        <v>16</v>
      </c>
      <c r="I52" s="1" t="s">
        <v>198</v>
      </c>
      <c r="J52" s="1" t="s">
        <v>12</v>
      </c>
      <c r="K52" s="1" t="s">
        <v>30</v>
      </c>
      <c r="M52" s="23">
        <f>IF(H52="NEW CLIENT",F52,#REF!)</f>
        <v>172000</v>
      </c>
    </row>
    <row r="53" spans="1:13" x14ac:dyDescent="0.25">
      <c r="A53" s="19">
        <v>45425</v>
      </c>
      <c r="B53" s="137" t="s">
        <v>190</v>
      </c>
      <c r="C53" s="70" t="s">
        <v>63</v>
      </c>
      <c r="D53" s="1" t="s">
        <v>376</v>
      </c>
      <c r="E53" s="2">
        <v>186246</v>
      </c>
      <c r="F53" s="161">
        <v>380000</v>
      </c>
      <c r="G53" s="160" t="s">
        <v>9</v>
      </c>
      <c r="H53" s="64" t="s">
        <v>10</v>
      </c>
      <c r="I53" s="1" t="s">
        <v>198</v>
      </c>
      <c r="J53" s="1" t="s">
        <v>12</v>
      </c>
      <c r="K53" s="1" t="s">
        <v>63</v>
      </c>
      <c r="M53" s="23" t="e">
        <f>IF(H53="NEW CLIENT",F53,#REF!)</f>
        <v>#REF!</v>
      </c>
    </row>
    <row r="54" spans="1:13" x14ac:dyDescent="0.25">
      <c r="A54" s="19">
        <v>45416</v>
      </c>
      <c r="B54" s="137" t="s">
        <v>35</v>
      </c>
      <c r="C54" s="70" t="s">
        <v>67</v>
      </c>
      <c r="D54" s="1" t="s">
        <v>698</v>
      </c>
      <c r="E54" s="2">
        <v>121808</v>
      </c>
      <c r="F54" s="161">
        <v>200000</v>
      </c>
      <c r="G54" s="160" t="s">
        <v>9</v>
      </c>
      <c r="H54" s="64" t="s">
        <v>16</v>
      </c>
      <c r="I54" s="1" t="s">
        <v>257</v>
      </c>
      <c r="J54" s="1" t="s">
        <v>12</v>
      </c>
      <c r="K54" s="1" t="s">
        <v>30</v>
      </c>
      <c r="M54" s="23">
        <f>IF(H54="NEW CLIENT",F54,#REF!)</f>
        <v>200000</v>
      </c>
    </row>
    <row r="55" spans="1:13" x14ac:dyDescent="0.25">
      <c r="B55" s="137"/>
      <c r="C55" s="70"/>
      <c r="E55" s="2"/>
      <c r="F55" s="161"/>
      <c r="G55" s="160"/>
      <c r="H55" s="64"/>
      <c r="I55" s="1"/>
      <c r="J55" s="1"/>
      <c r="M55" s="23">
        <f t="shared" ref="M51:M58" si="0">IF(H55="NEW CLIENT",F55,K55)</f>
        <v>0</v>
      </c>
    </row>
    <row r="56" spans="1:13" x14ac:dyDescent="0.25">
      <c r="B56" s="137"/>
      <c r="C56" s="70"/>
      <c r="E56" s="2"/>
      <c r="F56" s="161"/>
      <c r="G56" s="160"/>
      <c r="H56" s="64"/>
      <c r="I56" s="1"/>
      <c r="J56" s="1"/>
      <c r="M56" s="23">
        <f t="shared" si="0"/>
        <v>0</v>
      </c>
    </row>
    <row r="57" spans="1:13" x14ac:dyDescent="0.25">
      <c r="B57" s="137"/>
      <c r="C57" s="137"/>
      <c r="E57" s="2"/>
      <c r="F57" s="161"/>
      <c r="G57" s="2"/>
      <c r="H57" s="2"/>
      <c r="I57" s="64"/>
      <c r="J57" s="1"/>
      <c r="M57" s="23">
        <f t="shared" si="0"/>
        <v>0</v>
      </c>
    </row>
    <row r="58" spans="1:13" x14ac:dyDescent="0.25">
      <c r="B58" s="137"/>
      <c r="C58" s="137"/>
      <c r="E58" s="2"/>
      <c r="F58" s="161"/>
      <c r="G58" s="2"/>
      <c r="H58" s="2"/>
      <c r="I58" s="64"/>
      <c r="J58" s="1"/>
      <c r="M58" s="23">
        <f t="shared" si="0"/>
        <v>0</v>
      </c>
    </row>
    <row r="59" spans="1:13" x14ac:dyDescent="0.25">
      <c r="B59" s="137"/>
      <c r="C59" s="137"/>
      <c r="E59" s="2"/>
      <c r="F59" s="161"/>
      <c r="G59" s="2"/>
      <c r="H59" s="2"/>
      <c r="I59" s="64"/>
      <c r="J59" s="1"/>
      <c r="M59" s="23">
        <f t="shared" ref="M59:M70" si="1">IF(H59="NEW CLIENT",F59,K59)</f>
        <v>0</v>
      </c>
    </row>
    <row r="60" spans="1:13" x14ac:dyDescent="0.25">
      <c r="B60" s="137"/>
      <c r="C60" s="137"/>
      <c r="E60" s="2"/>
      <c r="F60" s="161"/>
      <c r="G60" s="2"/>
      <c r="H60" s="2"/>
      <c r="I60" s="64"/>
      <c r="J60" s="1"/>
      <c r="M60" s="23">
        <f t="shared" si="1"/>
        <v>0</v>
      </c>
    </row>
    <row r="61" spans="1:13" x14ac:dyDescent="0.25">
      <c r="B61" s="137"/>
      <c r="C61" s="137"/>
      <c r="E61" s="2"/>
      <c r="F61" s="161"/>
      <c r="G61" s="2"/>
      <c r="H61" s="2"/>
      <c r="I61" s="64"/>
      <c r="J61" s="1"/>
      <c r="M61" s="23">
        <f t="shared" si="1"/>
        <v>0</v>
      </c>
    </row>
    <row r="62" spans="1:13" x14ac:dyDescent="0.25">
      <c r="B62" s="137"/>
      <c r="C62" s="137"/>
      <c r="E62" s="2"/>
      <c r="F62" s="161"/>
      <c r="G62" s="2"/>
      <c r="H62" s="2"/>
      <c r="I62" s="64"/>
      <c r="J62" s="1"/>
      <c r="M62" s="23">
        <f t="shared" si="1"/>
        <v>0</v>
      </c>
    </row>
    <row r="63" spans="1:13" x14ac:dyDescent="0.25">
      <c r="B63" s="137"/>
      <c r="C63" s="137"/>
      <c r="E63" s="2"/>
      <c r="F63" s="161"/>
      <c r="G63" s="2"/>
      <c r="H63" s="2"/>
      <c r="I63" s="64"/>
      <c r="J63" s="1"/>
      <c r="M63" s="23">
        <f t="shared" si="1"/>
        <v>0</v>
      </c>
    </row>
    <row r="64" spans="1:13" x14ac:dyDescent="0.25">
      <c r="B64" s="137"/>
      <c r="C64" s="137"/>
      <c r="E64" s="2"/>
      <c r="F64" s="161"/>
      <c r="G64" s="2"/>
      <c r="H64" s="2"/>
      <c r="I64" s="64"/>
      <c r="J64" s="1"/>
      <c r="M64" s="23">
        <f t="shared" si="1"/>
        <v>0</v>
      </c>
    </row>
    <row r="65" spans="2:13" x14ac:dyDescent="0.25">
      <c r="B65" s="137"/>
      <c r="C65" s="137"/>
      <c r="E65" s="2"/>
      <c r="F65" s="161"/>
      <c r="G65" s="2"/>
      <c r="H65" s="2"/>
      <c r="I65" s="64"/>
      <c r="J65" s="1"/>
      <c r="M65" s="23">
        <f t="shared" si="1"/>
        <v>0</v>
      </c>
    </row>
    <row r="66" spans="2:13" x14ac:dyDescent="0.25">
      <c r="B66" s="137"/>
      <c r="C66" s="137"/>
      <c r="D66" s="70"/>
      <c r="E66" s="2"/>
      <c r="F66" s="161"/>
      <c r="G66" s="2"/>
      <c r="H66" s="2"/>
      <c r="I66" s="64"/>
      <c r="J66" s="1"/>
      <c r="M66" s="23">
        <f t="shared" si="1"/>
        <v>0</v>
      </c>
    </row>
    <row r="67" spans="2:13" x14ac:dyDescent="0.25">
      <c r="B67" s="137"/>
      <c r="C67" s="137"/>
      <c r="D67" s="70"/>
      <c r="E67" s="2"/>
      <c r="F67" s="161"/>
      <c r="G67" s="2"/>
      <c r="H67" s="2"/>
      <c r="I67" s="64"/>
      <c r="J67" s="1"/>
      <c r="M67" s="23">
        <f t="shared" si="1"/>
        <v>0</v>
      </c>
    </row>
    <row r="68" spans="2:13" x14ac:dyDescent="0.25">
      <c r="B68" s="137"/>
      <c r="C68" s="137"/>
      <c r="D68" s="70"/>
      <c r="E68" s="2"/>
      <c r="F68" s="161"/>
      <c r="G68" s="2"/>
      <c r="H68" s="2"/>
      <c r="I68" s="64"/>
      <c r="J68" s="1"/>
      <c r="M68" s="23">
        <f t="shared" si="1"/>
        <v>0</v>
      </c>
    </row>
    <row r="69" spans="2:13" x14ac:dyDescent="0.25">
      <c r="B69" s="137"/>
      <c r="C69" s="137"/>
      <c r="D69" s="70"/>
      <c r="E69" s="2"/>
      <c r="F69" s="161"/>
      <c r="G69" s="2"/>
      <c r="H69" s="2"/>
      <c r="I69" s="64"/>
      <c r="J69" s="1"/>
      <c r="M69" s="23">
        <f t="shared" si="1"/>
        <v>0</v>
      </c>
    </row>
    <row r="70" spans="2:13" x14ac:dyDescent="0.25">
      <c r="B70" s="137"/>
      <c r="C70" s="137"/>
      <c r="D70" s="70"/>
      <c r="E70" s="2"/>
      <c r="F70" s="161"/>
      <c r="G70" s="2"/>
      <c r="H70" s="2"/>
      <c r="I70" s="64"/>
      <c r="J70" s="1"/>
      <c r="M70" s="23">
        <f t="shared" si="1"/>
        <v>0</v>
      </c>
    </row>
    <row r="71" spans="2:13" x14ac:dyDescent="0.25">
      <c r="B71" s="137"/>
      <c r="C71" s="137"/>
      <c r="D71" s="70"/>
      <c r="E71" s="2"/>
      <c r="F71" s="161"/>
      <c r="G71" s="2"/>
      <c r="H71" s="2"/>
      <c r="I71" s="64"/>
      <c r="J71" s="1"/>
      <c r="M71" s="23">
        <f t="shared" ref="M71:M76" si="2">IF(H71="NEW CLIENT",F71,K71)</f>
        <v>0</v>
      </c>
    </row>
    <row r="72" spans="2:13" x14ac:dyDescent="0.25">
      <c r="B72" s="137"/>
      <c r="C72" s="137"/>
      <c r="D72" s="70"/>
      <c r="E72" s="2"/>
      <c r="F72" s="161"/>
      <c r="G72" s="2"/>
      <c r="H72" s="2"/>
      <c r="I72" s="64"/>
      <c r="J72" s="1"/>
      <c r="M72" s="23">
        <f t="shared" si="2"/>
        <v>0</v>
      </c>
    </row>
    <row r="73" spans="2:13" x14ac:dyDescent="0.25">
      <c r="B73" s="137"/>
      <c r="C73" s="137"/>
      <c r="D73" s="70"/>
      <c r="E73" s="2"/>
      <c r="F73" s="161"/>
      <c r="G73" s="2"/>
      <c r="H73" s="2"/>
      <c r="I73" s="64"/>
      <c r="J73" s="1"/>
      <c r="M73" s="23">
        <f t="shared" si="2"/>
        <v>0</v>
      </c>
    </row>
    <row r="74" spans="2:13" x14ac:dyDescent="0.25">
      <c r="B74" s="137"/>
      <c r="C74" s="137"/>
      <c r="D74" s="70"/>
      <c r="E74" s="2"/>
      <c r="F74" s="161"/>
      <c r="G74" s="2"/>
      <c r="H74" s="2"/>
      <c r="I74" s="64"/>
      <c r="J74" s="1"/>
      <c r="M74" s="23">
        <f t="shared" si="2"/>
        <v>0</v>
      </c>
    </row>
    <row r="75" spans="2:13" x14ac:dyDescent="0.25">
      <c r="B75" s="137"/>
      <c r="C75" s="137"/>
      <c r="D75" s="70"/>
      <c r="E75" s="2"/>
      <c r="F75" s="161"/>
      <c r="G75" s="2"/>
      <c r="H75" s="2"/>
      <c r="I75" s="64"/>
      <c r="J75" s="1"/>
      <c r="M75" s="23">
        <f t="shared" si="2"/>
        <v>0</v>
      </c>
    </row>
    <row r="76" spans="2:13" x14ac:dyDescent="0.25">
      <c r="B76" s="137"/>
      <c r="C76" s="137"/>
      <c r="D76" s="70"/>
      <c r="E76" s="2"/>
      <c r="F76" s="161"/>
      <c r="G76" s="2"/>
      <c r="H76" s="2"/>
      <c r="I76" s="64"/>
      <c r="J76" s="1"/>
      <c r="M76" s="23">
        <f t="shared" si="2"/>
        <v>0</v>
      </c>
    </row>
    <row r="77" spans="2:13" x14ac:dyDescent="0.25">
      <c r="B77" s="137"/>
      <c r="C77" s="137"/>
      <c r="D77" s="70"/>
      <c r="E77" s="2"/>
      <c r="F77" s="161"/>
      <c r="G77" s="2"/>
      <c r="H77" s="2"/>
      <c r="I77" s="64"/>
      <c r="J77" s="1"/>
      <c r="M77" s="23">
        <f>IF(H77="NEW CLIENT",F77,K77)</f>
        <v>0</v>
      </c>
    </row>
    <row r="78" spans="2:13" x14ac:dyDescent="0.25">
      <c r="B78" s="137"/>
      <c r="C78" s="137"/>
      <c r="D78" s="70"/>
      <c r="E78" s="2"/>
      <c r="F78" s="161"/>
      <c r="G78" s="2"/>
      <c r="H78" s="2"/>
      <c r="I78" s="64"/>
      <c r="J78" s="1"/>
      <c r="M78" s="23">
        <f t="shared" ref="M78:M79" si="3">IF(H78="NEW CLIENT",F78,K78)</f>
        <v>0</v>
      </c>
    </row>
    <row r="79" spans="2:13" x14ac:dyDescent="0.25">
      <c r="B79" s="137"/>
      <c r="C79" s="137"/>
      <c r="D79" s="70"/>
      <c r="E79" s="2"/>
      <c r="F79" s="161"/>
      <c r="G79" s="2"/>
      <c r="H79" s="2"/>
      <c r="I79" s="64"/>
      <c r="J79" s="1"/>
      <c r="M79" s="23">
        <f t="shared" si="3"/>
        <v>0</v>
      </c>
    </row>
    <row r="80" spans="2:13" x14ac:dyDescent="0.25">
      <c r="B80" s="137"/>
      <c r="C80" s="137"/>
      <c r="D80" s="70"/>
      <c r="E80" s="2"/>
      <c r="F80" s="161"/>
      <c r="G80" s="2"/>
      <c r="H80" s="2"/>
      <c r="I80" s="64"/>
      <c r="J80" s="1"/>
      <c r="M80" s="23">
        <f>IF(H80="NEW CLIENT",F80,K80)</f>
        <v>0</v>
      </c>
    </row>
    <row r="81" spans="2:13" x14ac:dyDescent="0.25">
      <c r="B81" s="137"/>
      <c r="C81" s="137"/>
      <c r="D81" s="70"/>
      <c r="E81" s="2"/>
      <c r="F81" s="161"/>
      <c r="G81" s="2"/>
      <c r="H81" s="2"/>
      <c r="I81" s="64"/>
      <c r="J81" s="1"/>
      <c r="M81" s="23">
        <f>IF(H81="NEW CLIENT",F81,K81)</f>
        <v>0</v>
      </c>
    </row>
    <row r="82" spans="2:13" x14ac:dyDescent="0.25">
      <c r="B82" s="137"/>
      <c r="C82" s="137"/>
      <c r="D82" s="70"/>
      <c r="E82" s="2"/>
      <c r="F82" s="161"/>
      <c r="G82" s="2"/>
      <c r="H82" s="2"/>
      <c r="I82" s="64"/>
      <c r="J82" s="1"/>
      <c r="M82" s="23">
        <f>IF(H82="NEW CLIENT",F82,K82)</f>
        <v>0</v>
      </c>
    </row>
    <row r="83" spans="2:13" x14ac:dyDescent="0.25">
      <c r="B83" s="137"/>
      <c r="C83" s="137"/>
      <c r="D83" s="70"/>
      <c r="E83" s="2"/>
      <c r="F83" s="161"/>
      <c r="G83" s="2"/>
      <c r="H83" s="2"/>
      <c r="I83" s="64"/>
      <c r="J83" s="1"/>
      <c r="M83" s="23">
        <f t="shared" ref="M83:M111" si="4">IF(H83="NEW CLIENT",F83,L83)</f>
        <v>0</v>
      </c>
    </row>
    <row r="84" spans="2:13" x14ac:dyDescent="0.25">
      <c r="C84" s="137"/>
      <c r="D84" s="70"/>
      <c r="E84" s="2"/>
      <c r="F84" s="161"/>
      <c r="G84" s="2"/>
      <c r="H84" s="2"/>
      <c r="I84" s="64"/>
      <c r="J84" s="1"/>
      <c r="M84" s="23">
        <f t="shared" si="4"/>
        <v>0</v>
      </c>
    </row>
    <row r="85" spans="2:13" x14ac:dyDescent="0.25">
      <c r="C85" s="137"/>
      <c r="D85" s="70"/>
      <c r="E85" s="2"/>
      <c r="F85" s="161"/>
      <c r="G85" s="2"/>
      <c r="H85" s="2"/>
      <c r="I85" s="64"/>
      <c r="J85" s="1"/>
      <c r="M85" s="23">
        <f t="shared" si="4"/>
        <v>0</v>
      </c>
    </row>
    <row r="86" spans="2:13" x14ac:dyDescent="0.25">
      <c r="C86" s="137"/>
      <c r="D86" s="70"/>
      <c r="E86" s="2"/>
      <c r="F86" s="161"/>
      <c r="G86" s="2"/>
      <c r="H86" s="2"/>
      <c r="I86" s="64"/>
      <c r="J86" s="1"/>
      <c r="M86" s="23">
        <f t="shared" si="4"/>
        <v>0</v>
      </c>
    </row>
    <row r="87" spans="2:13" x14ac:dyDescent="0.25">
      <c r="C87" s="137"/>
      <c r="D87" s="70"/>
      <c r="E87" s="2"/>
      <c r="F87" s="161"/>
      <c r="G87" s="2"/>
      <c r="H87" s="2"/>
      <c r="I87" s="64"/>
      <c r="J87" s="1"/>
      <c r="M87" s="23">
        <f t="shared" si="4"/>
        <v>0</v>
      </c>
    </row>
    <row r="88" spans="2:13" x14ac:dyDescent="0.25">
      <c r="C88" s="137"/>
      <c r="D88" s="70"/>
      <c r="E88" s="2"/>
      <c r="F88" s="161"/>
      <c r="G88" s="2"/>
      <c r="H88" s="2"/>
      <c r="I88" s="64"/>
      <c r="J88" s="1"/>
      <c r="M88" s="23">
        <f t="shared" si="4"/>
        <v>0</v>
      </c>
    </row>
    <row r="89" spans="2:13" x14ac:dyDescent="0.25">
      <c r="B89" s="137"/>
      <c r="C89" s="137"/>
      <c r="D89" s="70"/>
      <c r="E89" s="2"/>
      <c r="F89" s="161"/>
      <c r="G89" s="2"/>
      <c r="H89" s="2"/>
      <c r="I89" s="64"/>
      <c r="J89" s="1"/>
      <c r="M89" s="23">
        <f t="shared" si="4"/>
        <v>0</v>
      </c>
    </row>
    <row r="90" spans="2:13" x14ac:dyDescent="0.25">
      <c r="C90" s="137"/>
      <c r="D90" s="70"/>
      <c r="E90" s="2"/>
      <c r="F90" s="161"/>
      <c r="G90" s="2"/>
      <c r="H90" s="2"/>
      <c r="I90" s="64"/>
      <c r="J90" s="1"/>
      <c r="M90" s="23">
        <f t="shared" si="4"/>
        <v>0</v>
      </c>
    </row>
    <row r="91" spans="2:13" x14ac:dyDescent="0.25">
      <c r="C91" s="137"/>
      <c r="D91" s="70"/>
      <c r="E91" s="2"/>
      <c r="F91" s="161"/>
      <c r="G91" s="2"/>
      <c r="H91" s="2"/>
      <c r="I91" s="64"/>
      <c r="J91" s="1"/>
      <c r="M91" s="23">
        <f t="shared" si="4"/>
        <v>0</v>
      </c>
    </row>
    <row r="92" spans="2:13" x14ac:dyDescent="0.25">
      <c r="C92" s="137"/>
      <c r="D92" s="70"/>
      <c r="E92" s="2"/>
      <c r="F92" s="161"/>
      <c r="G92" s="2"/>
      <c r="H92" s="2"/>
      <c r="I92" s="64"/>
      <c r="J92" s="1"/>
      <c r="M92" s="23">
        <f t="shared" si="4"/>
        <v>0</v>
      </c>
    </row>
    <row r="93" spans="2:13" x14ac:dyDescent="0.25">
      <c r="C93" s="137"/>
      <c r="D93" s="70"/>
      <c r="E93" s="2"/>
      <c r="F93" s="161"/>
      <c r="G93" s="2"/>
      <c r="H93" s="2"/>
      <c r="I93" s="64"/>
      <c r="J93" s="1"/>
      <c r="M93" s="23">
        <f t="shared" si="4"/>
        <v>0</v>
      </c>
    </row>
    <row r="94" spans="2:13" x14ac:dyDescent="0.25">
      <c r="B94" s="137"/>
      <c r="C94" s="137"/>
      <c r="D94" s="70"/>
      <c r="E94" s="2"/>
      <c r="F94" s="161"/>
      <c r="G94" s="2"/>
      <c r="H94" s="2"/>
      <c r="I94" s="64"/>
      <c r="J94" s="1"/>
      <c r="M94" s="23">
        <f t="shared" si="4"/>
        <v>0</v>
      </c>
    </row>
    <row r="95" spans="2:13" x14ac:dyDescent="0.25">
      <c r="C95" s="137"/>
      <c r="D95" s="70"/>
      <c r="E95" s="2"/>
      <c r="F95" s="161"/>
      <c r="G95" s="2"/>
      <c r="H95" s="2"/>
      <c r="I95" s="64"/>
      <c r="J95" s="1"/>
      <c r="M95" s="23">
        <f t="shared" si="4"/>
        <v>0</v>
      </c>
    </row>
    <row r="96" spans="2:13" x14ac:dyDescent="0.25">
      <c r="C96" s="137"/>
      <c r="D96" s="70"/>
      <c r="E96" s="2"/>
      <c r="F96" s="161"/>
      <c r="G96" s="2"/>
      <c r="H96" s="2"/>
      <c r="I96" s="64"/>
      <c r="J96" s="1"/>
      <c r="M96" s="23">
        <f t="shared" si="4"/>
        <v>0</v>
      </c>
    </row>
    <row r="97" spans="3:13" x14ac:dyDescent="0.25">
      <c r="C97" s="137"/>
      <c r="D97" s="70"/>
      <c r="E97" s="2"/>
      <c r="F97" s="161"/>
      <c r="G97" s="2"/>
      <c r="H97" s="2"/>
      <c r="I97" s="64"/>
      <c r="J97" s="1"/>
      <c r="M97" s="23">
        <f t="shared" si="4"/>
        <v>0</v>
      </c>
    </row>
    <row r="98" spans="3:13" x14ac:dyDescent="0.25">
      <c r="C98" s="137"/>
      <c r="D98" s="70"/>
      <c r="E98" s="2"/>
      <c r="F98" s="161"/>
      <c r="G98" s="2"/>
      <c r="H98" s="2"/>
      <c r="I98" s="64"/>
      <c r="J98" s="1"/>
      <c r="M98" s="23">
        <f t="shared" si="4"/>
        <v>0</v>
      </c>
    </row>
    <row r="99" spans="3:13" x14ac:dyDescent="0.25">
      <c r="C99" s="137"/>
      <c r="D99" s="70"/>
      <c r="E99" s="2"/>
      <c r="F99" s="161"/>
      <c r="G99" s="2"/>
      <c r="H99" s="2"/>
      <c r="I99" s="64"/>
      <c r="J99" s="1"/>
      <c r="M99" s="23">
        <f t="shared" si="4"/>
        <v>0</v>
      </c>
    </row>
    <row r="100" spans="3:13" x14ac:dyDescent="0.25">
      <c r="E100" s="2"/>
      <c r="M100" s="23">
        <f t="shared" si="4"/>
        <v>0</v>
      </c>
    </row>
    <row r="101" spans="3:13" x14ac:dyDescent="0.25">
      <c r="E101" s="2"/>
      <c r="M101" s="23">
        <f t="shared" si="4"/>
        <v>0</v>
      </c>
    </row>
    <row r="102" spans="3:13" x14ac:dyDescent="0.25">
      <c r="E102" s="2"/>
      <c r="M102" s="23">
        <f t="shared" si="4"/>
        <v>0</v>
      </c>
    </row>
    <row r="103" spans="3:13" x14ac:dyDescent="0.25">
      <c r="E103" s="2"/>
      <c r="M103" s="23">
        <f t="shared" si="4"/>
        <v>0</v>
      </c>
    </row>
    <row r="104" spans="3:13" x14ac:dyDescent="0.25">
      <c r="E104" s="2"/>
      <c r="M104" s="23">
        <f t="shared" si="4"/>
        <v>0</v>
      </c>
    </row>
    <row r="105" spans="3:13" x14ac:dyDescent="0.25">
      <c r="E105" s="2"/>
      <c r="M105" s="23">
        <f t="shared" si="4"/>
        <v>0</v>
      </c>
    </row>
    <row r="106" spans="3:13" x14ac:dyDescent="0.25">
      <c r="E106" s="2"/>
      <c r="M106" s="23">
        <f t="shared" si="4"/>
        <v>0</v>
      </c>
    </row>
    <row r="107" spans="3:13" x14ac:dyDescent="0.25">
      <c r="E107" s="2"/>
      <c r="M107" s="23">
        <f t="shared" si="4"/>
        <v>0</v>
      </c>
    </row>
    <row r="108" spans="3:13" x14ac:dyDescent="0.25">
      <c r="E108" s="2"/>
      <c r="M108" s="23">
        <f t="shared" si="4"/>
        <v>0</v>
      </c>
    </row>
    <row r="109" spans="3:13" x14ac:dyDescent="0.25">
      <c r="E109" s="2"/>
      <c r="M109" s="23">
        <f t="shared" si="4"/>
        <v>0</v>
      </c>
    </row>
    <row r="110" spans="3:13" x14ac:dyDescent="0.25">
      <c r="E110" s="2"/>
      <c r="M110" s="23">
        <f t="shared" si="4"/>
        <v>0</v>
      </c>
    </row>
    <row r="111" spans="3:13" x14ac:dyDescent="0.25">
      <c r="E111" s="2"/>
      <c r="M111" s="23">
        <f t="shared" si="4"/>
        <v>0</v>
      </c>
    </row>
  </sheetData>
  <phoneticPr fontId="6" type="noConversion"/>
  <conditionalFormatting sqref="G57:H99 D100:E1048576 D1:E1">
    <cfRule type="duplicateValues" dxfId="109" priority="267"/>
  </conditionalFormatting>
  <conditionalFormatting sqref="G57:H99 D100:E1048576 D1:E1 F2:G23 G29:G56">
    <cfRule type="duplicateValues" dxfId="108" priority="269"/>
  </conditionalFormatting>
  <conditionalFormatting sqref="F24:F26 G24:G28">
    <cfRule type="duplicateValues" dxfId="107" priority="2"/>
  </conditionalFormatting>
  <conditionalFormatting sqref="D11:D27">
    <cfRule type="duplicateValues" dxfId="106" priority="328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25"/>
  <sheetViews>
    <sheetView topLeftCell="A386" workbookViewId="0">
      <selection activeCell="M393" sqref="M393"/>
    </sheetView>
  </sheetViews>
  <sheetFormatPr defaultColWidth="9.140625" defaultRowHeight="15" x14ac:dyDescent="0.25"/>
  <cols>
    <col min="1" max="1" width="11.140625" style="1" bestFit="1" customWidth="1"/>
    <col min="2" max="2" width="27.7109375" style="1" bestFit="1" customWidth="1"/>
    <col min="3" max="3" width="47.5703125" style="1" bestFit="1" customWidth="1"/>
    <col min="4" max="4" width="13.7109375" style="23" bestFit="1" customWidth="1"/>
    <col min="5" max="5" width="18.85546875" style="1" bestFit="1" customWidth="1"/>
    <col min="6" max="6" width="14.140625" style="1" bestFit="1" customWidth="1"/>
    <col min="7" max="7" width="14" style="1" bestFit="1" customWidth="1"/>
    <col min="8" max="8" width="18" style="1" bestFit="1" customWidth="1"/>
    <col min="9" max="9" width="18.28515625" style="1" customWidth="1"/>
    <col min="10" max="16384" width="9.140625" style="1"/>
  </cols>
  <sheetData>
    <row r="1" spans="1:9" x14ac:dyDescent="0.25">
      <c r="A1" s="1" t="s">
        <v>192</v>
      </c>
      <c r="B1" s="1" t="s">
        <v>193</v>
      </c>
      <c r="C1" s="1" t="s">
        <v>85</v>
      </c>
      <c r="D1" s="23" t="s">
        <v>194</v>
      </c>
      <c r="E1" s="1" t="s">
        <v>106</v>
      </c>
      <c r="F1" s="1" t="s">
        <v>107</v>
      </c>
      <c r="G1" s="1" t="s">
        <v>6</v>
      </c>
      <c r="H1" s="1" t="s">
        <v>7</v>
      </c>
    </row>
    <row r="2" spans="1:9" ht="14.25" customHeight="1" x14ac:dyDescent="0.25">
      <c r="A2" s="1" t="s">
        <v>94</v>
      </c>
      <c r="B2" s="3" t="s">
        <v>214</v>
      </c>
      <c r="C2" s="3" t="s">
        <v>251</v>
      </c>
      <c r="D2" s="23">
        <v>152492</v>
      </c>
      <c r="E2" s="23" t="s">
        <v>21</v>
      </c>
      <c r="F2" s="2" t="s">
        <v>16</v>
      </c>
      <c r="G2" s="77" t="s">
        <v>200</v>
      </c>
      <c r="H2" s="73" t="s">
        <v>19</v>
      </c>
      <c r="I2" s="69" t="s">
        <v>30</v>
      </c>
    </row>
    <row r="3" spans="1:9" x14ac:dyDescent="0.25">
      <c r="A3" s="1" t="s">
        <v>94</v>
      </c>
      <c r="B3" s="3" t="s">
        <v>14</v>
      </c>
      <c r="C3" s="3" t="s">
        <v>197</v>
      </c>
      <c r="D3" s="23">
        <v>400060</v>
      </c>
      <c r="E3" s="23" t="s">
        <v>13</v>
      </c>
      <c r="F3" s="2" t="s">
        <v>10</v>
      </c>
      <c r="G3" s="77" t="s">
        <v>198</v>
      </c>
      <c r="H3" s="73" t="s">
        <v>12</v>
      </c>
      <c r="I3" s="69" t="s">
        <v>14</v>
      </c>
    </row>
    <row r="4" spans="1:9" x14ac:dyDescent="0.25">
      <c r="A4" s="1" t="s">
        <v>94</v>
      </c>
      <c r="B4" s="3" t="s">
        <v>30</v>
      </c>
      <c r="C4" s="3" t="s">
        <v>199</v>
      </c>
      <c r="D4" s="23">
        <v>2000000</v>
      </c>
      <c r="E4" s="23" t="s">
        <v>13</v>
      </c>
      <c r="F4" s="2" t="s">
        <v>10</v>
      </c>
      <c r="G4" s="77" t="s">
        <v>200</v>
      </c>
      <c r="H4" s="73" t="s">
        <v>12</v>
      </c>
      <c r="I4" s="69" t="s">
        <v>30</v>
      </c>
    </row>
    <row r="5" spans="1:9" x14ac:dyDescent="0.25">
      <c r="A5" s="1" t="s">
        <v>94</v>
      </c>
      <c r="B5" s="3" t="s">
        <v>30</v>
      </c>
      <c r="C5" s="3" t="s">
        <v>201</v>
      </c>
      <c r="D5" s="23">
        <v>60000</v>
      </c>
      <c r="E5" s="23" t="s">
        <v>13</v>
      </c>
      <c r="F5" s="2" t="s">
        <v>10</v>
      </c>
      <c r="G5" s="77" t="s">
        <v>198</v>
      </c>
      <c r="H5" s="73" t="s">
        <v>12</v>
      </c>
      <c r="I5" s="69" t="s">
        <v>30</v>
      </c>
    </row>
    <row r="6" spans="1:9" x14ac:dyDescent="0.25">
      <c r="A6" s="1" t="s">
        <v>94</v>
      </c>
      <c r="B6" s="3" t="s">
        <v>30</v>
      </c>
      <c r="C6" s="3" t="s">
        <v>202</v>
      </c>
      <c r="D6" s="23">
        <v>50000</v>
      </c>
      <c r="E6" s="23" t="s">
        <v>13</v>
      </c>
      <c r="F6" s="2" t="s">
        <v>10</v>
      </c>
      <c r="G6" s="77" t="s">
        <v>198</v>
      </c>
      <c r="H6" s="73" t="s">
        <v>12</v>
      </c>
      <c r="I6" s="69" t="s">
        <v>30</v>
      </c>
    </row>
    <row r="7" spans="1:9" x14ac:dyDescent="0.25">
      <c r="A7" s="1" t="s">
        <v>94</v>
      </c>
      <c r="B7" s="3" t="s">
        <v>14</v>
      </c>
      <c r="C7" s="3" t="s">
        <v>203</v>
      </c>
      <c r="D7" s="23">
        <v>60000</v>
      </c>
      <c r="E7" s="23" t="s">
        <v>13</v>
      </c>
      <c r="F7" s="2" t="s">
        <v>10</v>
      </c>
      <c r="G7" s="77" t="s">
        <v>198</v>
      </c>
      <c r="H7" s="73" t="s">
        <v>12</v>
      </c>
      <c r="I7" s="1" t="s">
        <v>14</v>
      </c>
    </row>
    <row r="8" spans="1:9" x14ac:dyDescent="0.25">
      <c r="A8" s="1" t="s">
        <v>94</v>
      </c>
      <c r="B8" s="3" t="s">
        <v>8</v>
      </c>
      <c r="C8" s="3" t="s">
        <v>217</v>
      </c>
      <c r="D8" s="23">
        <v>50000</v>
      </c>
      <c r="E8" s="2" t="s">
        <v>13</v>
      </c>
      <c r="F8" s="77" t="s">
        <v>10</v>
      </c>
      <c r="G8" s="73" t="s">
        <v>198</v>
      </c>
      <c r="H8" s="69" t="s">
        <v>12</v>
      </c>
      <c r="I8" s="1" t="s">
        <v>8</v>
      </c>
    </row>
    <row r="9" spans="1:9" x14ac:dyDescent="0.25">
      <c r="A9" s="1" t="s">
        <v>94</v>
      </c>
      <c r="B9" s="3" t="s">
        <v>14</v>
      </c>
      <c r="C9" s="3" t="s">
        <v>295</v>
      </c>
      <c r="D9" s="23">
        <v>60000</v>
      </c>
      <c r="E9" s="2" t="s">
        <v>13</v>
      </c>
      <c r="F9" s="77" t="s">
        <v>10</v>
      </c>
      <c r="G9" s="73" t="s">
        <v>198</v>
      </c>
      <c r="H9" s="69" t="s">
        <v>12</v>
      </c>
      <c r="I9" s="1" t="s">
        <v>14</v>
      </c>
    </row>
    <row r="10" spans="1:9" x14ac:dyDescent="0.25">
      <c r="A10" s="1" t="s">
        <v>94</v>
      </c>
      <c r="B10" s="3" t="s">
        <v>14</v>
      </c>
      <c r="C10" s="3" t="s">
        <v>218</v>
      </c>
      <c r="D10" s="23">
        <v>40000</v>
      </c>
      <c r="E10" s="2" t="s">
        <v>13</v>
      </c>
      <c r="F10" s="77" t="s">
        <v>10</v>
      </c>
      <c r="G10" s="73" t="s">
        <v>198</v>
      </c>
      <c r="H10" s="69" t="s">
        <v>12</v>
      </c>
      <c r="I10" s="1" t="s">
        <v>14</v>
      </c>
    </row>
    <row r="11" spans="1:9" x14ac:dyDescent="0.25">
      <c r="A11" s="1" t="s">
        <v>94</v>
      </c>
      <c r="B11" s="3" t="s">
        <v>8</v>
      </c>
      <c r="C11" s="3" t="s">
        <v>289</v>
      </c>
      <c r="D11" s="23">
        <v>100000</v>
      </c>
      <c r="E11" s="2" t="s">
        <v>13</v>
      </c>
      <c r="F11" s="77" t="s">
        <v>10</v>
      </c>
      <c r="G11" s="73" t="s">
        <v>198</v>
      </c>
      <c r="H11" s="69" t="s">
        <v>12</v>
      </c>
      <c r="I11" s="1" t="s">
        <v>8</v>
      </c>
    </row>
    <row r="12" spans="1:9" x14ac:dyDescent="0.25">
      <c r="A12" s="1" t="s">
        <v>94</v>
      </c>
      <c r="B12" s="3" t="s">
        <v>131</v>
      </c>
      <c r="C12" s="3" t="s">
        <v>219</v>
      </c>
      <c r="D12" s="23">
        <v>25196</v>
      </c>
      <c r="E12" s="2" t="s">
        <v>21</v>
      </c>
      <c r="F12" s="77" t="s">
        <v>10</v>
      </c>
      <c r="G12" s="73" t="s">
        <v>206</v>
      </c>
      <c r="H12" s="69" t="s">
        <v>12</v>
      </c>
      <c r="I12" s="1" t="s">
        <v>30</v>
      </c>
    </row>
    <row r="13" spans="1:9" x14ac:dyDescent="0.25">
      <c r="A13" s="1" t="s">
        <v>94</v>
      </c>
      <c r="B13" s="3" t="s">
        <v>14</v>
      </c>
      <c r="C13" s="3" t="s">
        <v>220</v>
      </c>
      <c r="D13" s="23">
        <v>125000</v>
      </c>
      <c r="E13" s="2" t="s">
        <v>13</v>
      </c>
      <c r="F13" s="77" t="s">
        <v>10</v>
      </c>
      <c r="G13" s="73" t="s">
        <v>198</v>
      </c>
      <c r="H13" s="69" t="s">
        <v>12</v>
      </c>
      <c r="I13" s="1" t="s">
        <v>14</v>
      </c>
    </row>
    <row r="14" spans="1:9" x14ac:dyDescent="0.25">
      <c r="A14" s="1" t="s">
        <v>94</v>
      </c>
      <c r="B14" s="3" t="s">
        <v>63</v>
      </c>
      <c r="C14" s="3" t="s">
        <v>221</v>
      </c>
      <c r="D14" s="23">
        <v>595734</v>
      </c>
      <c r="E14" s="2" t="s">
        <v>9</v>
      </c>
      <c r="F14" s="77" t="s">
        <v>16</v>
      </c>
      <c r="G14" s="73" t="s">
        <v>198</v>
      </c>
      <c r="H14" s="69" t="s">
        <v>19</v>
      </c>
      <c r="I14" s="1" t="s">
        <v>14</v>
      </c>
    </row>
    <row r="15" spans="1:9" x14ac:dyDescent="0.25">
      <c r="A15" s="1" t="s">
        <v>94</v>
      </c>
      <c r="B15" s="3" t="s">
        <v>62</v>
      </c>
      <c r="C15" s="3" t="s">
        <v>222</v>
      </c>
      <c r="D15" s="23">
        <v>50000</v>
      </c>
      <c r="E15" s="2" t="s">
        <v>21</v>
      </c>
      <c r="F15" s="77" t="s">
        <v>16</v>
      </c>
      <c r="G15" s="73" t="s">
        <v>211</v>
      </c>
      <c r="H15" s="69" t="s">
        <v>19</v>
      </c>
      <c r="I15" s="1" t="s">
        <v>30</v>
      </c>
    </row>
    <row r="16" spans="1:9" x14ac:dyDescent="0.25">
      <c r="A16" s="1" t="s">
        <v>94</v>
      </c>
      <c r="B16" s="3" t="s">
        <v>130</v>
      </c>
      <c r="C16" s="3" t="s">
        <v>223</v>
      </c>
      <c r="D16" s="23">
        <v>25136</v>
      </c>
      <c r="E16" s="2" t="s">
        <v>21</v>
      </c>
      <c r="F16" s="77" t="s">
        <v>10</v>
      </c>
      <c r="G16" s="73" t="s">
        <v>206</v>
      </c>
      <c r="H16" s="69" t="s">
        <v>149</v>
      </c>
      <c r="I16" s="1" t="s">
        <v>14</v>
      </c>
    </row>
    <row r="17" spans="1:9" x14ac:dyDescent="0.25">
      <c r="A17" s="1" t="s">
        <v>94</v>
      </c>
      <c r="B17" s="3" t="s">
        <v>162</v>
      </c>
      <c r="C17" s="3" t="s">
        <v>224</v>
      </c>
      <c r="D17" s="23">
        <v>55000</v>
      </c>
      <c r="E17" s="2" t="s">
        <v>21</v>
      </c>
      <c r="F17" s="77" t="s">
        <v>16</v>
      </c>
      <c r="G17" s="73" t="s">
        <v>206</v>
      </c>
      <c r="H17" s="69" t="s">
        <v>127</v>
      </c>
      <c r="I17" s="1" t="s">
        <v>30</v>
      </c>
    </row>
    <row r="18" spans="1:9" x14ac:dyDescent="0.25">
      <c r="A18" s="1" t="s">
        <v>94</v>
      </c>
      <c r="B18" s="3" t="s">
        <v>14</v>
      </c>
      <c r="C18" s="3" t="s">
        <v>225</v>
      </c>
      <c r="D18" s="23">
        <v>30000</v>
      </c>
      <c r="E18" s="2" t="s">
        <v>13</v>
      </c>
      <c r="F18" s="77" t="s">
        <v>10</v>
      </c>
      <c r="G18" s="73" t="s">
        <v>198</v>
      </c>
      <c r="H18" s="69" t="s">
        <v>12</v>
      </c>
      <c r="I18" s="1" t="s">
        <v>14</v>
      </c>
    </row>
    <row r="19" spans="1:9" x14ac:dyDescent="0.25">
      <c r="A19" s="1" t="s">
        <v>94</v>
      </c>
      <c r="B19" s="3" t="s">
        <v>14</v>
      </c>
      <c r="C19" s="3" t="s">
        <v>227</v>
      </c>
      <c r="D19" s="23">
        <v>563000</v>
      </c>
      <c r="E19" s="2" t="s">
        <v>9</v>
      </c>
      <c r="F19" s="77" t="s">
        <v>16</v>
      </c>
      <c r="G19" s="73" t="s">
        <v>198</v>
      </c>
      <c r="H19" s="69" t="s">
        <v>186</v>
      </c>
      <c r="I19" s="1" t="s">
        <v>14</v>
      </c>
    </row>
    <row r="20" spans="1:9" x14ac:dyDescent="0.25">
      <c r="A20" s="1" t="s">
        <v>94</v>
      </c>
      <c r="B20" s="3" t="s">
        <v>148</v>
      </c>
      <c r="C20" s="3" t="s">
        <v>228</v>
      </c>
      <c r="D20" s="23">
        <v>60060</v>
      </c>
      <c r="E20" s="2" t="s">
        <v>13</v>
      </c>
      <c r="F20" s="77" t="s">
        <v>10</v>
      </c>
      <c r="G20" s="73" t="s">
        <v>198</v>
      </c>
      <c r="H20" s="69" t="s">
        <v>12</v>
      </c>
      <c r="I20" s="1" t="s">
        <v>30</v>
      </c>
    </row>
    <row r="21" spans="1:9" x14ac:dyDescent="0.25">
      <c r="A21" s="1" t="s">
        <v>94</v>
      </c>
      <c r="B21" s="3" t="s">
        <v>132</v>
      </c>
      <c r="C21" s="3" t="s">
        <v>226</v>
      </c>
      <c r="D21" s="23">
        <v>415217</v>
      </c>
      <c r="E21" s="2" t="s">
        <v>9</v>
      </c>
      <c r="F21" s="77" t="s">
        <v>10</v>
      </c>
      <c r="G21" s="73" t="s">
        <v>198</v>
      </c>
      <c r="H21" s="69" t="s">
        <v>12</v>
      </c>
      <c r="I21" s="1" t="s">
        <v>132</v>
      </c>
    </row>
    <row r="22" spans="1:9" x14ac:dyDescent="0.25">
      <c r="A22" s="1" t="s">
        <v>94</v>
      </c>
      <c r="B22" s="3" t="s">
        <v>66</v>
      </c>
      <c r="C22" s="3" t="s">
        <v>229</v>
      </c>
      <c r="D22" s="23">
        <v>300000</v>
      </c>
      <c r="E22" s="2" t="s">
        <v>9</v>
      </c>
      <c r="F22" s="77" t="s">
        <v>16</v>
      </c>
      <c r="G22" s="73" t="s">
        <v>198</v>
      </c>
      <c r="H22" s="69" t="s">
        <v>19</v>
      </c>
      <c r="I22" s="1" t="s">
        <v>14</v>
      </c>
    </row>
    <row r="23" spans="1:9" x14ac:dyDescent="0.25">
      <c r="A23" s="1" t="s">
        <v>94</v>
      </c>
      <c r="B23" s="3" t="s">
        <v>32</v>
      </c>
      <c r="C23" s="3" t="s">
        <v>230</v>
      </c>
      <c r="D23" s="23">
        <v>240000</v>
      </c>
      <c r="E23" s="2" t="s">
        <v>9</v>
      </c>
      <c r="F23" s="77" t="s">
        <v>16</v>
      </c>
      <c r="G23" s="73" t="s">
        <v>198</v>
      </c>
      <c r="H23" s="69" t="s">
        <v>19</v>
      </c>
      <c r="I23" s="1" t="s">
        <v>14</v>
      </c>
    </row>
    <row r="24" spans="1:9" x14ac:dyDescent="0.25">
      <c r="A24" s="1" t="s">
        <v>94</v>
      </c>
      <c r="B24" s="3" t="s">
        <v>62</v>
      </c>
      <c r="C24" s="3" t="s">
        <v>231</v>
      </c>
      <c r="D24" s="23">
        <v>50063</v>
      </c>
      <c r="E24" s="2" t="s">
        <v>21</v>
      </c>
      <c r="F24" s="77" t="s">
        <v>16</v>
      </c>
      <c r="G24" s="73" t="s">
        <v>211</v>
      </c>
      <c r="H24" s="69" t="s">
        <v>137</v>
      </c>
      <c r="I24" s="1" t="s">
        <v>30</v>
      </c>
    </row>
    <row r="25" spans="1:9" x14ac:dyDescent="0.25">
      <c r="A25" s="1" t="s">
        <v>94</v>
      </c>
      <c r="B25" s="3" t="s">
        <v>8</v>
      </c>
      <c r="C25" s="3" t="s">
        <v>232</v>
      </c>
      <c r="D25" s="23">
        <v>188000</v>
      </c>
      <c r="E25" s="2" t="s">
        <v>9</v>
      </c>
      <c r="F25" s="77" t="s">
        <v>16</v>
      </c>
      <c r="G25" s="93" t="s">
        <v>198</v>
      </c>
      <c r="H25" s="126" t="s">
        <v>12</v>
      </c>
      <c r="I25" s="1" t="s">
        <v>8</v>
      </c>
    </row>
    <row r="26" spans="1:9" x14ac:dyDescent="0.25">
      <c r="A26" s="1" t="s">
        <v>94</v>
      </c>
      <c r="B26" s="3" t="s">
        <v>8</v>
      </c>
      <c r="C26" s="3" t="s">
        <v>355</v>
      </c>
      <c r="D26" s="23">
        <v>272000</v>
      </c>
      <c r="E26" s="2" t="s">
        <v>9</v>
      </c>
      <c r="F26" s="77" t="s">
        <v>16</v>
      </c>
      <c r="G26" s="93" t="s">
        <v>198</v>
      </c>
      <c r="H26" s="79" t="s">
        <v>12</v>
      </c>
      <c r="I26" s="1" t="s">
        <v>8</v>
      </c>
    </row>
    <row r="27" spans="1:9" x14ac:dyDescent="0.25">
      <c r="A27" s="1" t="s">
        <v>94</v>
      </c>
      <c r="B27" s="3" t="s">
        <v>119</v>
      </c>
      <c r="C27" s="3" t="s">
        <v>235</v>
      </c>
      <c r="D27" s="23">
        <v>408000</v>
      </c>
      <c r="E27" s="2" t="s">
        <v>9</v>
      </c>
      <c r="F27" s="77" t="s">
        <v>16</v>
      </c>
      <c r="G27" s="93" t="s">
        <v>206</v>
      </c>
      <c r="H27" s="69" t="s">
        <v>19</v>
      </c>
      <c r="I27" s="1" t="s">
        <v>30</v>
      </c>
    </row>
    <row r="28" spans="1:9" x14ac:dyDescent="0.25">
      <c r="A28" s="1" t="s">
        <v>94</v>
      </c>
      <c r="B28" s="3" t="s">
        <v>8</v>
      </c>
      <c r="C28" s="3" t="s">
        <v>236</v>
      </c>
      <c r="D28" s="23">
        <v>24000</v>
      </c>
      <c r="E28" s="2" t="s">
        <v>13</v>
      </c>
      <c r="F28" s="77" t="s">
        <v>10</v>
      </c>
      <c r="G28" s="93" t="s">
        <v>200</v>
      </c>
      <c r="H28" s="69" t="s">
        <v>12</v>
      </c>
      <c r="I28" s="1" t="s">
        <v>8</v>
      </c>
    </row>
    <row r="29" spans="1:9" x14ac:dyDescent="0.25">
      <c r="A29" s="1" t="s">
        <v>94</v>
      </c>
      <c r="B29" s="3" t="s">
        <v>131</v>
      </c>
      <c r="C29" s="3" t="s">
        <v>237</v>
      </c>
      <c r="D29" s="23">
        <v>214098</v>
      </c>
      <c r="E29" s="23" t="s">
        <v>21</v>
      </c>
      <c r="F29" s="77" t="s">
        <v>10</v>
      </c>
      <c r="G29" s="93" t="s">
        <v>206</v>
      </c>
      <c r="H29" s="79" t="s">
        <v>149</v>
      </c>
      <c r="I29" s="1" t="s">
        <v>30</v>
      </c>
    </row>
    <row r="30" spans="1:9" x14ac:dyDescent="0.25">
      <c r="A30" s="1" t="s">
        <v>94</v>
      </c>
      <c r="B30" s="3" t="s">
        <v>67</v>
      </c>
      <c r="C30" s="3" t="s">
        <v>238</v>
      </c>
      <c r="D30" s="23">
        <v>692880</v>
      </c>
      <c r="E30" s="23" t="s">
        <v>21</v>
      </c>
      <c r="F30" s="77" t="s">
        <v>16</v>
      </c>
      <c r="G30" s="93" t="s">
        <v>211</v>
      </c>
      <c r="H30" s="79" t="s">
        <v>127</v>
      </c>
      <c r="I30" s="1" t="s">
        <v>30</v>
      </c>
    </row>
    <row r="31" spans="1:9" x14ac:dyDescent="0.25">
      <c r="A31" s="1" t="s">
        <v>94</v>
      </c>
      <c r="B31" s="3" t="s">
        <v>69</v>
      </c>
      <c r="C31" s="3" t="s">
        <v>239</v>
      </c>
      <c r="D31" s="23">
        <v>119400</v>
      </c>
      <c r="E31" s="23" t="s">
        <v>21</v>
      </c>
      <c r="F31" s="77" t="s">
        <v>10</v>
      </c>
      <c r="G31" s="93" t="s">
        <v>206</v>
      </c>
      <c r="H31" s="79" t="s">
        <v>149</v>
      </c>
      <c r="I31" s="1" t="s">
        <v>14</v>
      </c>
    </row>
    <row r="32" spans="1:9" x14ac:dyDescent="0.25">
      <c r="A32" s="1" t="s">
        <v>94</v>
      </c>
      <c r="B32" s="3" t="s">
        <v>14</v>
      </c>
      <c r="C32" s="3" t="s">
        <v>240</v>
      </c>
      <c r="D32" s="23">
        <v>350000</v>
      </c>
      <c r="E32" s="23" t="s">
        <v>13</v>
      </c>
      <c r="F32" s="77" t="s">
        <v>10</v>
      </c>
      <c r="G32" s="93" t="s">
        <v>198</v>
      </c>
      <c r="H32" s="79" t="s">
        <v>12</v>
      </c>
      <c r="I32" s="1" t="s">
        <v>14</v>
      </c>
    </row>
    <row r="33" spans="1:9" x14ac:dyDescent="0.25">
      <c r="A33" s="1" t="s">
        <v>94</v>
      </c>
      <c r="B33" s="3" t="s">
        <v>130</v>
      </c>
      <c r="C33" s="3" t="s">
        <v>241</v>
      </c>
      <c r="D33" s="23">
        <v>610752</v>
      </c>
      <c r="E33" s="23" t="s">
        <v>21</v>
      </c>
      <c r="F33" s="77" t="s">
        <v>10</v>
      </c>
      <c r="G33" s="93" t="s">
        <v>206</v>
      </c>
      <c r="H33" s="79" t="s">
        <v>149</v>
      </c>
      <c r="I33" s="1" t="s">
        <v>14</v>
      </c>
    </row>
    <row r="34" spans="1:9" x14ac:dyDescent="0.25">
      <c r="A34" s="1" t="s">
        <v>94</v>
      </c>
      <c r="B34" s="3" t="s">
        <v>8</v>
      </c>
      <c r="C34" s="3" t="s">
        <v>232</v>
      </c>
      <c r="D34" s="23">
        <v>50000</v>
      </c>
      <c r="E34" s="23" t="s">
        <v>13</v>
      </c>
      <c r="F34" s="77" t="s">
        <v>10</v>
      </c>
      <c r="G34" s="3" t="s">
        <v>198</v>
      </c>
      <c r="H34" s="79" t="s">
        <v>12</v>
      </c>
      <c r="I34" s="1" t="s">
        <v>8</v>
      </c>
    </row>
    <row r="35" spans="1:9" x14ac:dyDescent="0.25">
      <c r="A35" s="1" t="s">
        <v>94</v>
      </c>
      <c r="B35" s="3" t="s">
        <v>130</v>
      </c>
      <c r="C35" s="3" t="s">
        <v>242</v>
      </c>
      <c r="D35" s="23">
        <v>50000</v>
      </c>
      <c r="E35" s="23" t="s">
        <v>21</v>
      </c>
      <c r="F35" s="77" t="s">
        <v>16</v>
      </c>
      <c r="G35" s="93" t="s">
        <v>206</v>
      </c>
      <c r="H35" s="79" t="s">
        <v>19</v>
      </c>
      <c r="I35" s="1" t="s">
        <v>14</v>
      </c>
    </row>
    <row r="36" spans="1:9" x14ac:dyDescent="0.25">
      <c r="A36" s="1" t="s">
        <v>94</v>
      </c>
      <c r="B36" s="3" t="s">
        <v>131</v>
      </c>
      <c r="C36" s="3" t="s">
        <v>243</v>
      </c>
      <c r="D36" s="23">
        <v>207000</v>
      </c>
      <c r="E36" s="23" t="s">
        <v>9</v>
      </c>
      <c r="F36" s="77" t="s">
        <v>16</v>
      </c>
      <c r="G36" s="93" t="s">
        <v>207</v>
      </c>
      <c r="H36" s="79" t="s">
        <v>186</v>
      </c>
      <c r="I36" s="1" t="s">
        <v>14</v>
      </c>
    </row>
    <row r="37" spans="1:9" x14ac:dyDescent="0.25">
      <c r="A37" s="1" t="s">
        <v>94</v>
      </c>
      <c r="B37" s="3" t="s">
        <v>162</v>
      </c>
      <c r="C37" s="3" t="s">
        <v>244</v>
      </c>
      <c r="D37" s="23">
        <v>544500</v>
      </c>
      <c r="E37" s="23" t="s">
        <v>9</v>
      </c>
      <c r="F37" s="77" t="s">
        <v>16</v>
      </c>
      <c r="G37" s="93" t="s">
        <v>207</v>
      </c>
      <c r="H37" s="79" t="s">
        <v>19</v>
      </c>
      <c r="I37" s="1" t="s">
        <v>30</v>
      </c>
    </row>
    <row r="38" spans="1:9" x14ac:dyDescent="0.25">
      <c r="A38" s="1" t="s">
        <v>94</v>
      </c>
      <c r="B38" s="3" t="s">
        <v>210</v>
      </c>
      <c r="C38" s="3" t="s">
        <v>245</v>
      </c>
      <c r="D38" s="23">
        <v>288000</v>
      </c>
      <c r="E38" s="23" t="s">
        <v>9</v>
      </c>
      <c r="F38" s="77" t="s">
        <v>16</v>
      </c>
      <c r="G38" s="93" t="s">
        <v>198</v>
      </c>
      <c r="H38" s="69" t="s">
        <v>133</v>
      </c>
      <c r="I38" s="1" t="s">
        <v>14</v>
      </c>
    </row>
    <row r="39" spans="1:9" x14ac:dyDescent="0.25">
      <c r="A39" s="1" t="s">
        <v>94</v>
      </c>
      <c r="B39" s="3" t="s">
        <v>215</v>
      </c>
      <c r="C39" s="3" t="s">
        <v>246</v>
      </c>
      <c r="D39" s="23">
        <v>160000</v>
      </c>
      <c r="E39" s="23" t="s">
        <v>9</v>
      </c>
      <c r="F39" s="77" t="s">
        <v>16</v>
      </c>
      <c r="G39" s="93" t="s">
        <v>198</v>
      </c>
      <c r="H39" s="79" t="s">
        <v>19</v>
      </c>
      <c r="I39" s="1" t="s">
        <v>14</v>
      </c>
    </row>
    <row r="40" spans="1:9" x14ac:dyDescent="0.25">
      <c r="A40" s="1" t="s">
        <v>94</v>
      </c>
      <c r="B40" s="1" t="s">
        <v>60</v>
      </c>
      <c r="C40" s="1" t="s">
        <v>247</v>
      </c>
      <c r="D40" s="130">
        <v>565000</v>
      </c>
      <c r="E40" s="70" t="s">
        <v>9</v>
      </c>
      <c r="F40" s="48" t="s">
        <v>16</v>
      </c>
      <c r="G40" s="131" t="s">
        <v>198</v>
      </c>
      <c r="H40" s="59" t="s">
        <v>127</v>
      </c>
      <c r="I40" s="1" t="s">
        <v>14</v>
      </c>
    </row>
    <row r="41" spans="1:9" x14ac:dyDescent="0.25">
      <c r="A41" s="1" t="s">
        <v>94</v>
      </c>
      <c r="B41" s="3" t="s">
        <v>60</v>
      </c>
      <c r="C41" s="3" t="s">
        <v>248</v>
      </c>
      <c r="D41" s="23">
        <v>368000</v>
      </c>
      <c r="E41" s="23" t="s">
        <v>9</v>
      </c>
      <c r="F41" s="77" t="s">
        <v>16</v>
      </c>
      <c r="G41" s="93" t="s">
        <v>198</v>
      </c>
      <c r="H41" s="79" t="s">
        <v>19</v>
      </c>
      <c r="I41" s="1" t="s">
        <v>14</v>
      </c>
    </row>
    <row r="42" spans="1:9" x14ac:dyDescent="0.25">
      <c r="A42" s="1" t="s">
        <v>94</v>
      </c>
      <c r="B42" s="3" t="s">
        <v>119</v>
      </c>
      <c r="C42" s="3" t="s">
        <v>249</v>
      </c>
      <c r="D42" s="23">
        <v>1144000</v>
      </c>
      <c r="E42" s="23" t="s">
        <v>9</v>
      </c>
      <c r="F42" s="77" t="s">
        <v>16</v>
      </c>
      <c r="G42" s="93" t="s">
        <v>198</v>
      </c>
      <c r="H42" s="76" t="s">
        <v>127</v>
      </c>
      <c r="I42" s="1" t="s">
        <v>30</v>
      </c>
    </row>
    <row r="43" spans="1:9" x14ac:dyDescent="0.25">
      <c r="A43" s="1" t="s">
        <v>94</v>
      </c>
      <c r="B43" s="3" t="s">
        <v>60</v>
      </c>
      <c r="C43" s="3" t="s">
        <v>250</v>
      </c>
      <c r="D43" s="23">
        <v>183000</v>
      </c>
      <c r="E43" s="23" t="s">
        <v>9</v>
      </c>
      <c r="F43" s="77" t="s">
        <v>16</v>
      </c>
      <c r="G43" s="93" t="s">
        <v>198</v>
      </c>
      <c r="H43" s="79" t="s">
        <v>19</v>
      </c>
      <c r="I43" s="1" t="s">
        <v>14</v>
      </c>
    </row>
    <row r="44" spans="1:9" x14ac:dyDescent="0.25">
      <c r="A44" s="1" t="s">
        <v>94</v>
      </c>
      <c r="B44" s="3" t="s">
        <v>174</v>
      </c>
      <c r="C44" s="3" t="s">
        <v>204</v>
      </c>
      <c r="D44" s="23">
        <v>1265000</v>
      </c>
      <c r="E44" s="23" t="s">
        <v>9</v>
      </c>
      <c r="F44" s="77" t="s">
        <v>16</v>
      </c>
      <c r="G44" s="79" t="s">
        <v>205</v>
      </c>
      <c r="H44" s="80" t="s">
        <v>127</v>
      </c>
      <c r="I44" s="1" t="s">
        <v>30</v>
      </c>
    </row>
    <row r="45" spans="1:9" x14ac:dyDescent="0.25">
      <c r="A45" s="1" t="s">
        <v>94</v>
      </c>
      <c r="B45" s="3" t="s">
        <v>130</v>
      </c>
      <c r="C45" s="3" t="s">
        <v>252</v>
      </c>
      <c r="D45" s="23">
        <v>315310</v>
      </c>
      <c r="E45" s="23" t="s">
        <v>21</v>
      </c>
      <c r="F45" s="77" t="s">
        <v>10</v>
      </c>
      <c r="G45" s="79" t="s">
        <v>206</v>
      </c>
      <c r="H45" s="64" t="s">
        <v>149</v>
      </c>
      <c r="I45" s="1" t="s">
        <v>14</v>
      </c>
    </row>
    <row r="46" spans="1:9" x14ac:dyDescent="0.25">
      <c r="A46" s="1" t="s">
        <v>94</v>
      </c>
      <c r="B46" s="3" t="s">
        <v>162</v>
      </c>
      <c r="C46" s="3" t="s">
        <v>253</v>
      </c>
      <c r="D46" s="23">
        <v>500000</v>
      </c>
      <c r="E46" s="23" t="s">
        <v>9</v>
      </c>
      <c r="F46" s="77" t="s">
        <v>16</v>
      </c>
      <c r="G46" s="79" t="s">
        <v>200</v>
      </c>
      <c r="H46" s="64" t="s">
        <v>149</v>
      </c>
      <c r="I46" s="1" t="s">
        <v>30</v>
      </c>
    </row>
    <row r="47" spans="1:9" x14ac:dyDescent="0.25">
      <c r="A47" s="1" t="s">
        <v>94</v>
      </c>
      <c r="B47" s="3" t="s">
        <v>67</v>
      </c>
      <c r="C47" s="3" t="s">
        <v>254</v>
      </c>
      <c r="D47" s="23">
        <v>1248000</v>
      </c>
      <c r="E47" s="23" t="s">
        <v>9</v>
      </c>
      <c r="F47" s="77" t="s">
        <v>16</v>
      </c>
      <c r="G47" s="79" t="s">
        <v>209</v>
      </c>
      <c r="H47" s="64" t="s">
        <v>19</v>
      </c>
      <c r="I47" s="1" t="s">
        <v>30</v>
      </c>
    </row>
    <row r="48" spans="1:9" x14ac:dyDescent="0.25">
      <c r="A48" s="1" t="s">
        <v>94</v>
      </c>
      <c r="B48" s="3" t="s">
        <v>8</v>
      </c>
      <c r="C48" s="3" t="s">
        <v>255</v>
      </c>
      <c r="D48" s="23">
        <v>5169547</v>
      </c>
      <c r="E48" s="23" t="s">
        <v>9</v>
      </c>
      <c r="F48" s="77" t="s">
        <v>10</v>
      </c>
      <c r="G48" s="79" t="s">
        <v>198</v>
      </c>
      <c r="H48" s="64" t="s">
        <v>12</v>
      </c>
      <c r="I48" s="1" t="s">
        <v>8</v>
      </c>
    </row>
    <row r="49" spans="1:9" x14ac:dyDescent="0.25">
      <c r="A49" s="1" t="s">
        <v>94</v>
      </c>
      <c r="B49" s="3" t="s">
        <v>216</v>
      </c>
      <c r="C49" s="3" t="s">
        <v>256</v>
      </c>
      <c r="D49" s="23">
        <v>250000</v>
      </c>
      <c r="E49" s="23" t="s">
        <v>9</v>
      </c>
      <c r="F49" s="77" t="s">
        <v>16</v>
      </c>
      <c r="G49" s="79" t="s">
        <v>257</v>
      </c>
      <c r="H49" s="64" t="s">
        <v>19</v>
      </c>
      <c r="I49" s="1" t="s">
        <v>14</v>
      </c>
    </row>
    <row r="50" spans="1:9" x14ac:dyDescent="0.25">
      <c r="A50" s="1" t="s">
        <v>94</v>
      </c>
      <c r="B50" s="3" t="s">
        <v>131</v>
      </c>
      <c r="C50" s="3" t="s">
        <v>258</v>
      </c>
      <c r="D50" s="23">
        <v>450000</v>
      </c>
      <c r="E50" s="23" t="s">
        <v>9</v>
      </c>
      <c r="F50" s="77" t="s">
        <v>16</v>
      </c>
      <c r="G50" s="79" t="s">
        <v>198</v>
      </c>
      <c r="H50" s="64" t="s">
        <v>19</v>
      </c>
      <c r="I50" s="1" t="s">
        <v>30</v>
      </c>
    </row>
    <row r="51" spans="1:9" x14ac:dyDescent="0.25">
      <c r="A51" s="1" t="s">
        <v>94</v>
      </c>
      <c r="B51" s="3" t="s">
        <v>67</v>
      </c>
      <c r="C51" s="3" t="s">
        <v>259</v>
      </c>
      <c r="D51" s="23">
        <v>260000</v>
      </c>
      <c r="E51" s="23" t="s">
        <v>9</v>
      </c>
      <c r="F51" s="77" t="s">
        <v>16</v>
      </c>
      <c r="G51" s="79" t="s">
        <v>198</v>
      </c>
      <c r="H51" s="64" t="s">
        <v>19</v>
      </c>
      <c r="I51" s="1" t="s">
        <v>30</v>
      </c>
    </row>
    <row r="52" spans="1:9" x14ac:dyDescent="0.25">
      <c r="A52" s="1" t="s">
        <v>94</v>
      </c>
      <c r="B52" s="3" t="s">
        <v>32</v>
      </c>
      <c r="C52" s="3" t="s">
        <v>260</v>
      </c>
      <c r="D52" s="23">
        <v>360000</v>
      </c>
      <c r="E52" s="23" t="s">
        <v>9</v>
      </c>
      <c r="F52" s="77" t="s">
        <v>16</v>
      </c>
      <c r="G52" s="2" t="s">
        <v>198</v>
      </c>
      <c r="H52" s="73" t="s">
        <v>133</v>
      </c>
      <c r="I52" s="1" t="s">
        <v>14</v>
      </c>
    </row>
    <row r="53" spans="1:9" x14ac:dyDescent="0.25">
      <c r="A53" s="1" t="s">
        <v>94</v>
      </c>
      <c r="B53" s="3" t="s">
        <v>14</v>
      </c>
      <c r="C53" s="3" t="s">
        <v>218</v>
      </c>
      <c r="D53" s="23">
        <v>50000</v>
      </c>
      <c r="E53" s="23" t="s">
        <v>13</v>
      </c>
      <c r="F53" s="77" t="s">
        <v>10</v>
      </c>
      <c r="G53" s="2" t="s">
        <v>198</v>
      </c>
      <c r="H53" s="73" t="s">
        <v>12</v>
      </c>
      <c r="I53" s="1" t="s">
        <v>14</v>
      </c>
    </row>
    <row r="54" spans="1:9" x14ac:dyDescent="0.25">
      <c r="A54" s="1" t="s">
        <v>94</v>
      </c>
      <c r="B54" s="3" t="s">
        <v>215</v>
      </c>
      <c r="C54" s="3" t="s">
        <v>261</v>
      </c>
      <c r="D54" s="23">
        <v>260000</v>
      </c>
      <c r="E54" s="23" t="s">
        <v>9</v>
      </c>
      <c r="F54" s="77" t="s">
        <v>16</v>
      </c>
      <c r="G54" s="2" t="s">
        <v>198</v>
      </c>
      <c r="H54" s="73" t="s">
        <v>19</v>
      </c>
      <c r="I54" s="1" t="s">
        <v>14</v>
      </c>
    </row>
    <row r="55" spans="1:9" x14ac:dyDescent="0.25">
      <c r="A55" s="1" t="s">
        <v>94</v>
      </c>
      <c r="B55" s="3" t="s">
        <v>8</v>
      </c>
      <c r="C55" s="3" t="s">
        <v>217</v>
      </c>
      <c r="D55" s="23">
        <v>60000</v>
      </c>
      <c r="E55" s="23" t="s">
        <v>13</v>
      </c>
      <c r="F55" s="77" t="s">
        <v>10</v>
      </c>
      <c r="G55" s="2" t="s">
        <v>198</v>
      </c>
      <c r="H55" s="73" t="s">
        <v>12</v>
      </c>
      <c r="I55" s="1" t="s">
        <v>8</v>
      </c>
    </row>
    <row r="56" spans="1:9" x14ac:dyDescent="0.25">
      <c r="A56" s="1" t="s">
        <v>94</v>
      </c>
      <c r="B56" s="3" t="s">
        <v>60</v>
      </c>
      <c r="C56" s="3" t="s">
        <v>208</v>
      </c>
      <c r="D56" s="23">
        <v>216000</v>
      </c>
      <c r="E56" s="23" t="s">
        <v>9</v>
      </c>
      <c r="F56" s="77" t="s">
        <v>16</v>
      </c>
      <c r="G56" s="2" t="s">
        <v>257</v>
      </c>
      <c r="H56" s="73" t="s">
        <v>18</v>
      </c>
      <c r="I56" s="1" t="s">
        <v>14</v>
      </c>
    </row>
    <row r="57" spans="1:9" x14ac:dyDescent="0.25">
      <c r="A57" s="1" t="s">
        <v>94</v>
      </c>
      <c r="B57" s="3" t="s">
        <v>32</v>
      </c>
      <c r="C57" s="3" t="s">
        <v>233</v>
      </c>
      <c r="D57" s="23">
        <v>152000</v>
      </c>
      <c r="E57" s="77" t="s">
        <v>9</v>
      </c>
      <c r="F57" s="2" t="s">
        <v>16</v>
      </c>
      <c r="G57" s="73" t="s">
        <v>234</v>
      </c>
      <c r="H57" s="1" t="s">
        <v>186</v>
      </c>
      <c r="I57" s="1" t="s">
        <v>14</v>
      </c>
    </row>
    <row r="58" spans="1:9" x14ac:dyDescent="0.25">
      <c r="A58" s="1" t="s">
        <v>94</v>
      </c>
      <c r="B58" s="3" t="s">
        <v>132</v>
      </c>
      <c r="C58" s="3" t="s">
        <v>262</v>
      </c>
      <c r="D58" s="23">
        <v>304688</v>
      </c>
      <c r="E58" s="77" t="s">
        <v>9</v>
      </c>
      <c r="F58" s="2" t="s">
        <v>10</v>
      </c>
      <c r="G58" s="73" t="s">
        <v>198</v>
      </c>
      <c r="H58" s="69" t="s">
        <v>12</v>
      </c>
      <c r="I58" s="1" t="s">
        <v>132</v>
      </c>
    </row>
    <row r="59" spans="1:9" x14ac:dyDescent="0.25">
      <c r="A59" s="1" t="s">
        <v>94</v>
      </c>
      <c r="B59" s="3" t="s">
        <v>63</v>
      </c>
      <c r="C59" s="3" t="s">
        <v>263</v>
      </c>
      <c r="D59" s="77">
        <v>144000</v>
      </c>
      <c r="E59" s="2" t="s">
        <v>9</v>
      </c>
      <c r="F59" s="73" t="s">
        <v>16</v>
      </c>
      <c r="G59" s="1" t="s">
        <v>198</v>
      </c>
      <c r="H59" s="70" t="s">
        <v>133</v>
      </c>
      <c r="I59" s="1" t="s">
        <v>14</v>
      </c>
    </row>
    <row r="60" spans="1:9" x14ac:dyDescent="0.25">
      <c r="A60" s="1" t="s">
        <v>94</v>
      </c>
      <c r="B60" s="3" t="s">
        <v>214</v>
      </c>
      <c r="C60" s="3" t="s">
        <v>264</v>
      </c>
      <c r="D60" s="23">
        <v>220000</v>
      </c>
      <c r="E60" s="77" t="s">
        <v>9</v>
      </c>
      <c r="F60" s="2" t="s">
        <v>16</v>
      </c>
      <c r="G60" s="73" t="s">
        <v>198</v>
      </c>
      <c r="H60" s="70" t="s">
        <v>186</v>
      </c>
      <c r="I60" s="1" t="s">
        <v>30</v>
      </c>
    </row>
    <row r="61" spans="1:9" x14ac:dyDescent="0.25">
      <c r="A61" s="1" t="s">
        <v>94</v>
      </c>
      <c r="B61" s="3" t="s">
        <v>32</v>
      </c>
      <c r="C61" s="3" t="s">
        <v>265</v>
      </c>
      <c r="D61" s="23">
        <v>400000</v>
      </c>
      <c r="E61" s="77" t="s">
        <v>9</v>
      </c>
      <c r="F61" s="88" t="s">
        <v>16</v>
      </c>
      <c r="G61" s="2" t="s">
        <v>198</v>
      </c>
      <c r="H61" s="132" t="s">
        <v>19</v>
      </c>
      <c r="I61" s="1" t="s">
        <v>14</v>
      </c>
    </row>
    <row r="62" spans="1:9" x14ac:dyDescent="0.25">
      <c r="A62" s="1" t="s">
        <v>94</v>
      </c>
      <c r="B62" s="3" t="s">
        <v>162</v>
      </c>
      <c r="C62" s="3" t="s">
        <v>267</v>
      </c>
      <c r="D62" s="23">
        <v>650000</v>
      </c>
      <c r="E62" s="77" t="s">
        <v>9</v>
      </c>
      <c r="F62" s="88" t="s">
        <v>16</v>
      </c>
      <c r="G62" s="2" t="s">
        <v>200</v>
      </c>
      <c r="H62" s="132" t="s">
        <v>18</v>
      </c>
      <c r="I62" s="1" t="s">
        <v>30</v>
      </c>
    </row>
    <row r="63" spans="1:9" x14ac:dyDescent="0.25">
      <c r="A63" s="1" t="s">
        <v>94</v>
      </c>
      <c r="B63" s="3" t="s">
        <v>216</v>
      </c>
      <c r="C63" s="3" t="s">
        <v>268</v>
      </c>
      <c r="D63" s="23">
        <v>125000</v>
      </c>
      <c r="E63" s="77" t="s">
        <v>9</v>
      </c>
      <c r="F63" s="89" t="s">
        <v>16</v>
      </c>
      <c r="G63" s="2" t="s">
        <v>198</v>
      </c>
      <c r="H63" s="132" t="s">
        <v>19</v>
      </c>
      <c r="I63" s="1" t="s">
        <v>14</v>
      </c>
    </row>
    <row r="64" spans="1:9" x14ac:dyDescent="0.25">
      <c r="A64" s="1" t="s">
        <v>94</v>
      </c>
      <c r="B64" s="3" t="s">
        <v>125</v>
      </c>
      <c r="C64" s="3" t="s">
        <v>269</v>
      </c>
      <c r="D64" s="23">
        <v>350000</v>
      </c>
      <c r="E64" s="77" t="s">
        <v>9</v>
      </c>
      <c r="F64" s="88" t="s">
        <v>16</v>
      </c>
      <c r="G64" s="90" t="s">
        <v>198</v>
      </c>
      <c r="H64" s="132" t="s">
        <v>137</v>
      </c>
      <c r="I64" s="1" t="s">
        <v>14</v>
      </c>
    </row>
    <row r="65" spans="1:9" x14ac:dyDescent="0.25">
      <c r="A65" s="1" t="s">
        <v>94</v>
      </c>
      <c r="B65" s="3" t="s">
        <v>132</v>
      </c>
      <c r="C65" s="3" t="s">
        <v>270</v>
      </c>
      <c r="D65" s="23">
        <v>1102228</v>
      </c>
      <c r="E65" s="77" t="s">
        <v>9</v>
      </c>
      <c r="F65" s="91" t="s">
        <v>10</v>
      </c>
      <c r="G65" s="90" t="s">
        <v>198</v>
      </c>
      <c r="H65" s="133" t="s">
        <v>12</v>
      </c>
      <c r="I65" s="1" t="s">
        <v>132</v>
      </c>
    </row>
    <row r="66" spans="1:9" x14ac:dyDescent="0.25">
      <c r="A66" s="1" t="s">
        <v>94</v>
      </c>
      <c r="B66" s="3" t="s">
        <v>216</v>
      </c>
      <c r="C66" s="3" t="s">
        <v>271</v>
      </c>
      <c r="D66" s="23">
        <v>260000</v>
      </c>
      <c r="E66" s="77" t="s">
        <v>9</v>
      </c>
      <c r="F66" s="90" t="s">
        <v>16</v>
      </c>
      <c r="G66" s="132" t="s">
        <v>209</v>
      </c>
      <c r="H66" s="132" t="s">
        <v>19</v>
      </c>
      <c r="I66" s="1" t="s">
        <v>14</v>
      </c>
    </row>
    <row r="67" spans="1:9" x14ac:dyDescent="0.25">
      <c r="A67" s="1" t="s">
        <v>94</v>
      </c>
      <c r="B67" s="3" t="s">
        <v>63</v>
      </c>
      <c r="C67" s="3" t="s">
        <v>272</v>
      </c>
      <c r="D67" s="23">
        <v>45000</v>
      </c>
      <c r="E67" s="77" t="s">
        <v>13</v>
      </c>
      <c r="F67" s="90" t="s">
        <v>10</v>
      </c>
      <c r="G67" s="132" t="s">
        <v>209</v>
      </c>
      <c r="H67" s="70" t="s">
        <v>12</v>
      </c>
      <c r="I67" s="1" t="s">
        <v>14</v>
      </c>
    </row>
    <row r="68" spans="1:9" x14ac:dyDescent="0.25">
      <c r="A68" s="1" t="s">
        <v>94</v>
      </c>
      <c r="B68" s="3" t="s">
        <v>63</v>
      </c>
      <c r="C68" s="3" t="s">
        <v>273</v>
      </c>
      <c r="D68" s="125">
        <v>224000</v>
      </c>
      <c r="E68" s="77" t="s">
        <v>9</v>
      </c>
      <c r="F68" s="74" t="s">
        <v>16</v>
      </c>
      <c r="G68" s="70" t="s">
        <v>209</v>
      </c>
      <c r="H68" s="70" t="s">
        <v>81</v>
      </c>
      <c r="I68" s="1" t="s">
        <v>14</v>
      </c>
    </row>
    <row r="69" spans="1:9" x14ac:dyDescent="0.25">
      <c r="A69" s="1" t="s">
        <v>94</v>
      </c>
      <c r="B69" s="3" t="s">
        <v>132</v>
      </c>
      <c r="C69" s="3" t="s">
        <v>274</v>
      </c>
      <c r="D69" s="125">
        <v>459865</v>
      </c>
      <c r="E69" s="77" t="s">
        <v>9</v>
      </c>
      <c r="F69" s="74" t="s">
        <v>10</v>
      </c>
      <c r="G69" s="70" t="s">
        <v>198</v>
      </c>
      <c r="H69" s="70" t="s">
        <v>12</v>
      </c>
      <c r="I69" s="1" t="s">
        <v>132</v>
      </c>
    </row>
    <row r="70" spans="1:9" x14ac:dyDescent="0.25">
      <c r="A70" s="1" t="s">
        <v>94</v>
      </c>
      <c r="B70" s="3" t="s">
        <v>174</v>
      </c>
      <c r="C70" s="3" t="s">
        <v>266</v>
      </c>
      <c r="D70" s="125">
        <v>1087000</v>
      </c>
      <c r="E70" s="77" t="s">
        <v>9</v>
      </c>
      <c r="F70" s="74" t="s">
        <v>16</v>
      </c>
      <c r="G70" s="70" t="s">
        <v>200</v>
      </c>
      <c r="H70" s="70" t="s">
        <v>81</v>
      </c>
      <c r="I70" s="1" t="s">
        <v>30</v>
      </c>
    </row>
    <row r="71" spans="1:9" x14ac:dyDescent="0.25">
      <c r="A71" s="1" t="s">
        <v>98</v>
      </c>
      <c r="B71" s="135" t="s">
        <v>30</v>
      </c>
      <c r="C71" s="3" t="s">
        <v>202</v>
      </c>
      <c r="D71" s="125">
        <v>30000</v>
      </c>
      <c r="E71" s="77" t="s">
        <v>13</v>
      </c>
      <c r="F71" s="68" t="s">
        <v>10</v>
      </c>
      <c r="G71" s="137" t="s">
        <v>198</v>
      </c>
      <c r="H71" s="70" t="s">
        <v>12</v>
      </c>
      <c r="I71" s="1" t="s">
        <v>30</v>
      </c>
    </row>
    <row r="72" spans="1:9" x14ac:dyDescent="0.25">
      <c r="A72" s="1" t="s">
        <v>98</v>
      </c>
      <c r="B72" s="3" t="s">
        <v>130</v>
      </c>
      <c r="C72" s="135" t="s">
        <v>275</v>
      </c>
      <c r="D72" s="23">
        <v>223204</v>
      </c>
      <c r="E72" s="68" t="s">
        <v>21</v>
      </c>
      <c r="F72" s="70" t="s">
        <v>10</v>
      </c>
      <c r="G72" s="137" t="s">
        <v>206</v>
      </c>
      <c r="H72" s="69" t="s">
        <v>12</v>
      </c>
      <c r="I72" s="1" t="s">
        <v>14</v>
      </c>
    </row>
    <row r="73" spans="1:9" x14ac:dyDescent="0.25">
      <c r="A73" s="1" t="s">
        <v>98</v>
      </c>
      <c r="B73" s="3" t="s">
        <v>63</v>
      </c>
      <c r="C73" s="135" t="s">
        <v>276</v>
      </c>
      <c r="D73" s="23">
        <v>1160000</v>
      </c>
      <c r="E73" s="68" t="s">
        <v>9</v>
      </c>
      <c r="F73" s="70" t="s">
        <v>16</v>
      </c>
      <c r="G73" s="137" t="s">
        <v>207</v>
      </c>
      <c r="H73" s="75" t="s">
        <v>81</v>
      </c>
      <c r="I73" s="1" t="s">
        <v>14</v>
      </c>
    </row>
    <row r="74" spans="1:9" x14ac:dyDescent="0.25">
      <c r="A74" s="1" t="s">
        <v>98</v>
      </c>
      <c r="B74" s="3" t="s">
        <v>14</v>
      </c>
      <c r="C74" s="135" t="s">
        <v>197</v>
      </c>
      <c r="D74" s="23">
        <v>450000</v>
      </c>
      <c r="E74" s="68" t="s">
        <v>13</v>
      </c>
      <c r="F74" s="70" t="s">
        <v>10</v>
      </c>
      <c r="G74" s="137" t="s">
        <v>198</v>
      </c>
      <c r="H74" s="75" t="s">
        <v>12</v>
      </c>
      <c r="I74" s="1" t="s">
        <v>14</v>
      </c>
    </row>
    <row r="75" spans="1:9" x14ac:dyDescent="0.25">
      <c r="A75" s="1" t="s">
        <v>98</v>
      </c>
      <c r="B75" s="3" t="s">
        <v>14</v>
      </c>
      <c r="C75" s="135" t="s">
        <v>277</v>
      </c>
      <c r="D75" s="23">
        <v>250000</v>
      </c>
      <c r="E75" s="68" t="s">
        <v>13</v>
      </c>
      <c r="F75" s="70" t="s">
        <v>10</v>
      </c>
      <c r="G75" s="137" t="s">
        <v>200</v>
      </c>
      <c r="H75" s="75" t="s">
        <v>12</v>
      </c>
      <c r="I75" s="1" t="s">
        <v>14</v>
      </c>
    </row>
    <row r="76" spans="1:9" x14ac:dyDescent="0.25">
      <c r="A76" s="1" t="s">
        <v>98</v>
      </c>
      <c r="B76" s="3" t="s">
        <v>215</v>
      </c>
      <c r="C76" s="135" t="s">
        <v>280</v>
      </c>
      <c r="D76" s="23">
        <v>235000</v>
      </c>
      <c r="E76" s="68" t="s">
        <v>9</v>
      </c>
      <c r="F76" s="70" t="s">
        <v>16</v>
      </c>
      <c r="G76" s="137" t="s">
        <v>198</v>
      </c>
      <c r="H76" s="75" t="s">
        <v>81</v>
      </c>
      <c r="I76" s="1" t="s">
        <v>14</v>
      </c>
    </row>
    <row r="77" spans="1:9" x14ac:dyDescent="0.25">
      <c r="A77" s="1" t="s">
        <v>98</v>
      </c>
      <c r="B77" s="3" t="s">
        <v>8</v>
      </c>
      <c r="C77" s="135" t="s">
        <v>281</v>
      </c>
      <c r="D77" s="23">
        <v>200000</v>
      </c>
      <c r="E77" s="68" t="s">
        <v>13</v>
      </c>
      <c r="F77" s="70" t="s">
        <v>10</v>
      </c>
      <c r="G77" s="137" t="s">
        <v>200</v>
      </c>
      <c r="H77" s="75" t="s">
        <v>12</v>
      </c>
      <c r="I77" s="1" t="s">
        <v>8</v>
      </c>
    </row>
    <row r="78" spans="1:9" x14ac:dyDescent="0.25">
      <c r="A78" s="1" t="s">
        <v>98</v>
      </c>
      <c r="B78" s="3" t="s">
        <v>162</v>
      </c>
      <c r="C78" s="135" t="s">
        <v>282</v>
      </c>
      <c r="D78" s="23">
        <v>150000</v>
      </c>
      <c r="E78" s="68" t="s">
        <v>9</v>
      </c>
      <c r="F78" s="70" t="s">
        <v>16</v>
      </c>
      <c r="G78" s="137" t="s">
        <v>200</v>
      </c>
      <c r="H78" s="75" t="s">
        <v>19</v>
      </c>
      <c r="I78" s="1" t="s">
        <v>30</v>
      </c>
    </row>
    <row r="79" spans="1:9" x14ac:dyDescent="0.25">
      <c r="A79" s="1" t="s">
        <v>98</v>
      </c>
      <c r="B79" s="3" t="s">
        <v>125</v>
      </c>
      <c r="C79" s="135" t="s">
        <v>283</v>
      </c>
      <c r="D79" s="23">
        <v>576000</v>
      </c>
      <c r="E79" s="68" t="s">
        <v>9</v>
      </c>
      <c r="F79" s="70" t="s">
        <v>16</v>
      </c>
      <c r="G79" s="137" t="s">
        <v>198</v>
      </c>
      <c r="H79" s="75" t="s">
        <v>81</v>
      </c>
      <c r="I79" s="1" t="s">
        <v>14</v>
      </c>
    </row>
    <row r="80" spans="1:9" x14ac:dyDescent="0.25">
      <c r="A80" s="1" t="s">
        <v>98</v>
      </c>
      <c r="B80" s="3" t="s">
        <v>14</v>
      </c>
      <c r="C80" s="135" t="s">
        <v>203</v>
      </c>
      <c r="D80" s="23">
        <v>60000</v>
      </c>
      <c r="E80" s="68" t="s">
        <v>13</v>
      </c>
      <c r="F80" s="70" t="s">
        <v>10</v>
      </c>
      <c r="G80" s="137" t="s">
        <v>198</v>
      </c>
      <c r="H80" s="75" t="s">
        <v>12</v>
      </c>
      <c r="I80" s="1" t="s">
        <v>14</v>
      </c>
    </row>
    <row r="81" spans="1:9" x14ac:dyDescent="0.25">
      <c r="A81" s="1" t="s">
        <v>98</v>
      </c>
      <c r="B81" s="3" t="s">
        <v>60</v>
      </c>
      <c r="C81" s="135" t="s">
        <v>284</v>
      </c>
      <c r="D81" s="23">
        <v>89999</v>
      </c>
      <c r="E81" s="64" t="s">
        <v>21</v>
      </c>
      <c r="F81" s="70" t="s">
        <v>16</v>
      </c>
      <c r="G81" s="137" t="s">
        <v>211</v>
      </c>
      <c r="H81" s="75" t="s">
        <v>19</v>
      </c>
      <c r="I81" s="1" t="s">
        <v>14</v>
      </c>
    </row>
    <row r="82" spans="1:9" x14ac:dyDescent="0.25">
      <c r="A82" s="1" t="s">
        <v>98</v>
      </c>
      <c r="B82" s="3" t="s">
        <v>148</v>
      </c>
      <c r="C82" s="135" t="s">
        <v>285</v>
      </c>
      <c r="D82" s="23">
        <v>200000</v>
      </c>
      <c r="E82" s="64" t="s">
        <v>13</v>
      </c>
      <c r="F82" s="70" t="s">
        <v>10</v>
      </c>
      <c r="G82" s="137" t="s">
        <v>200</v>
      </c>
      <c r="H82" s="75" t="s">
        <v>12</v>
      </c>
      <c r="I82" s="1" t="s">
        <v>30</v>
      </c>
    </row>
    <row r="83" spans="1:9" x14ac:dyDescent="0.25">
      <c r="A83" s="1" t="s">
        <v>98</v>
      </c>
      <c r="B83" s="3" t="s">
        <v>130</v>
      </c>
      <c r="C83" s="135" t="s">
        <v>286</v>
      </c>
      <c r="D83" s="23">
        <v>80000</v>
      </c>
      <c r="E83" s="64" t="s">
        <v>21</v>
      </c>
      <c r="F83" s="70" t="s">
        <v>10</v>
      </c>
      <c r="G83" s="137" t="s">
        <v>209</v>
      </c>
      <c r="H83" s="75" t="s">
        <v>12</v>
      </c>
      <c r="I83" s="1" t="s">
        <v>14</v>
      </c>
    </row>
    <row r="84" spans="1:9" x14ac:dyDescent="0.25">
      <c r="A84" s="1" t="s">
        <v>98</v>
      </c>
      <c r="B84" s="3" t="s">
        <v>30</v>
      </c>
      <c r="C84" s="135" t="s">
        <v>287</v>
      </c>
      <c r="D84" s="23">
        <v>2700000</v>
      </c>
      <c r="E84" s="64" t="s">
        <v>13</v>
      </c>
      <c r="F84" s="70" t="s">
        <v>10</v>
      </c>
      <c r="G84" s="138" t="s">
        <v>200</v>
      </c>
      <c r="H84" s="72" t="s">
        <v>12</v>
      </c>
      <c r="I84" s="1" t="s">
        <v>30</v>
      </c>
    </row>
    <row r="85" spans="1:9" x14ac:dyDescent="0.25">
      <c r="A85" s="1" t="s">
        <v>98</v>
      </c>
      <c r="B85" s="3" t="s">
        <v>125</v>
      </c>
      <c r="C85" s="135" t="s">
        <v>288</v>
      </c>
      <c r="D85" s="23">
        <v>435000</v>
      </c>
      <c r="E85" s="64" t="s">
        <v>9</v>
      </c>
      <c r="F85" s="70" t="s">
        <v>16</v>
      </c>
      <c r="G85" s="137" t="s">
        <v>206</v>
      </c>
      <c r="H85" s="70" t="s">
        <v>81</v>
      </c>
      <c r="I85" s="1" t="s">
        <v>14</v>
      </c>
    </row>
    <row r="86" spans="1:9" x14ac:dyDescent="0.25">
      <c r="A86" s="1" t="s">
        <v>98</v>
      </c>
      <c r="B86" s="3" t="s">
        <v>8</v>
      </c>
      <c r="C86" s="135" t="s">
        <v>289</v>
      </c>
      <c r="D86" s="23">
        <v>120000</v>
      </c>
      <c r="E86" s="64" t="s">
        <v>13</v>
      </c>
      <c r="F86" s="70" t="s">
        <v>10</v>
      </c>
      <c r="G86" s="137" t="s">
        <v>198</v>
      </c>
      <c r="H86" s="70" t="s">
        <v>12</v>
      </c>
      <c r="I86" s="1" t="s">
        <v>8</v>
      </c>
    </row>
    <row r="87" spans="1:9" x14ac:dyDescent="0.25">
      <c r="A87" s="1" t="s">
        <v>98</v>
      </c>
      <c r="B87" s="3" t="s">
        <v>213</v>
      </c>
      <c r="C87" s="135" t="s">
        <v>290</v>
      </c>
      <c r="D87" s="23">
        <v>235000</v>
      </c>
      <c r="E87" s="64" t="s">
        <v>9</v>
      </c>
      <c r="F87" s="70" t="s">
        <v>16</v>
      </c>
      <c r="G87" s="137" t="s">
        <v>198</v>
      </c>
      <c r="H87" s="70" t="s">
        <v>133</v>
      </c>
      <c r="I87" s="1" t="s">
        <v>14</v>
      </c>
    </row>
    <row r="88" spans="1:9" x14ac:dyDescent="0.25">
      <c r="A88" s="1" t="s">
        <v>98</v>
      </c>
      <c r="B88" s="3" t="s">
        <v>131</v>
      </c>
      <c r="C88" s="135" t="s">
        <v>291</v>
      </c>
      <c r="D88" s="23">
        <v>168000</v>
      </c>
      <c r="E88" s="64" t="s">
        <v>9</v>
      </c>
      <c r="F88" s="70" t="s">
        <v>16</v>
      </c>
      <c r="G88" s="137" t="s">
        <v>198</v>
      </c>
      <c r="H88" s="70" t="s">
        <v>81</v>
      </c>
      <c r="I88" s="1" t="s">
        <v>30</v>
      </c>
    </row>
    <row r="89" spans="1:9" x14ac:dyDescent="0.25">
      <c r="A89" s="1" t="s">
        <v>98</v>
      </c>
      <c r="B89" s="3" t="s">
        <v>162</v>
      </c>
      <c r="C89" s="61" t="s">
        <v>292</v>
      </c>
      <c r="D89" s="64">
        <v>302326</v>
      </c>
      <c r="E89" s="1" t="s">
        <v>21</v>
      </c>
      <c r="F89" s="1" t="s">
        <v>16</v>
      </c>
      <c r="G89" s="137" t="s">
        <v>198</v>
      </c>
      <c r="H89" s="70" t="s">
        <v>19</v>
      </c>
      <c r="I89" s="1" t="s">
        <v>30</v>
      </c>
    </row>
    <row r="90" spans="1:9" x14ac:dyDescent="0.25">
      <c r="A90" s="1" t="s">
        <v>98</v>
      </c>
      <c r="B90" s="3" t="s">
        <v>210</v>
      </c>
      <c r="C90" s="61" t="s">
        <v>293</v>
      </c>
      <c r="D90" s="64">
        <v>500000</v>
      </c>
      <c r="E90" s="1" t="s">
        <v>9</v>
      </c>
      <c r="F90" s="1" t="s">
        <v>16</v>
      </c>
      <c r="G90" s="137" t="s">
        <v>198</v>
      </c>
      <c r="H90" s="70" t="s">
        <v>81</v>
      </c>
      <c r="I90" s="1" t="s">
        <v>14</v>
      </c>
    </row>
    <row r="91" spans="1:9" x14ac:dyDescent="0.25">
      <c r="A91" s="1" t="s">
        <v>98</v>
      </c>
      <c r="B91" s="1" t="s">
        <v>63</v>
      </c>
      <c r="C91" s="61" t="s">
        <v>294</v>
      </c>
      <c r="D91" s="64">
        <v>30067</v>
      </c>
      <c r="E91" s="1" t="s">
        <v>21</v>
      </c>
      <c r="F91" s="1" t="s">
        <v>16</v>
      </c>
      <c r="G91" s="137" t="s">
        <v>198</v>
      </c>
      <c r="H91" s="70" t="s">
        <v>19</v>
      </c>
      <c r="I91" s="1" t="s">
        <v>14</v>
      </c>
    </row>
    <row r="92" spans="1:9" x14ac:dyDescent="0.25">
      <c r="A92" s="1" t="s">
        <v>98</v>
      </c>
      <c r="B92" s="1" t="s">
        <v>14</v>
      </c>
      <c r="C92" s="61" t="s">
        <v>295</v>
      </c>
      <c r="D92" s="64">
        <v>60000</v>
      </c>
      <c r="E92" s="1" t="s">
        <v>13</v>
      </c>
      <c r="F92" s="1" t="s">
        <v>10</v>
      </c>
      <c r="G92" s="137" t="s">
        <v>198</v>
      </c>
      <c r="H92" s="70" t="s">
        <v>12</v>
      </c>
      <c r="I92" s="1" t="s">
        <v>14</v>
      </c>
    </row>
    <row r="93" spans="1:9" x14ac:dyDescent="0.25">
      <c r="A93" s="1" t="s">
        <v>98</v>
      </c>
      <c r="B93" s="1" t="s">
        <v>14</v>
      </c>
      <c r="C93" s="61" t="s">
        <v>220</v>
      </c>
      <c r="D93" s="64">
        <v>175000</v>
      </c>
      <c r="E93" s="1" t="s">
        <v>13</v>
      </c>
      <c r="F93" s="1" t="s">
        <v>10</v>
      </c>
      <c r="G93" s="137" t="s">
        <v>198</v>
      </c>
      <c r="H93" s="70" t="s">
        <v>12</v>
      </c>
      <c r="I93" s="1" t="s">
        <v>14</v>
      </c>
    </row>
    <row r="94" spans="1:9" x14ac:dyDescent="0.25">
      <c r="A94" s="1" t="s">
        <v>98</v>
      </c>
      <c r="B94" s="1" t="s">
        <v>162</v>
      </c>
      <c r="C94" s="61" t="s">
        <v>296</v>
      </c>
      <c r="D94" s="64">
        <v>225339</v>
      </c>
      <c r="E94" s="1" t="s">
        <v>21</v>
      </c>
      <c r="F94" s="1" t="s">
        <v>10</v>
      </c>
      <c r="G94" s="137" t="s">
        <v>198</v>
      </c>
      <c r="H94" s="70" t="s">
        <v>149</v>
      </c>
      <c r="I94" s="1" t="s">
        <v>30</v>
      </c>
    </row>
    <row r="95" spans="1:9" x14ac:dyDescent="0.25">
      <c r="A95" s="1" t="s">
        <v>98</v>
      </c>
      <c r="B95" s="1" t="s">
        <v>132</v>
      </c>
      <c r="C95" s="61" t="s">
        <v>300</v>
      </c>
      <c r="D95" s="64">
        <v>515695</v>
      </c>
      <c r="E95" s="1" t="s">
        <v>9</v>
      </c>
      <c r="F95" s="1" t="s">
        <v>10</v>
      </c>
      <c r="G95" s="137" t="s">
        <v>198</v>
      </c>
      <c r="H95" s="70" t="s">
        <v>12</v>
      </c>
      <c r="I95" s="1" t="s">
        <v>132</v>
      </c>
    </row>
    <row r="96" spans="1:9" x14ac:dyDescent="0.25">
      <c r="A96" s="1" t="s">
        <v>98</v>
      </c>
      <c r="B96" s="1" t="s">
        <v>162</v>
      </c>
      <c r="C96" s="61" t="s">
        <v>301</v>
      </c>
      <c r="D96" s="64">
        <v>196000</v>
      </c>
      <c r="E96" s="1" t="s">
        <v>9</v>
      </c>
      <c r="F96" s="1" t="s">
        <v>16</v>
      </c>
      <c r="G96" s="137" t="s">
        <v>198</v>
      </c>
      <c r="H96" s="70" t="s">
        <v>81</v>
      </c>
      <c r="I96" s="1" t="s">
        <v>30</v>
      </c>
    </row>
    <row r="97" spans="1:9" x14ac:dyDescent="0.25">
      <c r="A97" s="1" t="s">
        <v>98</v>
      </c>
      <c r="B97" s="1" t="s">
        <v>14</v>
      </c>
      <c r="C97" s="61" t="s">
        <v>302</v>
      </c>
      <c r="D97" s="64">
        <v>236000</v>
      </c>
      <c r="E97" s="1" t="s">
        <v>13</v>
      </c>
      <c r="F97" s="1" t="s">
        <v>10</v>
      </c>
      <c r="G97" s="137" t="s">
        <v>200</v>
      </c>
      <c r="H97" s="70" t="s">
        <v>12</v>
      </c>
      <c r="I97" s="1" t="s">
        <v>14</v>
      </c>
    </row>
    <row r="98" spans="1:9" x14ac:dyDescent="0.25">
      <c r="A98" s="1" t="s">
        <v>98</v>
      </c>
      <c r="B98" s="1" t="s">
        <v>299</v>
      </c>
      <c r="C98" s="61" t="s">
        <v>303</v>
      </c>
      <c r="D98" s="64">
        <v>300000</v>
      </c>
      <c r="E98" s="1" t="s">
        <v>9</v>
      </c>
      <c r="F98" s="1" t="s">
        <v>16</v>
      </c>
      <c r="G98" s="137" t="s">
        <v>200</v>
      </c>
      <c r="H98" s="70" t="s">
        <v>19</v>
      </c>
      <c r="I98" s="1" t="s">
        <v>30</v>
      </c>
    </row>
    <row r="99" spans="1:9" x14ac:dyDescent="0.25">
      <c r="A99" s="1" t="s">
        <v>98</v>
      </c>
      <c r="B99" s="1" t="s">
        <v>67</v>
      </c>
      <c r="C99" s="61" t="s">
        <v>305</v>
      </c>
      <c r="D99" s="64">
        <v>212000</v>
      </c>
      <c r="E99" s="1" t="s">
        <v>9</v>
      </c>
      <c r="F99" s="1" t="s">
        <v>16</v>
      </c>
      <c r="G99" s="137" t="s">
        <v>198</v>
      </c>
      <c r="H99" s="70" t="s">
        <v>19</v>
      </c>
      <c r="I99" s="1" t="s">
        <v>30</v>
      </c>
    </row>
    <row r="100" spans="1:9" x14ac:dyDescent="0.25">
      <c r="A100" s="1" t="s">
        <v>98</v>
      </c>
      <c r="B100" s="1" t="s">
        <v>67</v>
      </c>
      <c r="C100" s="61" t="s">
        <v>306</v>
      </c>
      <c r="D100" s="64">
        <v>231000</v>
      </c>
      <c r="E100" s="1" t="s">
        <v>9</v>
      </c>
      <c r="F100" s="1" t="s">
        <v>16</v>
      </c>
      <c r="G100" s="137" t="s">
        <v>198</v>
      </c>
      <c r="H100" s="70" t="s">
        <v>19</v>
      </c>
      <c r="I100" s="1" t="s">
        <v>30</v>
      </c>
    </row>
    <row r="101" spans="1:9" x14ac:dyDescent="0.25">
      <c r="A101" s="1" t="s">
        <v>98</v>
      </c>
      <c r="B101" s="1" t="s">
        <v>131</v>
      </c>
      <c r="C101" s="61" t="s">
        <v>307</v>
      </c>
      <c r="D101" s="64">
        <v>250000</v>
      </c>
      <c r="E101" s="1" t="s">
        <v>9</v>
      </c>
      <c r="F101" s="1" t="s">
        <v>16</v>
      </c>
      <c r="G101" s="137" t="s">
        <v>198</v>
      </c>
      <c r="H101" s="70" t="s">
        <v>133</v>
      </c>
      <c r="I101" s="1" t="s">
        <v>30</v>
      </c>
    </row>
    <row r="102" spans="1:9" x14ac:dyDescent="0.25">
      <c r="A102" s="1" t="s">
        <v>98</v>
      </c>
      <c r="B102" s="1" t="s">
        <v>125</v>
      </c>
      <c r="C102" s="61" t="s">
        <v>308</v>
      </c>
      <c r="D102" s="64">
        <v>240000</v>
      </c>
      <c r="E102" s="1" t="s">
        <v>9</v>
      </c>
      <c r="F102" s="1" t="s">
        <v>16</v>
      </c>
      <c r="G102" s="137" t="s">
        <v>198</v>
      </c>
      <c r="H102" s="70" t="s">
        <v>19</v>
      </c>
      <c r="I102" s="1" t="s">
        <v>14</v>
      </c>
    </row>
    <row r="103" spans="1:9" x14ac:dyDescent="0.25">
      <c r="A103" s="1" t="s">
        <v>98</v>
      </c>
      <c r="B103" s="1" t="s">
        <v>130</v>
      </c>
      <c r="C103" s="61" t="s">
        <v>309</v>
      </c>
      <c r="D103" s="64">
        <v>1040000</v>
      </c>
      <c r="E103" s="1" t="s">
        <v>9</v>
      </c>
      <c r="F103" s="1" t="s">
        <v>16</v>
      </c>
      <c r="G103" s="137" t="s">
        <v>198</v>
      </c>
      <c r="H103" s="70" t="s">
        <v>81</v>
      </c>
      <c r="I103" s="1" t="s">
        <v>14</v>
      </c>
    </row>
    <row r="104" spans="1:9" x14ac:dyDescent="0.25">
      <c r="A104" s="1" t="s">
        <v>98</v>
      </c>
      <c r="B104" s="1" t="s">
        <v>174</v>
      </c>
      <c r="C104" s="61" t="s">
        <v>202</v>
      </c>
      <c r="D104" s="64">
        <v>70000</v>
      </c>
      <c r="E104" s="1" t="s">
        <v>13</v>
      </c>
      <c r="F104" s="1" t="s">
        <v>10</v>
      </c>
      <c r="G104" s="137" t="s">
        <v>198</v>
      </c>
      <c r="H104" s="70" t="s">
        <v>12</v>
      </c>
      <c r="I104" s="1" t="s">
        <v>30</v>
      </c>
    </row>
    <row r="105" spans="1:9" x14ac:dyDescent="0.25">
      <c r="A105" s="1" t="s">
        <v>98</v>
      </c>
      <c r="B105" s="1" t="s">
        <v>210</v>
      </c>
      <c r="C105" s="61" t="s">
        <v>310</v>
      </c>
      <c r="D105" s="64">
        <v>178633</v>
      </c>
      <c r="E105" s="1" t="s">
        <v>21</v>
      </c>
      <c r="F105" s="1" t="s">
        <v>16</v>
      </c>
      <c r="G105" s="137" t="s">
        <v>198</v>
      </c>
      <c r="H105" s="70" t="s">
        <v>19</v>
      </c>
      <c r="I105" s="1" t="s">
        <v>14</v>
      </c>
    </row>
    <row r="106" spans="1:9" x14ac:dyDescent="0.25">
      <c r="A106" s="1" t="s">
        <v>98</v>
      </c>
      <c r="B106" s="1" t="s">
        <v>60</v>
      </c>
      <c r="C106" s="61" t="s">
        <v>311</v>
      </c>
      <c r="D106" s="64">
        <v>400000</v>
      </c>
      <c r="E106" s="1" t="s">
        <v>9</v>
      </c>
      <c r="F106" s="1" t="s">
        <v>16</v>
      </c>
      <c r="G106" s="137" t="s">
        <v>198</v>
      </c>
      <c r="H106" s="70" t="s">
        <v>19</v>
      </c>
      <c r="I106" s="1" t="s">
        <v>14</v>
      </c>
    </row>
    <row r="107" spans="1:9" x14ac:dyDescent="0.25">
      <c r="A107" s="1" t="s">
        <v>98</v>
      </c>
      <c r="B107" s="1" t="s">
        <v>304</v>
      </c>
      <c r="C107" s="61" t="s">
        <v>312</v>
      </c>
      <c r="D107" s="64">
        <v>308000</v>
      </c>
      <c r="E107" s="1" t="s">
        <v>9</v>
      </c>
      <c r="F107" s="1" t="s">
        <v>16</v>
      </c>
      <c r="G107" s="137" t="s">
        <v>200</v>
      </c>
      <c r="H107" s="70" t="s">
        <v>19</v>
      </c>
      <c r="I107" s="1" t="s">
        <v>14</v>
      </c>
    </row>
    <row r="108" spans="1:9" x14ac:dyDescent="0.25">
      <c r="A108" s="1" t="s">
        <v>98</v>
      </c>
      <c r="B108" s="1" t="s">
        <v>62</v>
      </c>
      <c r="C108" s="61" t="s">
        <v>313</v>
      </c>
      <c r="D108" s="64">
        <v>18040</v>
      </c>
      <c r="E108" s="1" t="s">
        <v>21</v>
      </c>
      <c r="F108" s="1" t="s">
        <v>16</v>
      </c>
      <c r="G108" s="137" t="s">
        <v>198</v>
      </c>
      <c r="H108" s="70" t="s">
        <v>81</v>
      </c>
      <c r="I108" s="1" t="s">
        <v>30</v>
      </c>
    </row>
    <row r="109" spans="1:9" x14ac:dyDescent="0.25">
      <c r="A109" s="1" t="s">
        <v>98</v>
      </c>
      <c r="B109" s="1" t="s">
        <v>174</v>
      </c>
      <c r="C109" s="61" t="s">
        <v>314</v>
      </c>
      <c r="D109" s="64">
        <v>250000</v>
      </c>
      <c r="E109" s="1" t="s">
        <v>9</v>
      </c>
      <c r="F109" s="1" t="s">
        <v>16</v>
      </c>
      <c r="G109" s="137" t="s">
        <v>198</v>
      </c>
      <c r="H109" s="70" t="s">
        <v>149</v>
      </c>
      <c r="I109" s="1" t="s">
        <v>30</v>
      </c>
    </row>
    <row r="110" spans="1:9" x14ac:dyDescent="0.25">
      <c r="A110" s="1" t="s">
        <v>98</v>
      </c>
      <c r="B110" s="1" t="s">
        <v>32</v>
      </c>
      <c r="C110" s="61" t="s">
        <v>315</v>
      </c>
      <c r="D110" s="64">
        <v>1352000</v>
      </c>
      <c r="E110" s="1" t="s">
        <v>9</v>
      </c>
      <c r="F110" s="1" t="s">
        <v>16</v>
      </c>
      <c r="G110" s="137" t="s">
        <v>198</v>
      </c>
      <c r="H110" s="70" t="s">
        <v>81</v>
      </c>
      <c r="I110" s="1" t="s">
        <v>14</v>
      </c>
    </row>
    <row r="111" spans="1:9" x14ac:dyDescent="0.25">
      <c r="A111" s="1" t="s">
        <v>98</v>
      </c>
      <c r="B111" s="1" t="s">
        <v>162</v>
      </c>
      <c r="C111" s="61" t="s">
        <v>332</v>
      </c>
      <c r="D111" s="64">
        <v>30000</v>
      </c>
      <c r="E111" s="1" t="s">
        <v>21</v>
      </c>
      <c r="F111" s="1" t="s">
        <v>16</v>
      </c>
      <c r="G111" s="137" t="s">
        <v>206</v>
      </c>
      <c r="H111" s="70" t="s">
        <v>33</v>
      </c>
      <c r="I111" s="1" t="s">
        <v>30</v>
      </c>
    </row>
    <row r="112" spans="1:9" x14ac:dyDescent="0.25">
      <c r="A112" s="1" t="s">
        <v>98</v>
      </c>
      <c r="B112" s="1" t="s">
        <v>162</v>
      </c>
      <c r="C112" s="61" t="s">
        <v>333</v>
      </c>
      <c r="D112" s="64">
        <v>80351</v>
      </c>
      <c r="E112" s="1" t="s">
        <v>21</v>
      </c>
      <c r="F112" s="1" t="s">
        <v>16</v>
      </c>
      <c r="G112" s="137" t="s">
        <v>198</v>
      </c>
      <c r="H112" s="70" t="s">
        <v>33</v>
      </c>
      <c r="I112" s="1" t="s">
        <v>30</v>
      </c>
    </row>
    <row r="113" spans="1:9" x14ac:dyDescent="0.25">
      <c r="A113" s="1" t="s">
        <v>98</v>
      </c>
      <c r="B113" s="1" t="s">
        <v>297</v>
      </c>
      <c r="C113" s="61" t="s">
        <v>279</v>
      </c>
      <c r="D113" s="64">
        <v>275000</v>
      </c>
      <c r="E113" s="1" t="s">
        <v>9</v>
      </c>
      <c r="F113" s="1" t="s">
        <v>16</v>
      </c>
      <c r="G113" s="137" t="s">
        <v>198</v>
      </c>
      <c r="H113" s="70" t="s">
        <v>137</v>
      </c>
      <c r="I113" s="1" t="s">
        <v>30</v>
      </c>
    </row>
    <row r="114" spans="1:9" x14ac:dyDescent="0.25">
      <c r="A114" s="1" t="s">
        <v>98</v>
      </c>
      <c r="B114" s="1" t="s">
        <v>119</v>
      </c>
      <c r="C114" s="61" t="s">
        <v>334</v>
      </c>
      <c r="D114" s="64">
        <v>3283000</v>
      </c>
      <c r="E114" s="1" t="s">
        <v>9</v>
      </c>
      <c r="F114" s="1" t="s">
        <v>16</v>
      </c>
      <c r="G114" s="137" t="s">
        <v>198</v>
      </c>
      <c r="H114" s="70" t="s">
        <v>81</v>
      </c>
      <c r="I114" s="1" t="s">
        <v>30</v>
      </c>
    </row>
    <row r="115" spans="1:9" x14ac:dyDescent="0.25">
      <c r="A115" s="1" t="s">
        <v>98</v>
      </c>
      <c r="B115" s="1" t="s">
        <v>125</v>
      </c>
      <c r="C115" s="61" t="s">
        <v>335</v>
      </c>
      <c r="D115" s="64">
        <v>93291</v>
      </c>
      <c r="E115" s="1" t="s">
        <v>21</v>
      </c>
      <c r="F115" s="1" t="s">
        <v>16</v>
      </c>
      <c r="G115" s="137" t="s">
        <v>198</v>
      </c>
      <c r="H115" s="70" t="s">
        <v>19</v>
      </c>
      <c r="I115" s="1" t="s">
        <v>14</v>
      </c>
    </row>
    <row r="116" spans="1:9" x14ac:dyDescent="0.25">
      <c r="A116" s="1" t="s">
        <v>98</v>
      </c>
      <c r="B116" s="1" t="s">
        <v>132</v>
      </c>
      <c r="C116" s="61" t="s">
        <v>336</v>
      </c>
      <c r="D116" s="64">
        <v>30000</v>
      </c>
      <c r="E116" s="1" t="s">
        <v>13</v>
      </c>
      <c r="F116" s="1" t="s">
        <v>10</v>
      </c>
      <c r="G116" s="137" t="s">
        <v>198</v>
      </c>
      <c r="H116" s="70" t="s">
        <v>12</v>
      </c>
      <c r="I116" s="1" t="s">
        <v>132</v>
      </c>
    </row>
    <row r="117" spans="1:9" x14ac:dyDescent="0.25">
      <c r="A117" s="1" t="s">
        <v>98</v>
      </c>
      <c r="B117" s="1" t="s">
        <v>132</v>
      </c>
      <c r="C117" s="61" t="s">
        <v>337</v>
      </c>
      <c r="D117" s="64">
        <v>79500</v>
      </c>
      <c r="E117" s="1" t="s">
        <v>9</v>
      </c>
      <c r="F117" s="1" t="s">
        <v>16</v>
      </c>
      <c r="G117" s="137" t="s">
        <v>198</v>
      </c>
      <c r="H117" s="70" t="s">
        <v>12</v>
      </c>
      <c r="I117" s="1" t="s">
        <v>132</v>
      </c>
    </row>
    <row r="118" spans="1:9" x14ac:dyDescent="0.25">
      <c r="A118" s="1" t="s">
        <v>98</v>
      </c>
      <c r="B118" s="1" t="s">
        <v>130</v>
      </c>
      <c r="C118" s="61" t="s">
        <v>338</v>
      </c>
      <c r="D118" s="64">
        <v>84063</v>
      </c>
      <c r="E118" s="1" t="s">
        <v>21</v>
      </c>
      <c r="F118" s="1" t="s">
        <v>10</v>
      </c>
      <c r="G118" s="137" t="s">
        <v>198</v>
      </c>
      <c r="H118" s="70" t="s">
        <v>149</v>
      </c>
      <c r="I118" s="1" t="s">
        <v>14</v>
      </c>
    </row>
    <row r="119" spans="1:9" x14ac:dyDescent="0.25">
      <c r="A119" s="1" t="s">
        <v>98</v>
      </c>
      <c r="B119" s="1" t="s">
        <v>162</v>
      </c>
      <c r="C119" s="61" t="s">
        <v>201</v>
      </c>
      <c r="D119" s="64">
        <v>70000</v>
      </c>
      <c r="E119" s="1" t="s">
        <v>13</v>
      </c>
      <c r="F119" s="1" t="s">
        <v>10</v>
      </c>
      <c r="G119" s="137" t="s">
        <v>198</v>
      </c>
      <c r="H119" s="70" t="s">
        <v>12</v>
      </c>
      <c r="I119" s="1" t="s">
        <v>30</v>
      </c>
    </row>
    <row r="120" spans="1:9" x14ac:dyDescent="0.25">
      <c r="A120" s="1" t="s">
        <v>98</v>
      </c>
      <c r="B120" s="1" t="s">
        <v>60</v>
      </c>
      <c r="C120" s="61" t="s">
        <v>339</v>
      </c>
      <c r="D120" s="64">
        <v>400000</v>
      </c>
      <c r="E120" s="1" t="s">
        <v>9</v>
      </c>
      <c r="F120" s="1" t="s">
        <v>16</v>
      </c>
      <c r="G120" s="137" t="s">
        <v>198</v>
      </c>
      <c r="H120" s="70" t="s">
        <v>81</v>
      </c>
      <c r="I120" s="1" t="s">
        <v>14</v>
      </c>
    </row>
    <row r="121" spans="1:9" x14ac:dyDescent="0.25">
      <c r="A121" s="1" t="s">
        <v>98</v>
      </c>
      <c r="B121" s="1" t="s">
        <v>125</v>
      </c>
      <c r="C121" s="61" t="s">
        <v>340</v>
      </c>
      <c r="D121" s="64">
        <v>375000</v>
      </c>
      <c r="E121" s="1" t="s">
        <v>9</v>
      </c>
      <c r="F121" s="1" t="s">
        <v>16</v>
      </c>
      <c r="G121" s="137" t="s">
        <v>200</v>
      </c>
      <c r="H121" s="70" t="s">
        <v>19</v>
      </c>
      <c r="I121" s="1" t="s">
        <v>14</v>
      </c>
    </row>
    <row r="122" spans="1:9" x14ac:dyDescent="0.25">
      <c r="A122" s="1" t="s">
        <v>98</v>
      </c>
      <c r="B122" s="1" t="s">
        <v>73</v>
      </c>
      <c r="C122" s="61" t="s">
        <v>341</v>
      </c>
      <c r="D122" s="64">
        <v>1122000</v>
      </c>
      <c r="E122" s="1" t="s">
        <v>61</v>
      </c>
      <c r="F122" s="1" t="s">
        <v>10</v>
      </c>
      <c r="G122" s="137" t="s">
        <v>234</v>
      </c>
      <c r="H122" s="70" t="s">
        <v>81</v>
      </c>
      <c r="I122" s="1" t="s">
        <v>30</v>
      </c>
    </row>
    <row r="123" spans="1:9" x14ac:dyDescent="0.25">
      <c r="A123" s="1" t="s">
        <v>98</v>
      </c>
      <c r="B123" s="1" t="s">
        <v>304</v>
      </c>
      <c r="C123" s="61" t="s">
        <v>278</v>
      </c>
      <c r="D123" s="64">
        <v>272000</v>
      </c>
      <c r="E123" s="1" t="s">
        <v>9</v>
      </c>
      <c r="F123" s="1" t="s">
        <v>16</v>
      </c>
      <c r="G123" s="137" t="s">
        <v>198</v>
      </c>
      <c r="H123" s="70" t="s">
        <v>81</v>
      </c>
      <c r="I123" s="1" t="s">
        <v>14</v>
      </c>
    </row>
    <row r="124" spans="1:9" x14ac:dyDescent="0.25">
      <c r="A124" s="1" t="s">
        <v>98</v>
      </c>
      <c r="B124" s="1" t="s">
        <v>174</v>
      </c>
      <c r="C124" s="61" t="s">
        <v>342</v>
      </c>
      <c r="D124" s="64">
        <v>239151</v>
      </c>
      <c r="E124" s="1" t="s">
        <v>21</v>
      </c>
      <c r="F124" s="1" t="s">
        <v>10</v>
      </c>
      <c r="G124" s="137" t="s">
        <v>206</v>
      </c>
      <c r="H124" s="70" t="s">
        <v>19</v>
      </c>
      <c r="I124" s="1" t="s">
        <v>30</v>
      </c>
    </row>
    <row r="125" spans="1:9" x14ac:dyDescent="0.25">
      <c r="A125" s="1" t="s">
        <v>98</v>
      </c>
      <c r="B125" s="1" t="s">
        <v>215</v>
      </c>
      <c r="C125" s="61" t="s">
        <v>343</v>
      </c>
      <c r="D125" s="64">
        <v>180000</v>
      </c>
      <c r="E125" s="1" t="s">
        <v>9</v>
      </c>
      <c r="F125" s="1" t="s">
        <v>16</v>
      </c>
      <c r="G125" s="137" t="s">
        <v>198</v>
      </c>
      <c r="H125" s="70" t="s">
        <v>81</v>
      </c>
      <c r="I125" s="1" t="s">
        <v>14</v>
      </c>
    </row>
    <row r="126" spans="1:9" x14ac:dyDescent="0.25">
      <c r="A126" s="1" t="s">
        <v>98</v>
      </c>
      <c r="B126" s="1" t="s">
        <v>8</v>
      </c>
      <c r="C126" s="61" t="s">
        <v>344</v>
      </c>
      <c r="D126" s="64">
        <v>40000</v>
      </c>
      <c r="E126" s="1" t="s">
        <v>13</v>
      </c>
      <c r="F126" s="1" t="s">
        <v>10</v>
      </c>
      <c r="G126" s="137" t="s">
        <v>198</v>
      </c>
      <c r="H126" s="70" t="s">
        <v>12</v>
      </c>
      <c r="I126" s="1" t="s">
        <v>8</v>
      </c>
    </row>
    <row r="127" spans="1:9" x14ac:dyDescent="0.25">
      <c r="A127" s="1" t="s">
        <v>98</v>
      </c>
      <c r="B127" s="1" t="s">
        <v>14</v>
      </c>
      <c r="C127" s="61" t="s">
        <v>240</v>
      </c>
      <c r="D127" s="64">
        <v>400000</v>
      </c>
      <c r="E127" s="1" t="s">
        <v>13</v>
      </c>
      <c r="F127" s="1" t="s">
        <v>10</v>
      </c>
      <c r="G127" s="137" t="s">
        <v>198</v>
      </c>
      <c r="H127" s="70" t="s">
        <v>12</v>
      </c>
      <c r="I127" s="1" t="s">
        <v>14</v>
      </c>
    </row>
    <row r="128" spans="1:9" x14ac:dyDescent="0.25">
      <c r="A128" s="1" t="s">
        <v>98</v>
      </c>
      <c r="B128" s="1" t="s">
        <v>132</v>
      </c>
      <c r="C128" s="61" t="s">
        <v>345</v>
      </c>
      <c r="D128" s="64">
        <v>308356</v>
      </c>
      <c r="E128" s="1" t="s">
        <v>9</v>
      </c>
      <c r="F128" s="1" t="s">
        <v>10</v>
      </c>
      <c r="G128" s="137" t="s">
        <v>198</v>
      </c>
      <c r="H128" s="70" t="s">
        <v>12</v>
      </c>
      <c r="I128" s="1" t="s">
        <v>132</v>
      </c>
    </row>
    <row r="129" spans="1:9" x14ac:dyDescent="0.25">
      <c r="A129" s="1" t="s">
        <v>98</v>
      </c>
      <c r="B129" s="1" t="s">
        <v>60</v>
      </c>
      <c r="C129" s="61" t="s">
        <v>346</v>
      </c>
      <c r="D129" s="64">
        <v>172000</v>
      </c>
      <c r="E129" s="1" t="s">
        <v>9</v>
      </c>
      <c r="F129" s="1" t="s">
        <v>16</v>
      </c>
      <c r="G129" s="137" t="s">
        <v>198</v>
      </c>
      <c r="H129" s="70" t="s">
        <v>19</v>
      </c>
      <c r="I129" s="1" t="s">
        <v>14</v>
      </c>
    </row>
    <row r="130" spans="1:9" x14ac:dyDescent="0.25">
      <c r="A130" s="1" t="s">
        <v>98</v>
      </c>
      <c r="B130" s="1" t="s">
        <v>162</v>
      </c>
      <c r="C130" s="61" t="s">
        <v>347</v>
      </c>
      <c r="D130" s="64">
        <v>276000</v>
      </c>
      <c r="E130" s="1" t="s">
        <v>9</v>
      </c>
      <c r="F130" s="1" t="s">
        <v>16</v>
      </c>
      <c r="G130" s="137" t="s">
        <v>200</v>
      </c>
      <c r="H130" s="70" t="s">
        <v>81</v>
      </c>
      <c r="I130" s="1" t="s">
        <v>30</v>
      </c>
    </row>
    <row r="131" spans="1:9" x14ac:dyDescent="0.25">
      <c r="A131" s="1" t="s">
        <v>98</v>
      </c>
      <c r="B131" s="1" t="s">
        <v>60</v>
      </c>
      <c r="C131" s="61" t="s">
        <v>477</v>
      </c>
      <c r="D131" s="64">
        <v>360000</v>
      </c>
      <c r="E131" s="1" t="s">
        <v>9</v>
      </c>
      <c r="F131" s="1" t="s">
        <v>16</v>
      </c>
      <c r="G131" s="137" t="s">
        <v>200</v>
      </c>
      <c r="H131" s="70" t="s">
        <v>81</v>
      </c>
      <c r="I131" s="1" t="s">
        <v>14</v>
      </c>
    </row>
    <row r="132" spans="1:9" x14ac:dyDescent="0.25">
      <c r="A132" s="1" t="s">
        <v>98</v>
      </c>
      <c r="B132" s="1" t="s">
        <v>8</v>
      </c>
      <c r="C132" s="61" t="s">
        <v>478</v>
      </c>
      <c r="D132" s="64">
        <v>25000</v>
      </c>
      <c r="E132" s="1" t="s">
        <v>13</v>
      </c>
      <c r="F132" s="1" t="s">
        <v>10</v>
      </c>
      <c r="G132" s="137" t="s">
        <v>198</v>
      </c>
      <c r="H132" s="70" t="s">
        <v>12</v>
      </c>
      <c r="I132" s="1" t="s">
        <v>8</v>
      </c>
    </row>
    <row r="133" spans="1:9" x14ac:dyDescent="0.25">
      <c r="A133" s="1" t="s">
        <v>98</v>
      </c>
      <c r="B133" s="1" t="s">
        <v>14</v>
      </c>
      <c r="C133" s="61" t="s">
        <v>479</v>
      </c>
      <c r="D133" s="64">
        <v>150000</v>
      </c>
      <c r="E133" s="1" t="s">
        <v>9</v>
      </c>
      <c r="F133" s="1" t="s">
        <v>10</v>
      </c>
      <c r="G133" s="137" t="s">
        <v>257</v>
      </c>
      <c r="H133" s="70" t="s">
        <v>12</v>
      </c>
      <c r="I133" s="1" t="s">
        <v>14</v>
      </c>
    </row>
    <row r="134" spans="1:9" x14ac:dyDescent="0.25">
      <c r="A134" s="1" t="s">
        <v>98</v>
      </c>
      <c r="B134" s="1" t="s">
        <v>67</v>
      </c>
      <c r="C134" s="61" t="s">
        <v>480</v>
      </c>
      <c r="D134" s="64">
        <v>144000</v>
      </c>
      <c r="E134" s="1" t="s">
        <v>9</v>
      </c>
      <c r="F134" s="1" t="s">
        <v>16</v>
      </c>
      <c r="G134" s="137" t="s">
        <v>428</v>
      </c>
      <c r="H134" s="70" t="s">
        <v>186</v>
      </c>
      <c r="I134" s="1" t="s">
        <v>30</v>
      </c>
    </row>
    <row r="135" spans="1:9" x14ac:dyDescent="0.25">
      <c r="A135" s="1" t="s">
        <v>98</v>
      </c>
      <c r="B135" s="1" t="s">
        <v>73</v>
      </c>
      <c r="C135" s="61" t="s">
        <v>481</v>
      </c>
      <c r="D135" s="64">
        <v>600000</v>
      </c>
      <c r="E135" s="1" t="s">
        <v>9</v>
      </c>
      <c r="F135" s="1" t="s">
        <v>16</v>
      </c>
      <c r="G135" s="137" t="s">
        <v>482</v>
      </c>
      <c r="H135" s="70" t="s">
        <v>19</v>
      </c>
      <c r="I135" s="1" t="s">
        <v>30</v>
      </c>
    </row>
    <row r="136" spans="1:9" x14ac:dyDescent="0.25">
      <c r="A136" s="1" t="s">
        <v>98</v>
      </c>
      <c r="B136" s="1" t="s">
        <v>132</v>
      </c>
      <c r="C136" s="61" t="s">
        <v>483</v>
      </c>
      <c r="D136" s="64">
        <v>441000</v>
      </c>
      <c r="E136" s="1" t="s">
        <v>9</v>
      </c>
      <c r="F136" s="1" t="s">
        <v>10</v>
      </c>
      <c r="G136" s="137" t="s">
        <v>198</v>
      </c>
      <c r="H136" s="70" t="s">
        <v>12</v>
      </c>
      <c r="I136" s="1" t="s">
        <v>132</v>
      </c>
    </row>
    <row r="137" spans="1:9" x14ac:dyDescent="0.25">
      <c r="A137" s="1" t="s">
        <v>98</v>
      </c>
      <c r="B137" s="1" t="s">
        <v>67</v>
      </c>
      <c r="C137" s="61" t="s">
        <v>353</v>
      </c>
      <c r="D137" s="64">
        <v>205000</v>
      </c>
      <c r="E137" s="1" t="s">
        <v>9</v>
      </c>
      <c r="F137" s="1" t="s">
        <v>16</v>
      </c>
      <c r="G137" s="137" t="s">
        <v>198</v>
      </c>
      <c r="H137" s="70" t="s">
        <v>19</v>
      </c>
      <c r="I137" s="1" t="s">
        <v>30</v>
      </c>
    </row>
    <row r="138" spans="1:9" x14ac:dyDescent="0.25">
      <c r="A138" s="1" t="s">
        <v>98</v>
      </c>
      <c r="B138" s="1" t="s">
        <v>132</v>
      </c>
      <c r="C138" s="61" t="s">
        <v>354</v>
      </c>
      <c r="D138" s="64">
        <v>30000</v>
      </c>
      <c r="E138" s="1" t="s">
        <v>13</v>
      </c>
      <c r="F138" s="1" t="s">
        <v>10</v>
      </c>
      <c r="G138" s="137" t="s">
        <v>205</v>
      </c>
      <c r="H138" s="70" t="s">
        <v>12</v>
      </c>
      <c r="I138" s="1" t="s">
        <v>132</v>
      </c>
    </row>
    <row r="139" spans="1:9" x14ac:dyDescent="0.25">
      <c r="A139" s="1" t="s">
        <v>98</v>
      </c>
      <c r="B139" s="1" t="s">
        <v>8</v>
      </c>
      <c r="C139" s="61" t="s">
        <v>355</v>
      </c>
      <c r="D139" s="64">
        <v>272000</v>
      </c>
      <c r="E139" s="1" t="s">
        <v>9</v>
      </c>
      <c r="F139" s="1" t="s">
        <v>16</v>
      </c>
      <c r="G139" s="137" t="s">
        <v>198</v>
      </c>
      <c r="H139" s="70" t="s">
        <v>12</v>
      </c>
      <c r="I139" s="1" t="s">
        <v>8</v>
      </c>
    </row>
    <row r="140" spans="1:9" x14ac:dyDescent="0.25">
      <c r="A140" s="1" t="s">
        <v>98</v>
      </c>
      <c r="B140" s="1" t="s">
        <v>216</v>
      </c>
      <c r="C140" s="61" t="s">
        <v>356</v>
      </c>
      <c r="D140" s="64">
        <v>1144000</v>
      </c>
      <c r="E140" s="1" t="s">
        <v>9</v>
      </c>
      <c r="F140" s="1" t="s">
        <v>16</v>
      </c>
      <c r="G140" s="137" t="s">
        <v>198</v>
      </c>
      <c r="H140" s="70" t="s">
        <v>81</v>
      </c>
      <c r="I140" s="1" t="s">
        <v>14</v>
      </c>
    </row>
    <row r="141" spans="1:9" x14ac:dyDescent="0.25">
      <c r="A141" s="1" t="s">
        <v>98</v>
      </c>
      <c r="B141" s="1" t="s">
        <v>174</v>
      </c>
      <c r="C141" s="61" t="s">
        <v>351</v>
      </c>
      <c r="D141" s="64">
        <v>150000</v>
      </c>
      <c r="E141" s="1" t="s">
        <v>9</v>
      </c>
      <c r="F141" s="1" t="s">
        <v>16</v>
      </c>
      <c r="G141" s="137" t="s">
        <v>198</v>
      </c>
      <c r="H141" s="70" t="s">
        <v>19</v>
      </c>
      <c r="I141" s="1" t="s">
        <v>30</v>
      </c>
    </row>
    <row r="142" spans="1:9" x14ac:dyDescent="0.25">
      <c r="A142" s="1" t="s">
        <v>98</v>
      </c>
      <c r="B142" s="1" t="s">
        <v>131</v>
      </c>
      <c r="C142" s="61" t="s">
        <v>357</v>
      </c>
      <c r="D142" s="64">
        <v>500000</v>
      </c>
      <c r="E142" s="1" t="s">
        <v>9</v>
      </c>
      <c r="F142" s="1" t="s">
        <v>16</v>
      </c>
      <c r="G142" s="137" t="s">
        <v>198</v>
      </c>
      <c r="H142" s="70" t="s">
        <v>81</v>
      </c>
      <c r="I142" s="1" t="s">
        <v>30</v>
      </c>
    </row>
    <row r="143" spans="1:9" x14ac:dyDescent="0.25">
      <c r="A143" s="1" t="s">
        <v>98</v>
      </c>
      <c r="B143" s="1" t="s">
        <v>125</v>
      </c>
      <c r="C143" s="61" t="s">
        <v>358</v>
      </c>
      <c r="D143" s="64">
        <v>1788000</v>
      </c>
      <c r="E143" s="1" t="s">
        <v>61</v>
      </c>
      <c r="F143" s="1" t="s">
        <v>16</v>
      </c>
      <c r="G143" s="137" t="s">
        <v>209</v>
      </c>
      <c r="H143" s="70" t="s">
        <v>19</v>
      </c>
      <c r="I143" s="1" t="s">
        <v>14</v>
      </c>
    </row>
    <row r="144" spans="1:9" x14ac:dyDescent="0.25">
      <c r="A144" s="1" t="s">
        <v>98</v>
      </c>
      <c r="B144" s="1" t="s">
        <v>304</v>
      </c>
      <c r="C144" s="61" t="s">
        <v>359</v>
      </c>
      <c r="D144" s="64">
        <v>320000</v>
      </c>
      <c r="E144" s="1" t="s">
        <v>9</v>
      </c>
      <c r="F144" s="1" t="s">
        <v>16</v>
      </c>
      <c r="G144" s="137" t="s">
        <v>198</v>
      </c>
      <c r="H144" s="70" t="s">
        <v>186</v>
      </c>
      <c r="I144" s="1" t="s">
        <v>14</v>
      </c>
    </row>
    <row r="145" spans="1:9" x14ac:dyDescent="0.25">
      <c r="A145" s="1" t="s">
        <v>98</v>
      </c>
      <c r="B145" s="1" t="s">
        <v>67</v>
      </c>
      <c r="C145" s="61" t="s">
        <v>362</v>
      </c>
      <c r="D145" s="64">
        <v>195000</v>
      </c>
      <c r="E145" s="1" t="s">
        <v>9</v>
      </c>
      <c r="F145" s="1" t="s">
        <v>16</v>
      </c>
      <c r="G145" s="137" t="s">
        <v>198</v>
      </c>
      <c r="H145" s="70" t="s">
        <v>81</v>
      </c>
      <c r="I145" s="1" t="s">
        <v>30</v>
      </c>
    </row>
    <row r="146" spans="1:9" x14ac:dyDescent="0.25">
      <c r="A146" s="1" t="s">
        <v>98</v>
      </c>
      <c r="B146" s="1" t="s">
        <v>67</v>
      </c>
      <c r="C146" s="61" t="s">
        <v>363</v>
      </c>
      <c r="D146" s="64">
        <v>1500000</v>
      </c>
      <c r="E146" s="1" t="s">
        <v>9</v>
      </c>
      <c r="F146" s="1" t="s">
        <v>16</v>
      </c>
      <c r="G146" s="137" t="s">
        <v>198</v>
      </c>
      <c r="H146" s="70" t="s">
        <v>81</v>
      </c>
      <c r="I146" s="1" t="s">
        <v>30</v>
      </c>
    </row>
    <row r="147" spans="1:9" x14ac:dyDescent="0.25">
      <c r="A147" s="1" t="s">
        <v>98</v>
      </c>
      <c r="B147" s="1" t="s">
        <v>32</v>
      </c>
      <c r="C147" s="61" t="s">
        <v>364</v>
      </c>
      <c r="D147" s="64">
        <v>1000000</v>
      </c>
      <c r="E147" s="1" t="s">
        <v>9</v>
      </c>
      <c r="F147" s="1" t="s">
        <v>16</v>
      </c>
      <c r="G147" s="137" t="s">
        <v>198</v>
      </c>
      <c r="H147" s="70" t="s">
        <v>19</v>
      </c>
      <c r="I147" s="1" t="s">
        <v>14</v>
      </c>
    </row>
    <row r="148" spans="1:9" x14ac:dyDescent="0.25">
      <c r="A148" s="1" t="s">
        <v>98</v>
      </c>
      <c r="B148" s="1" t="s">
        <v>62</v>
      </c>
      <c r="C148" s="61" t="s">
        <v>365</v>
      </c>
      <c r="D148" s="64">
        <v>184000</v>
      </c>
      <c r="E148" s="1" t="s">
        <v>9</v>
      </c>
      <c r="F148" s="1" t="s">
        <v>16</v>
      </c>
      <c r="G148" s="137" t="s">
        <v>198</v>
      </c>
      <c r="H148" s="70" t="s">
        <v>19</v>
      </c>
      <c r="I148" s="1" t="s">
        <v>30</v>
      </c>
    </row>
    <row r="149" spans="1:9" x14ac:dyDescent="0.25">
      <c r="A149" s="1" t="s">
        <v>98</v>
      </c>
      <c r="B149" s="1" t="s">
        <v>148</v>
      </c>
      <c r="C149" s="61" t="s">
        <v>366</v>
      </c>
      <c r="D149" s="64">
        <v>50000</v>
      </c>
      <c r="E149" s="1" t="s">
        <v>13</v>
      </c>
      <c r="F149" s="1" t="s">
        <v>10</v>
      </c>
      <c r="G149" s="137" t="s">
        <v>198</v>
      </c>
      <c r="H149" s="70" t="s">
        <v>12</v>
      </c>
      <c r="I149" s="1" t="s">
        <v>30</v>
      </c>
    </row>
    <row r="150" spans="1:9" x14ac:dyDescent="0.25">
      <c r="A150" s="1" t="s">
        <v>98</v>
      </c>
      <c r="B150" s="1" t="s">
        <v>216</v>
      </c>
      <c r="C150" s="61" t="s">
        <v>352</v>
      </c>
      <c r="D150" s="64">
        <v>300000</v>
      </c>
      <c r="E150" s="1" t="s">
        <v>9</v>
      </c>
      <c r="F150" s="1" t="s">
        <v>16</v>
      </c>
      <c r="G150" s="137" t="s">
        <v>198</v>
      </c>
      <c r="H150" s="70" t="s">
        <v>19</v>
      </c>
      <c r="I150" s="1" t="s">
        <v>14</v>
      </c>
    </row>
    <row r="151" spans="1:9" x14ac:dyDescent="0.25">
      <c r="A151" s="1" t="s">
        <v>98</v>
      </c>
      <c r="B151" s="1" t="s">
        <v>299</v>
      </c>
      <c r="C151" s="61" t="s">
        <v>367</v>
      </c>
      <c r="D151" s="64">
        <v>265000</v>
      </c>
      <c r="E151" s="1" t="s">
        <v>9</v>
      </c>
      <c r="F151" s="1" t="s">
        <v>16</v>
      </c>
      <c r="G151" s="137" t="s">
        <v>209</v>
      </c>
      <c r="H151" s="70" t="s">
        <v>19</v>
      </c>
      <c r="I151" s="1" t="s">
        <v>30</v>
      </c>
    </row>
    <row r="152" spans="1:9" x14ac:dyDescent="0.25">
      <c r="A152" s="1" t="s">
        <v>98</v>
      </c>
      <c r="B152" s="1" t="s">
        <v>130</v>
      </c>
      <c r="C152" s="61" t="s">
        <v>368</v>
      </c>
      <c r="D152" s="64">
        <v>288000</v>
      </c>
      <c r="E152" s="1" t="s">
        <v>9</v>
      </c>
      <c r="F152" s="1" t="s">
        <v>16</v>
      </c>
      <c r="G152" s="137" t="s">
        <v>198</v>
      </c>
      <c r="H152" s="70" t="s">
        <v>81</v>
      </c>
      <c r="I152" s="1" t="s">
        <v>14</v>
      </c>
    </row>
    <row r="153" spans="1:9" x14ac:dyDescent="0.25">
      <c r="A153" s="1" t="s">
        <v>98</v>
      </c>
      <c r="B153" s="1" t="s">
        <v>162</v>
      </c>
      <c r="C153" s="61" t="s">
        <v>369</v>
      </c>
      <c r="D153" s="64">
        <v>375000</v>
      </c>
      <c r="E153" s="1" t="s">
        <v>9</v>
      </c>
      <c r="F153" s="1" t="s">
        <v>16</v>
      </c>
      <c r="G153" s="137" t="s">
        <v>200</v>
      </c>
      <c r="H153" s="70" t="s">
        <v>81</v>
      </c>
      <c r="I153" s="1" t="s">
        <v>30</v>
      </c>
    </row>
    <row r="154" spans="1:9" x14ac:dyDescent="0.25">
      <c r="A154" s="1" t="s">
        <v>98</v>
      </c>
      <c r="B154" s="1" t="s">
        <v>174</v>
      </c>
      <c r="C154" s="61" t="s">
        <v>370</v>
      </c>
      <c r="D154" s="64">
        <v>204000</v>
      </c>
      <c r="E154" s="1" t="s">
        <v>9</v>
      </c>
      <c r="F154" s="1" t="s">
        <v>16</v>
      </c>
      <c r="G154" s="137" t="s">
        <v>209</v>
      </c>
      <c r="H154" s="70" t="s">
        <v>19</v>
      </c>
      <c r="I154" s="1" t="s">
        <v>30</v>
      </c>
    </row>
    <row r="155" spans="1:9" x14ac:dyDescent="0.25">
      <c r="A155" s="1" t="s">
        <v>98</v>
      </c>
      <c r="B155" s="1" t="s">
        <v>60</v>
      </c>
      <c r="C155" s="61" t="s">
        <v>371</v>
      </c>
      <c r="D155" s="64">
        <v>45016</v>
      </c>
      <c r="E155" s="1" t="s">
        <v>21</v>
      </c>
      <c r="F155" s="1" t="s">
        <v>16</v>
      </c>
      <c r="G155" s="137" t="s">
        <v>211</v>
      </c>
      <c r="H155" s="70" t="s">
        <v>19</v>
      </c>
      <c r="I155" s="1" t="s">
        <v>14</v>
      </c>
    </row>
    <row r="156" spans="1:9" x14ac:dyDescent="0.25">
      <c r="A156" s="1" t="s">
        <v>98</v>
      </c>
      <c r="B156" s="1" t="s">
        <v>215</v>
      </c>
      <c r="C156" s="61" t="s">
        <v>372</v>
      </c>
      <c r="D156" s="64">
        <v>521392</v>
      </c>
      <c r="E156" s="1" t="s">
        <v>9</v>
      </c>
      <c r="F156" s="1" t="s">
        <v>16</v>
      </c>
      <c r="G156" s="137" t="s">
        <v>198</v>
      </c>
      <c r="H156" s="70" t="s">
        <v>19</v>
      </c>
      <c r="I156" s="1" t="s">
        <v>30</v>
      </c>
    </row>
    <row r="157" spans="1:9" x14ac:dyDescent="0.25">
      <c r="A157" s="1" t="s">
        <v>98</v>
      </c>
      <c r="B157" s="1" t="s">
        <v>213</v>
      </c>
      <c r="C157" s="61" t="s">
        <v>348</v>
      </c>
      <c r="D157" s="64">
        <v>1405000</v>
      </c>
      <c r="E157" s="1" t="s">
        <v>9</v>
      </c>
      <c r="F157" s="1" t="s">
        <v>16</v>
      </c>
      <c r="G157" s="137" t="s">
        <v>198</v>
      </c>
      <c r="H157" s="70" t="s">
        <v>81</v>
      </c>
      <c r="I157" s="1" t="s">
        <v>14</v>
      </c>
    </row>
    <row r="158" spans="1:9" x14ac:dyDescent="0.25">
      <c r="A158" s="1" t="s">
        <v>98</v>
      </c>
      <c r="B158" s="1" t="s">
        <v>304</v>
      </c>
      <c r="C158" s="61" t="s">
        <v>373</v>
      </c>
      <c r="D158" s="64">
        <v>564000</v>
      </c>
      <c r="E158" s="1" t="s">
        <v>9</v>
      </c>
      <c r="F158" s="1" t="s">
        <v>16</v>
      </c>
      <c r="G158" s="137" t="s">
        <v>198</v>
      </c>
      <c r="H158" s="70" t="s">
        <v>133</v>
      </c>
      <c r="I158" s="1" t="s">
        <v>14</v>
      </c>
    </row>
    <row r="159" spans="1:9" x14ac:dyDescent="0.25">
      <c r="A159" s="1" t="s">
        <v>98</v>
      </c>
      <c r="B159" s="1" t="s">
        <v>63</v>
      </c>
      <c r="C159" s="61" t="s">
        <v>374</v>
      </c>
      <c r="D159" s="64">
        <v>357267</v>
      </c>
      <c r="E159" s="1" t="s">
        <v>21</v>
      </c>
      <c r="F159" s="1" t="s">
        <v>16</v>
      </c>
      <c r="G159" s="137" t="s">
        <v>198</v>
      </c>
      <c r="H159" s="70" t="s">
        <v>19</v>
      </c>
      <c r="I159" s="1" t="s">
        <v>14</v>
      </c>
    </row>
    <row r="160" spans="1:9" x14ac:dyDescent="0.25">
      <c r="A160" s="1" t="s">
        <v>98</v>
      </c>
      <c r="B160" s="1" t="s">
        <v>14</v>
      </c>
      <c r="C160" s="61" t="s">
        <v>375</v>
      </c>
      <c r="D160" s="64">
        <v>1251000</v>
      </c>
      <c r="E160" s="1" t="s">
        <v>9</v>
      </c>
      <c r="F160" s="1" t="s">
        <v>16</v>
      </c>
      <c r="G160" s="137" t="s">
        <v>198</v>
      </c>
      <c r="H160" s="70" t="s">
        <v>18</v>
      </c>
      <c r="I160" s="1" t="s">
        <v>14</v>
      </c>
    </row>
    <row r="161" spans="1:9" x14ac:dyDescent="0.25">
      <c r="A161" s="1" t="s">
        <v>98</v>
      </c>
      <c r="B161" s="1" t="s">
        <v>132</v>
      </c>
      <c r="C161" s="61" t="s">
        <v>376</v>
      </c>
      <c r="D161" s="64">
        <v>50000</v>
      </c>
      <c r="E161" s="1" t="s">
        <v>13</v>
      </c>
      <c r="F161" s="1" t="s">
        <v>10</v>
      </c>
      <c r="G161" s="137" t="s">
        <v>198</v>
      </c>
      <c r="H161" s="70" t="s">
        <v>12</v>
      </c>
      <c r="I161" s="1" t="s">
        <v>132</v>
      </c>
    </row>
    <row r="162" spans="1:9" x14ac:dyDescent="0.25">
      <c r="A162" s="1" t="s">
        <v>98</v>
      </c>
      <c r="B162" s="1" t="s">
        <v>131</v>
      </c>
      <c r="C162" s="61" t="s">
        <v>377</v>
      </c>
      <c r="D162" s="64">
        <v>372000</v>
      </c>
      <c r="E162" s="1" t="s">
        <v>9</v>
      </c>
      <c r="F162" s="1" t="s">
        <v>16</v>
      </c>
      <c r="G162" s="137" t="s">
        <v>198</v>
      </c>
      <c r="H162" s="70" t="s">
        <v>81</v>
      </c>
      <c r="I162" s="1" t="s">
        <v>30</v>
      </c>
    </row>
    <row r="163" spans="1:9" x14ac:dyDescent="0.25">
      <c r="A163" s="1" t="s">
        <v>98</v>
      </c>
      <c r="B163" s="1" t="s">
        <v>216</v>
      </c>
      <c r="C163" s="61" t="s">
        <v>349</v>
      </c>
      <c r="D163" s="64">
        <v>270000</v>
      </c>
      <c r="E163" s="1" t="s">
        <v>9</v>
      </c>
      <c r="F163" s="1" t="s">
        <v>16</v>
      </c>
      <c r="G163" s="137" t="s">
        <v>209</v>
      </c>
      <c r="H163" s="70" t="s">
        <v>81</v>
      </c>
      <c r="I163" s="1" t="s">
        <v>14</v>
      </c>
    </row>
    <row r="164" spans="1:9" x14ac:dyDescent="0.25">
      <c r="A164" s="1" t="s">
        <v>98</v>
      </c>
      <c r="B164" s="1" t="s">
        <v>62</v>
      </c>
      <c r="C164" s="61" t="s">
        <v>378</v>
      </c>
      <c r="D164" s="64">
        <v>170000</v>
      </c>
      <c r="E164" s="1" t="s">
        <v>9</v>
      </c>
      <c r="F164" s="1" t="s">
        <v>16</v>
      </c>
      <c r="G164" s="137" t="s">
        <v>200</v>
      </c>
      <c r="H164" s="70" t="s">
        <v>19</v>
      </c>
      <c r="I164" s="1" t="s">
        <v>30</v>
      </c>
    </row>
    <row r="165" spans="1:9" x14ac:dyDescent="0.25">
      <c r="A165" s="1" t="s">
        <v>98</v>
      </c>
      <c r="B165" s="70" t="s">
        <v>73</v>
      </c>
      <c r="C165" s="1" t="s">
        <v>379</v>
      </c>
      <c r="D165" s="161">
        <v>480000</v>
      </c>
      <c r="E165" s="160" t="s">
        <v>9</v>
      </c>
      <c r="F165" s="64" t="s">
        <v>16</v>
      </c>
      <c r="G165" s="1" t="s">
        <v>198</v>
      </c>
      <c r="H165" s="1" t="s">
        <v>19</v>
      </c>
      <c r="I165" s="1" t="s">
        <v>30</v>
      </c>
    </row>
    <row r="166" spans="1:9" x14ac:dyDescent="0.25">
      <c r="A166" s="1" t="s">
        <v>98</v>
      </c>
      <c r="B166" s="70" t="s">
        <v>73</v>
      </c>
      <c r="C166" s="1" t="s">
        <v>380</v>
      </c>
      <c r="D166" s="161">
        <v>255000</v>
      </c>
      <c r="E166" s="160" t="s">
        <v>9</v>
      </c>
      <c r="F166" s="64" t="s">
        <v>16</v>
      </c>
      <c r="G166" s="1" t="s">
        <v>207</v>
      </c>
      <c r="H166" s="1" t="s">
        <v>81</v>
      </c>
      <c r="I166" s="1" t="s">
        <v>30</v>
      </c>
    </row>
    <row r="167" spans="1:9" x14ac:dyDescent="0.25">
      <c r="A167" s="1" t="s">
        <v>98</v>
      </c>
      <c r="B167" s="70" t="s">
        <v>174</v>
      </c>
      <c r="C167" s="1" t="s">
        <v>381</v>
      </c>
      <c r="D167" s="161">
        <v>99988</v>
      </c>
      <c r="E167" s="160" t="s">
        <v>21</v>
      </c>
      <c r="F167" s="64" t="s">
        <v>16</v>
      </c>
      <c r="G167" s="1" t="s">
        <v>198</v>
      </c>
      <c r="H167" s="1" t="s">
        <v>19</v>
      </c>
      <c r="I167" s="1" t="s">
        <v>30</v>
      </c>
    </row>
    <row r="168" spans="1:9" x14ac:dyDescent="0.25">
      <c r="A168" s="1" t="s">
        <v>98</v>
      </c>
      <c r="B168" s="70" t="s">
        <v>62</v>
      </c>
      <c r="C168" s="1" t="s">
        <v>382</v>
      </c>
      <c r="D168" s="161">
        <v>84731</v>
      </c>
      <c r="E168" s="160" t="s">
        <v>21</v>
      </c>
      <c r="F168" s="64" t="s">
        <v>10</v>
      </c>
      <c r="G168" s="1" t="s">
        <v>211</v>
      </c>
      <c r="H168" s="1" t="s">
        <v>12</v>
      </c>
      <c r="I168" s="1" t="s">
        <v>30</v>
      </c>
    </row>
    <row r="169" spans="1:9" x14ac:dyDescent="0.25">
      <c r="A169" s="1" t="s">
        <v>98</v>
      </c>
      <c r="B169" s="70" t="s">
        <v>63</v>
      </c>
      <c r="C169" s="1" t="s">
        <v>383</v>
      </c>
      <c r="D169" s="161">
        <v>599000</v>
      </c>
      <c r="E169" s="160" t="s">
        <v>9</v>
      </c>
      <c r="F169" s="64" t="s">
        <v>16</v>
      </c>
      <c r="G169" s="1" t="s">
        <v>198</v>
      </c>
      <c r="H169" s="1" t="s">
        <v>12</v>
      </c>
      <c r="I169" s="1" t="s">
        <v>14</v>
      </c>
    </row>
    <row r="170" spans="1:9" x14ac:dyDescent="0.25">
      <c r="A170" s="1" t="s">
        <v>98</v>
      </c>
      <c r="B170" s="70" t="s">
        <v>350</v>
      </c>
      <c r="C170" s="1" t="s">
        <v>384</v>
      </c>
      <c r="D170" s="161">
        <v>300000</v>
      </c>
      <c r="E170" s="160" t="s">
        <v>9</v>
      </c>
      <c r="F170" s="64" t="s">
        <v>16</v>
      </c>
      <c r="G170" s="1" t="s">
        <v>211</v>
      </c>
      <c r="H170" s="1" t="s">
        <v>133</v>
      </c>
      <c r="I170" s="1" t="s">
        <v>14</v>
      </c>
    </row>
    <row r="171" spans="1:9" x14ac:dyDescent="0.25">
      <c r="A171" s="1" t="s">
        <v>95</v>
      </c>
      <c r="B171" s="70" t="s">
        <v>148</v>
      </c>
      <c r="C171" s="1" t="s">
        <v>385</v>
      </c>
      <c r="D171" s="160">
        <v>153000</v>
      </c>
      <c r="E171" s="64" t="s">
        <v>9</v>
      </c>
      <c r="F171" s="1" t="s">
        <v>16</v>
      </c>
      <c r="G171" s="1" t="s">
        <v>198</v>
      </c>
      <c r="H171" s="1" t="s">
        <v>81</v>
      </c>
      <c r="I171" s="1" t="s">
        <v>30</v>
      </c>
    </row>
    <row r="172" spans="1:9" x14ac:dyDescent="0.25">
      <c r="A172" s="1" t="s">
        <v>95</v>
      </c>
      <c r="B172" s="70" t="s">
        <v>14</v>
      </c>
      <c r="C172" s="1" t="s">
        <v>386</v>
      </c>
      <c r="D172" s="160">
        <v>386000</v>
      </c>
      <c r="E172" s="64" t="s">
        <v>9</v>
      </c>
      <c r="F172" s="1" t="s">
        <v>16</v>
      </c>
      <c r="G172" s="1" t="s">
        <v>198</v>
      </c>
      <c r="H172" s="1" t="s">
        <v>12</v>
      </c>
      <c r="I172" s="1" t="s">
        <v>14</v>
      </c>
    </row>
    <row r="173" spans="1:9" x14ac:dyDescent="0.25">
      <c r="A173" s="1" t="s">
        <v>95</v>
      </c>
      <c r="B173" s="70" t="s">
        <v>8</v>
      </c>
      <c r="C173" s="1" t="s">
        <v>289</v>
      </c>
      <c r="D173" s="160">
        <v>150000</v>
      </c>
      <c r="E173" s="64" t="s">
        <v>13</v>
      </c>
      <c r="F173" s="1" t="s">
        <v>10</v>
      </c>
      <c r="G173" s="1" t="s">
        <v>198</v>
      </c>
      <c r="H173" s="1" t="s">
        <v>12</v>
      </c>
      <c r="I173" s="1" t="s">
        <v>8</v>
      </c>
    </row>
    <row r="174" spans="1:9" x14ac:dyDescent="0.25">
      <c r="A174" s="1" t="s">
        <v>95</v>
      </c>
      <c r="B174" s="70" t="s">
        <v>131</v>
      </c>
      <c r="C174" s="1" t="s">
        <v>387</v>
      </c>
      <c r="D174" s="160">
        <v>340000</v>
      </c>
      <c r="E174" s="64" t="s">
        <v>9</v>
      </c>
      <c r="F174" s="1" t="s">
        <v>16</v>
      </c>
      <c r="G174" s="1" t="s">
        <v>198</v>
      </c>
      <c r="H174" s="1" t="s">
        <v>133</v>
      </c>
      <c r="I174" s="1" t="s">
        <v>30</v>
      </c>
    </row>
    <row r="175" spans="1:9" x14ac:dyDescent="0.25">
      <c r="A175" s="1" t="s">
        <v>95</v>
      </c>
      <c r="B175" s="70" t="s">
        <v>73</v>
      </c>
      <c r="C175" s="1" t="s">
        <v>389</v>
      </c>
      <c r="D175" s="160">
        <v>200000</v>
      </c>
      <c r="E175" s="64" t="s">
        <v>9</v>
      </c>
      <c r="F175" s="1" t="s">
        <v>16</v>
      </c>
      <c r="G175" s="1" t="s">
        <v>198</v>
      </c>
      <c r="H175" s="1" t="s">
        <v>81</v>
      </c>
      <c r="I175" s="1" t="s">
        <v>30</v>
      </c>
    </row>
    <row r="176" spans="1:9" x14ac:dyDescent="0.25">
      <c r="A176" s="1" t="s">
        <v>95</v>
      </c>
      <c r="B176" s="70" t="s">
        <v>304</v>
      </c>
      <c r="C176" s="1" t="s">
        <v>390</v>
      </c>
      <c r="D176" s="160">
        <v>32773</v>
      </c>
      <c r="E176" s="64" t="s">
        <v>21</v>
      </c>
      <c r="F176" s="1" t="s">
        <v>16</v>
      </c>
      <c r="G176" s="1" t="s">
        <v>198</v>
      </c>
      <c r="H176" s="1" t="s">
        <v>19</v>
      </c>
      <c r="I176" s="1" t="s">
        <v>14</v>
      </c>
    </row>
    <row r="177" spans="1:9" x14ac:dyDescent="0.25">
      <c r="A177" s="1" t="s">
        <v>95</v>
      </c>
      <c r="B177" s="70" t="s">
        <v>360</v>
      </c>
      <c r="C177" s="1" t="s">
        <v>391</v>
      </c>
      <c r="D177" s="160">
        <v>272000</v>
      </c>
      <c r="E177" s="64" t="s">
        <v>9</v>
      </c>
      <c r="F177" s="1" t="s">
        <v>16</v>
      </c>
      <c r="G177" s="1" t="s">
        <v>200</v>
      </c>
      <c r="H177" s="1" t="s">
        <v>19</v>
      </c>
      <c r="I177" s="1" t="s">
        <v>30</v>
      </c>
    </row>
    <row r="178" spans="1:9" x14ac:dyDescent="0.25">
      <c r="A178" s="1" t="s">
        <v>95</v>
      </c>
      <c r="B178" s="70" t="s">
        <v>125</v>
      </c>
      <c r="C178" s="1" t="s">
        <v>392</v>
      </c>
      <c r="D178" s="160">
        <v>700000</v>
      </c>
      <c r="E178" s="64" t="s">
        <v>9</v>
      </c>
      <c r="F178" s="1" t="s">
        <v>16</v>
      </c>
      <c r="G178" s="1" t="s">
        <v>198</v>
      </c>
      <c r="H178" s="1" t="s">
        <v>127</v>
      </c>
      <c r="I178" s="1" t="s">
        <v>14</v>
      </c>
    </row>
    <row r="179" spans="1:9" x14ac:dyDescent="0.25">
      <c r="A179" s="1" t="s">
        <v>95</v>
      </c>
      <c r="B179" s="70" t="s">
        <v>130</v>
      </c>
      <c r="C179" s="1" t="s">
        <v>396</v>
      </c>
      <c r="D179" s="160">
        <v>655500</v>
      </c>
      <c r="E179" s="64" t="s">
        <v>9</v>
      </c>
      <c r="F179" s="1" t="s">
        <v>16</v>
      </c>
      <c r="G179" s="1" t="s">
        <v>209</v>
      </c>
      <c r="H179" s="1" t="s">
        <v>81</v>
      </c>
      <c r="I179" s="1" t="s">
        <v>14</v>
      </c>
    </row>
    <row r="180" spans="1:9" x14ac:dyDescent="0.25">
      <c r="A180" s="1" t="s">
        <v>95</v>
      </c>
      <c r="B180" s="70" t="s">
        <v>216</v>
      </c>
      <c r="C180" s="1" t="s">
        <v>393</v>
      </c>
      <c r="D180" s="160">
        <v>270000</v>
      </c>
      <c r="E180" s="64" t="s">
        <v>9</v>
      </c>
      <c r="F180" s="1" t="s">
        <v>16</v>
      </c>
      <c r="G180" s="1" t="s">
        <v>198</v>
      </c>
      <c r="H180" s="1" t="s">
        <v>81</v>
      </c>
      <c r="I180" s="1" t="s">
        <v>14</v>
      </c>
    </row>
    <row r="181" spans="1:9" x14ac:dyDescent="0.25">
      <c r="A181" s="1" t="s">
        <v>95</v>
      </c>
      <c r="B181" s="70" t="s">
        <v>216</v>
      </c>
      <c r="C181" s="1" t="s">
        <v>388</v>
      </c>
      <c r="D181" s="160">
        <v>350000</v>
      </c>
      <c r="E181" s="64" t="s">
        <v>9</v>
      </c>
      <c r="F181" s="1" t="s">
        <v>16</v>
      </c>
      <c r="G181" s="1" t="s">
        <v>198</v>
      </c>
      <c r="H181" s="1" t="s">
        <v>81</v>
      </c>
      <c r="I181" s="1" t="s">
        <v>14</v>
      </c>
    </row>
    <row r="182" spans="1:9" x14ac:dyDescent="0.25">
      <c r="A182" s="1" t="s">
        <v>95</v>
      </c>
      <c r="B182" s="70" t="s">
        <v>8</v>
      </c>
      <c r="C182" s="1" t="s">
        <v>217</v>
      </c>
      <c r="D182" s="160">
        <v>70000</v>
      </c>
      <c r="E182" s="64" t="s">
        <v>13</v>
      </c>
      <c r="F182" s="1" t="s">
        <v>10</v>
      </c>
      <c r="G182" s="1" t="s">
        <v>198</v>
      </c>
      <c r="H182" s="1" t="s">
        <v>12</v>
      </c>
      <c r="I182" s="1" t="s">
        <v>132</v>
      </c>
    </row>
    <row r="183" spans="1:9" x14ac:dyDescent="0.25">
      <c r="A183" s="1" t="s">
        <v>95</v>
      </c>
      <c r="B183" s="70" t="s">
        <v>73</v>
      </c>
      <c r="C183" s="1" t="s">
        <v>394</v>
      </c>
      <c r="D183" s="160">
        <v>500000</v>
      </c>
      <c r="E183" s="64" t="s">
        <v>9</v>
      </c>
      <c r="F183" s="1" t="s">
        <v>16</v>
      </c>
      <c r="G183" s="1" t="s">
        <v>198</v>
      </c>
      <c r="H183" s="1" t="s">
        <v>81</v>
      </c>
      <c r="I183" s="1" t="s">
        <v>30</v>
      </c>
    </row>
    <row r="184" spans="1:9" x14ac:dyDescent="0.25">
      <c r="A184" s="1" t="s">
        <v>95</v>
      </c>
      <c r="B184" s="70" t="s">
        <v>361</v>
      </c>
      <c r="C184" s="1" t="s">
        <v>405</v>
      </c>
      <c r="D184" s="160">
        <v>840000</v>
      </c>
      <c r="E184" s="64" t="s">
        <v>9</v>
      </c>
      <c r="F184" s="1" t="s">
        <v>16</v>
      </c>
      <c r="G184" s="1" t="s">
        <v>209</v>
      </c>
      <c r="H184" s="1" t="s">
        <v>19</v>
      </c>
      <c r="I184" s="1" t="s">
        <v>14</v>
      </c>
    </row>
    <row r="185" spans="1:9" x14ac:dyDescent="0.25">
      <c r="A185" s="1" t="s">
        <v>95</v>
      </c>
      <c r="B185" s="70" t="s">
        <v>132</v>
      </c>
      <c r="C185" s="1" t="s">
        <v>263</v>
      </c>
      <c r="D185" s="160">
        <v>260000</v>
      </c>
      <c r="E185" s="64" t="s">
        <v>9</v>
      </c>
      <c r="F185" s="1" t="s">
        <v>10</v>
      </c>
      <c r="G185" s="1" t="s">
        <v>198</v>
      </c>
      <c r="H185" s="1" t="s">
        <v>12</v>
      </c>
      <c r="I185" s="1" t="s">
        <v>132</v>
      </c>
    </row>
    <row r="186" spans="1:9" x14ac:dyDescent="0.25">
      <c r="A186" s="1" t="s">
        <v>95</v>
      </c>
      <c r="B186" s="70" t="s">
        <v>132</v>
      </c>
      <c r="C186" s="1" t="s">
        <v>397</v>
      </c>
      <c r="D186" s="160">
        <v>40000</v>
      </c>
      <c r="E186" s="64" t="s">
        <v>13</v>
      </c>
      <c r="F186" s="1" t="s">
        <v>10</v>
      </c>
      <c r="G186" s="1" t="s">
        <v>198</v>
      </c>
      <c r="H186" s="1" t="s">
        <v>12</v>
      </c>
      <c r="I186" s="1" t="s">
        <v>132</v>
      </c>
    </row>
    <row r="187" spans="1:9" x14ac:dyDescent="0.25">
      <c r="A187" s="1" t="s">
        <v>95</v>
      </c>
      <c r="B187" s="70" t="s">
        <v>66</v>
      </c>
      <c r="C187" s="1" t="s">
        <v>398</v>
      </c>
      <c r="D187" s="160">
        <v>290000</v>
      </c>
      <c r="E187" s="64" t="s">
        <v>9</v>
      </c>
      <c r="F187" s="1" t="s">
        <v>16</v>
      </c>
      <c r="G187" s="1" t="s">
        <v>198</v>
      </c>
      <c r="H187" s="1" t="s">
        <v>19</v>
      </c>
      <c r="I187" s="1" t="s">
        <v>14</v>
      </c>
    </row>
    <row r="188" spans="1:9" x14ac:dyDescent="0.25">
      <c r="A188" s="1" t="s">
        <v>95</v>
      </c>
      <c r="B188" s="70" t="s">
        <v>14</v>
      </c>
      <c r="C188" s="1" t="s">
        <v>197</v>
      </c>
      <c r="D188" s="160">
        <v>450000</v>
      </c>
      <c r="E188" s="64" t="s">
        <v>13</v>
      </c>
      <c r="F188" s="1" t="s">
        <v>10</v>
      </c>
      <c r="G188" s="1" t="s">
        <v>198</v>
      </c>
      <c r="H188" s="1" t="s">
        <v>12</v>
      </c>
      <c r="I188" s="1" t="s">
        <v>14</v>
      </c>
    </row>
    <row r="189" spans="1:9" x14ac:dyDescent="0.25">
      <c r="A189" s="1" t="s">
        <v>95</v>
      </c>
      <c r="B189" s="70" t="s">
        <v>162</v>
      </c>
      <c r="C189" s="1" t="s">
        <v>399</v>
      </c>
      <c r="D189" s="160">
        <v>128000</v>
      </c>
      <c r="E189" s="64" t="s">
        <v>9</v>
      </c>
      <c r="F189" s="1" t="s">
        <v>16</v>
      </c>
      <c r="G189" s="1" t="s">
        <v>200</v>
      </c>
      <c r="H189" s="1" t="s">
        <v>127</v>
      </c>
      <c r="I189" s="1" t="s">
        <v>30</v>
      </c>
    </row>
    <row r="190" spans="1:9" x14ac:dyDescent="0.25">
      <c r="A190" s="1" t="s">
        <v>95</v>
      </c>
      <c r="B190" s="70" t="s">
        <v>125</v>
      </c>
      <c r="C190" s="1" t="s">
        <v>400</v>
      </c>
      <c r="D190" s="160">
        <v>1038000</v>
      </c>
      <c r="E190" s="64" t="s">
        <v>9</v>
      </c>
      <c r="F190" s="1" t="s">
        <v>16</v>
      </c>
      <c r="G190" s="1" t="s">
        <v>198</v>
      </c>
      <c r="H190" s="1" t="s">
        <v>81</v>
      </c>
      <c r="I190" s="1" t="s">
        <v>14</v>
      </c>
    </row>
    <row r="191" spans="1:9" x14ac:dyDescent="0.25">
      <c r="A191" s="1" t="s">
        <v>95</v>
      </c>
      <c r="B191" s="70" t="s">
        <v>130</v>
      </c>
      <c r="C191" s="1" t="s">
        <v>401</v>
      </c>
      <c r="D191" s="160">
        <v>124434</v>
      </c>
      <c r="E191" s="64" t="s">
        <v>21</v>
      </c>
      <c r="F191" s="1" t="s">
        <v>10</v>
      </c>
      <c r="G191" s="1" t="s">
        <v>198</v>
      </c>
      <c r="H191" s="1" t="s">
        <v>149</v>
      </c>
      <c r="I191" s="1" t="s">
        <v>14</v>
      </c>
    </row>
    <row r="192" spans="1:9" x14ac:dyDescent="0.25">
      <c r="A192" s="1" t="s">
        <v>95</v>
      </c>
      <c r="B192" s="70" t="s">
        <v>210</v>
      </c>
      <c r="C192" s="1" t="s">
        <v>402</v>
      </c>
      <c r="D192" s="160">
        <v>212000</v>
      </c>
      <c r="E192" s="64" t="s">
        <v>9</v>
      </c>
      <c r="F192" s="1" t="s">
        <v>16</v>
      </c>
      <c r="G192" s="1" t="s">
        <v>198</v>
      </c>
      <c r="H192" s="1" t="s">
        <v>19</v>
      </c>
      <c r="I192" s="1" t="s">
        <v>14</v>
      </c>
    </row>
    <row r="193" spans="1:9" x14ac:dyDescent="0.25">
      <c r="A193" s="1" t="s">
        <v>95</v>
      </c>
      <c r="B193" s="70" t="s">
        <v>67</v>
      </c>
      <c r="C193" s="1" t="s">
        <v>403</v>
      </c>
      <c r="D193" s="160">
        <v>100034</v>
      </c>
      <c r="E193" s="64" t="s">
        <v>21</v>
      </c>
      <c r="F193" s="1" t="s">
        <v>16</v>
      </c>
      <c r="G193" s="1" t="s">
        <v>211</v>
      </c>
      <c r="H193" s="1" t="s">
        <v>133</v>
      </c>
      <c r="I193" s="1" t="s">
        <v>30</v>
      </c>
    </row>
    <row r="194" spans="1:9" x14ac:dyDescent="0.25">
      <c r="A194" s="1" t="s">
        <v>95</v>
      </c>
      <c r="B194" s="70" t="s">
        <v>14</v>
      </c>
      <c r="C194" s="1" t="s">
        <v>220</v>
      </c>
      <c r="D194" s="160">
        <v>175000</v>
      </c>
      <c r="E194" s="64" t="s">
        <v>13</v>
      </c>
      <c r="F194" s="1" t="s">
        <v>10</v>
      </c>
      <c r="G194" s="1" t="s">
        <v>198</v>
      </c>
      <c r="H194" s="1" t="s">
        <v>12</v>
      </c>
      <c r="I194" s="1" t="s">
        <v>14</v>
      </c>
    </row>
    <row r="195" spans="1:9" x14ac:dyDescent="0.25">
      <c r="A195" s="1" t="s">
        <v>95</v>
      </c>
      <c r="B195" s="70" t="s">
        <v>63</v>
      </c>
      <c r="C195" s="1" t="s">
        <v>404</v>
      </c>
      <c r="D195" s="160">
        <v>538000</v>
      </c>
      <c r="E195" s="64" t="s">
        <v>9</v>
      </c>
      <c r="F195" s="1" t="s">
        <v>16</v>
      </c>
      <c r="G195" s="1" t="s">
        <v>198</v>
      </c>
      <c r="H195" s="1" t="s">
        <v>133</v>
      </c>
      <c r="I195" s="1" t="s">
        <v>14</v>
      </c>
    </row>
    <row r="196" spans="1:9" x14ac:dyDescent="0.25">
      <c r="A196" s="1" t="s">
        <v>95</v>
      </c>
      <c r="B196" s="70" t="s">
        <v>30</v>
      </c>
      <c r="C196" s="1" t="s">
        <v>287</v>
      </c>
      <c r="D196" s="160">
        <v>2700000</v>
      </c>
      <c r="E196" s="64" t="s">
        <v>13</v>
      </c>
      <c r="F196" s="1" t="s">
        <v>10</v>
      </c>
      <c r="G196" s="1" t="s">
        <v>200</v>
      </c>
      <c r="H196" s="1" t="s">
        <v>12</v>
      </c>
      <c r="I196" s="1" t="s">
        <v>30</v>
      </c>
    </row>
    <row r="197" spans="1:9" x14ac:dyDescent="0.25">
      <c r="A197" s="1" t="s">
        <v>95</v>
      </c>
      <c r="B197" s="70" t="s">
        <v>162</v>
      </c>
      <c r="C197" s="1" t="s">
        <v>406</v>
      </c>
      <c r="D197" s="160">
        <v>52605</v>
      </c>
      <c r="E197" s="64" t="s">
        <v>21</v>
      </c>
      <c r="F197" s="1" t="s">
        <v>16</v>
      </c>
      <c r="G197" s="1" t="s">
        <v>198</v>
      </c>
      <c r="H197" s="1" t="s">
        <v>19</v>
      </c>
      <c r="I197" s="1" t="s">
        <v>30</v>
      </c>
    </row>
    <row r="198" spans="1:9" x14ac:dyDescent="0.25">
      <c r="A198" s="1" t="s">
        <v>95</v>
      </c>
      <c r="B198" s="70" t="s">
        <v>32</v>
      </c>
      <c r="C198" s="1" t="s">
        <v>395</v>
      </c>
      <c r="D198" s="160">
        <v>260000</v>
      </c>
      <c r="E198" s="64" t="s">
        <v>9</v>
      </c>
      <c r="F198" s="1" t="s">
        <v>16</v>
      </c>
      <c r="G198" s="1" t="s">
        <v>198</v>
      </c>
      <c r="H198" s="1" t="s">
        <v>19</v>
      </c>
      <c r="I198" s="1" t="s">
        <v>14</v>
      </c>
    </row>
    <row r="199" spans="1:9" x14ac:dyDescent="0.25">
      <c r="A199" s="1" t="s">
        <v>95</v>
      </c>
      <c r="B199" s="70" t="s">
        <v>125</v>
      </c>
      <c r="C199" s="1" t="s">
        <v>407</v>
      </c>
      <c r="D199" s="160">
        <v>152000</v>
      </c>
      <c r="E199" s="64" t="s">
        <v>9</v>
      </c>
      <c r="F199" s="1" t="s">
        <v>16</v>
      </c>
      <c r="G199" s="1" t="s">
        <v>198</v>
      </c>
      <c r="H199" s="1" t="s">
        <v>127</v>
      </c>
      <c r="I199" s="1" t="s">
        <v>14</v>
      </c>
    </row>
    <row r="200" spans="1:9" x14ac:dyDescent="0.25">
      <c r="A200" s="1" t="s">
        <v>95</v>
      </c>
      <c r="B200" s="70" t="s">
        <v>162</v>
      </c>
      <c r="C200" s="1" t="s">
        <v>202</v>
      </c>
      <c r="D200" s="160">
        <v>80000</v>
      </c>
      <c r="E200" s="64" t="s">
        <v>13</v>
      </c>
      <c r="F200" s="1" t="s">
        <v>10</v>
      </c>
      <c r="G200" s="1" t="s">
        <v>198</v>
      </c>
      <c r="H200" s="1" t="s">
        <v>12</v>
      </c>
      <c r="I200" s="1" t="s">
        <v>30</v>
      </c>
    </row>
    <row r="201" spans="1:9" x14ac:dyDescent="0.25">
      <c r="A201" s="1" t="s">
        <v>95</v>
      </c>
      <c r="B201" s="70" t="s">
        <v>174</v>
      </c>
      <c r="C201" s="1" t="s">
        <v>408</v>
      </c>
      <c r="D201" s="160">
        <v>1100000</v>
      </c>
      <c r="E201" s="64" t="s">
        <v>9</v>
      </c>
      <c r="F201" s="1" t="s">
        <v>16</v>
      </c>
      <c r="G201" s="1" t="s">
        <v>200</v>
      </c>
      <c r="H201" s="1" t="s">
        <v>81</v>
      </c>
      <c r="I201" s="1" t="s">
        <v>30</v>
      </c>
    </row>
    <row r="202" spans="1:9" x14ac:dyDescent="0.25">
      <c r="A202" s="1" t="s">
        <v>95</v>
      </c>
      <c r="B202" s="70" t="s">
        <v>162</v>
      </c>
      <c r="C202" s="1" t="s">
        <v>411</v>
      </c>
      <c r="D202" s="160">
        <v>64865</v>
      </c>
      <c r="E202" s="64" t="s">
        <v>21</v>
      </c>
      <c r="F202" s="1" t="s">
        <v>16</v>
      </c>
      <c r="G202" s="1" t="s">
        <v>198</v>
      </c>
      <c r="H202" s="1" t="s">
        <v>19</v>
      </c>
      <c r="I202" s="1" t="s">
        <v>30</v>
      </c>
    </row>
    <row r="203" spans="1:9" x14ac:dyDescent="0.25">
      <c r="A203" s="1" t="s">
        <v>95</v>
      </c>
      <c r="B203" s="70" t="s">
        <v>304</v>
      </c>
      <c r="C203" s="1" t="s">
        <v>412</v>
      </c>
      <c r="D203" s="160">
        <v>504000</v>
      </c>
      <c r="E203" s="64" t="s">
        <v>9</v>
      </c>
      <c r="F203" s="1" t="s">
        <v>16</v>
      </c>
      <c r="G203" s="1" t="s">
        <v>198</v>
      </c>
      <c r="H203" s="1" t="s">
        <v>81</v>
      </c>
      <c r="I203" s="1" t="s">
        <v>14</v>
      </c>
    </row>
    <row r="204" spans="1:9" x14ac:dyDescent="0.25">
      <c r="A204" s="1" t="s">
        <v>95</v>
      </c>
      <c r="B204" s="70" t="s">
        <v>213</v>
      </c>
      <c r="C204" s="1" t="s">
        <v>413</v>
      </c>
      <c r="D204" s="160">
        <v>228000</v>
      </c>
      <c r="E204" s="64" t="s">
        <v>9</v>
      </c>
      <c r="F204" s="1" t="s">
        <v>16</v>
      </c>
      <c r="G204" s="1" t="s">
        <v>198</v>
      </c>
      <c r="H204" s="1" t="s">
        <v>19</v>
      </c>
      <c r="I204" s="1" t="s">
        <v>30</v>
      </c>
    </row>
    <row r="205" spans="1:9" x14ac:dyDescent="0.25">
      <c r="A205" s="1" t="s">
        <v>95</v>
      </c>
      <c r="B205" s="70" t="s">
        <v>162</v>
      </c>
      <c r="C205" s="1" t="s">
        <v>414</v>
      </c>
      <c r="D205" s="160">
        <v>400000</v>
      </c>
      <c r="E205" s="64" t="s">
        <v>9</v>
      </c>
      <c r="F205" s="1" t="s">
        <v>16</v>
      </c>
      <c r="G205" s="1" t="s">
        <v>206</v>
      </c>
      <c r="H205" s="1" t="s">
        <v>81</v>
      </c>
      <c r="I205" s="1" t="s">
        <v>30</v>
      </c>
    </row>
    <row r="206" spans="1:9" x14ac:dyDescent="0.25">
      <c r="A206" s="1" t="s">
        <v>95</v>
      </c>
      <c r="B206" s="70" t="s">
        <v>304</v>
      </c>
      <c r="C206" s="1" t="s">
        <v>415</v>
      </c>
      <c r="D206" s="160">
        <v>920000</v>
      </c>
      <c r="E206" s="64" t="s">
        <v>9</v>
      </c>
      <c r="F206" s="1" t="s">
        <v>16</v>
      </c>
      <c r="G206" s="1" t="s">
        <v>200</v>
      </c>
      <c r="H206" s="1" t="s">
        <v>81</v>
      </c>
      <c r="I206" s="1" t="s">
        <v>14</v>
      </c>
    </row>
    <row r="207" spans="1:9" x14ac:dyDescent="0.25">
      <c r="A207" s="1" t="s">
        <v>95</v>
      </c>
      <c r="B207" s="70" t="s">
        <v>299</v>
      </c>
      <c r="C207" s="1" t="s">
        <v>425</v>
      </c>
      <c r="D207" s="160">
        <v>152000</v>
      </c>
      <c r="E207" s="64" t="s">
        <v>9</v>
      </c>
      <c r="F207" s="1" t="s">
        <v>16</v>
      </c>
      <c r="G207" s="1" t="s">
        <v>198</v>
      </c>
      <c r="H207" s="1" t="s">
        <v>19</v>
      </c>
      <c r="I207" s="1" t="s">
        <v>30</v>
      </c>
    </row>
    <row r="208" spans="1:9" x14ac:dyDescent="0.25">
      <c r="A208" s="1" t="s">
        <v>95</v>
      </c>
      <c r="B208" s="70" t="s">
        <v>60</v>
      </c>
      <c r="C208" s="1" t="s">
        <v>416</v>
      </c>
      <c r="D208" s="160">
        <v>212000</v>
      </c>
      <c r="E208" s="64" t="s">
        <v>9</v>
      </c>
      <c r="F208" s="1" t="s">
        <v>16</v>
      </c>
      <c r="G208" s="1" t="s">
        <v>198</v>
      </c>
      <c r="H208" s="1" t="s">
        <v>19</v>
      </c>
      <c r="I208" s="1" t="s">
        <v>14</v>
      </c>
    </row>
    <row r="209" spans="1:9" x14ac:dyDescent="0.25">
      <c r="A209" s="1" t="s">
        <v>95</v>
      </c>
      <c r="B209" s="70" t="s">
        <v>132</v>
      </c>
      <c r="C209" s="1" t="s">
        <v>307</v>
      </c>
      <c r="D209" s="160">
        <v>600000</v>
      </c>
      <c r="E209" s="64" t="s">
        <v>9</v>
      </c>
      <c r="F209" s="1" t="s">
        <v>10</v>
      </c>
      <c r="G209" s="1" t="s">
        <v>198</v>
      </c>
      <c r="H209" s="1" t="s">
        <v>12</v>
      </c>
      <c r="I209" s="1" t="s">
        <v>132</v>
      </c>
    </row>
    <row r="210" spans="1:9" x14ac:dyDescent="0.25">
      <c r="A210" s="1" t="s">
        <v>95</v>
      </c>
      <c r="B210" s="70" t="s">
        <v>162</v>
      </c>
      <c r="C210" s="1" t="s">
        <v>424</v>
      </c>
      <c r="D210" s="160">
        <v>385000</v>
      </c>
      <c r="E210" s="64" t="s">
        <v>9</v>
      </c>
      <c r="F210" s="1" t="s">
        <v>16</v>
      </c>
      <c r="G210" s="1" t="s">
        <v>200</v>
      </c>
      <c r="H210" s="1" t="s">
        <v>81</v>
      </c>
      <c r="I210" s="1" t="s">
        <v>30</v>
      </c>
    </row>
    <row r="211" spans="1:9" x14ac:dyDescent="0.25">
      <c r="A211" s="1" t="s">
        <v>95</v>
      </c>
      <c r="B211" s="70" t="s">
        <v>130</v>
      </c>
      <c r="C211" s="1" t="s">
        <v>417</v>
      </c>
      <c r="D211" s="160">
        <v>143037</v>
      </c>
      <c r="E211" s="64" t="s">
        <v>21</v>
      </c>
      <c r="F211" s="1" t="s">
        <v>10</v>
      </c>
      <c r="G211" s="1" t="s">
        <v>198</v>
      </c>
      <c r="H211" s="1" t="s">
        <v>12</v>
      </c>
      <c r="I211" s="1" t="s">
        <v>14</v>
      </c>
    </row>
    <row r="212" spans="1:9" x14ac:dyDescent="0.25">
      <c r="A212" s="1" t="s">
        <v>95</v>
      </c>
      <c r="B212" s="70" t="s">
        <v>215</v>
      </c>
      <c r="C212" s="1" t="s">
        <v>418</v>
      </c>
      <c r="D212" s="160">
        <v>5000000</v>
      </c>
      <c r="E212" s="64" t="s">
        <v>9</v>
      </c>
      <c r="F212" s="1" t="s">
        <v>16</v>
      </c>
      <c r="G212" s="1" t="s">
        <v>198</v>
      </c>
      <c r="H212" s="1" t="s">
        <v>81</v>
      </c>
      <c r="I212" s="1" t="s">
        <v>14</v>
      </c>
    </row>
    <row r="213" spans="1:9" x14ac:dyDescent="0.25">
      <c r="A213" s="1" t="s">
        <v>95</v>
      </c>
      <c r="B213" s="70" t="s">
        <v>131</v>
      </c>
      <c r="C213" s="1" t="s">
        <v>419</v>
      </c>
      <c r="D213" s="160">
        <v>564000</v>
      </c>
      <c r="E213" s="64" t="s">
        <v>9</v>
      </c>
      <c r="F213" s="1" t="s">
        <v>16</v>
      </c>
      <c r="G213" s="1" t="s">
        <v>198</v>
      </c>
      <c r="H213" s="1" t="s">
        <v>81</v>
      </c>
      <c r="I213" s="1" t="s">
        <v>30</v>
      </c>
    </row>
    <row r="214" spans="1:9" x14ac:dyDescent="0.25">
      <c r="A214" s="1" t="s">
        <v>95</v>
      </c>
      <c r="B214" s="70" t="s">
        <v>210</v>
      </c>
      <c r="C214" s="1" t="s">
        <v>420</v>
      </c>
      <c r="D214" s="160">
        <v>2106500</v>
      </c>
      <c r="E214" s="64" t="s">
        <v>9</v>
      </c>
      <c r="F214" s="1" t="s">
        <v>16</v>
      </c>
      <c r="G214" s="1" t="s">
        <v>198</v>
      </c>
      <c r="H214" s="1" t="s">
        <v>81</v>
      </c>
      <c r="I214" s="1" t="s">
        <v>14</v>
      </c>
    </row>
    <row r="215" spans="1:9" x14ac:dyDescent="0.25">
      <c r="A215" s="1" t="s">
        <v>95</v>
      </c>
      <c r="B215" s="70" t="s">
        <v>215</v>
      </c>
      <c r="C215" s="1" t="s">
        <v>421</v>
      </c>
      <c r="D215" s="160">
        <v>1005417</v>
      </c>
      <c r="E215" s="64" t="s">
        <v>21</v>
      </c>
      <c r="F215" s="1" t="s">
        <v>16</v>
      </c>
      <c r="G215" s="1" t="s">
        <v>198</v>
      </c>
      <c r="H215" s="1" t="s">
        <v>19</v>
      </c>
      <c r="I215" s="1" t="s">
        <v>14</v>
      </c>
    </row>
    <row r="216" spans="1:9" x14ac:dyDescent="0.25">
      <c r="A216" s="1" t="s">
        <v>95</v>
      </c>
      <c r="B216" s="70" t="s">
        <v>132</v>
      </c>
      <c r="C216" s="1" t="s">
        <v>422</v>
      </c>
      <c r="D216" s="160">
        <v>80000</v>
      </c>
      <c r="E216" s="64" t="s">
        <v>13</v>
      </c>
      <c r="F216" s="1" t="s">
        <v>10</v>
      </c>
      <c r="G216" s="1" t="s">
        <v>198</v>
      </c>
      <c r="H216" s="1" t="s">
        <v>12</v>
      </c>
      <c r="I216" s="1" t="s">
        <v>132</v>
      </c>
    </row>
    <row r="217" spans="1:9" x14ac:dyDescent="0.25">
      <c r="A217" s="1" t="s">
        <v>95</v>
      </c>
      <c r="B217" s="70" t="s">
        <v>67</v>
      </c>
      <c r="C217" s="1" t="s">
        <v>409</v>
      </c>
      <c r="D217" s="160">
        <v>120000</v>
      </c>
      <c r="E217" s="64" t="s">
        <v>9</v>
      </c>
      <c r="F217" s="1" t="s">
        <v>16</v>
      </c>
      <c r="G217" s="1" t="s">
        <v>410</v>
      </c>
      <c r="H217" s="1" t="s">
        <v>81</v>
      </c>
      <c r="I217" s="1" t="s">
        <v>30</v>
      </c>
    </row>
    <row r="218" spans="1:9" x14ac:dyDescent="0.25">
      <c r="A218" s="1" t="s">
        <v>95</v>
      </c>
      <c r="B218" s="70" t="s">
        <v>32</v>
      </c>
      <c r="C218" s="1" t="s">
        <v>423</v>
      </c>
      <c r="D218" s="160">
        <v>256000</v>
      </c>
      <c r="E218" s="64" t="s">
        <v>9</v>
      </c>
      <c r="F218" s="1" t="s">
        <v>16</v>
      </c>
      <c r="G218" s="1" t="s">
        <v>198</v>
      </c>
      <c r="H218" s="1" t="s">
        <v>19</v>
      </c>
      <c r="I218" s="1" t="s">
        <v>14</v>
      </c>
    </row>
    <row r="219" spans="1:9" x14ac:dyDescent="0.25">
      <c r="A219" s="1" t="s">
        <v>95</v>
      </c>
      <c r="B219" s="70" t="s">
        <v>67</v>
      </c>
      <c r="C219" s="1" t="s">
        <v>427</v>
      </c>
      <c r="D219" s="160">
        <v>275000</v>
      </c>
      <c r="E219" s="64" t="s">
        <v>9</v>
      </c>
      <c r="F219" s="1" t="s">
        <v>16</v>
      </c>
      <c r="G219" s="1" t="s">
        <v>428</v>
      </c>
      <c r="H219" s="1" t="s">
        <v>81</v>
      </c>
      <c r="I219" s="1" t="s">
        <v>30</v>
      </c>
    </row>
    <row r="220" spans="1:9" x14ac:dyDescent="0.25">
      <c r="A220" s="1" t="s">
        <v>95</v>
      </c>
      <c r="B220" s="137" t="s">
        <v>174</v>
      </c>
      <c r="C220" s="1" t="s">
        <v>429</v>
      </c>
      <c r="D220" s="2">
        <v>635543</v>
      </c>
      <c r="E220" s="2" t="s">
        <v>21</v>
      </c>
      <c r="F220" s="64" t="s">
        <v>16</v>
      </c>
      <c r="G220" s="1" t="s">
        <v>198</v>
      </c>
      <c r="H220" s="1" t="s">
        <v>81</v>
      </c>
      <c r="I220" s="1" t="s">
        <v>30</v>
      </c>
    </row>
    <row r="221" spans="1:9" x14ac:dyDescent="0.25">
      <c r="A221" s="1" t="s">
        <v>95</v>
      </c>
      <c r="B221" s="137" t="s">
        <v>73</v>
      </c>
      <c r="C221" s="1" t="s">
        <v>430</v>
      </c>
      <c r="D221" s="2">
        <v>290000</v>
      </c>
      <c r="E221" s="2" t="s">
        <v>9</v>
      </c>
      <c r="F221" s="64" t="s">
        <v>16</v>
      </c>
      <c r="G221" s="1" t="s">
        <v>209</v>
      </c>
      <c r="H221" s="1" t="s">
        <v>19</v>
      </c>
      <c r="I221" s="1" t="s">
        <v>30</v>
      </c>
    </row>
    <row r="222" spans="1:9" x14ac:dyDescent="0.25">
      <c r="A222" s="1" t="s">
        <v>95</v>
      </c>
      <c r="B222" s="137" t="s">
        <v>14</v>
      </c>
      <c r="C222" s="1" t="s">
        <v>277</v>
      </c>
      <c r="D222" s="2">
        <v>300000</v>
      </c>
      <c r="E222" s="2" t="s">
        <v>13</v>
      </c>
      <c r="F222" s="64" t="s">
        <v>10</v>
      </c>
      <c r="G222" s="1" t="s">
        <v>200</v>
      </c>
      <c r="H222" s="1" t="s">
        <v>12</v>
      </c>
      <c r="I222" s="1" t="s">
        <v>14</v>
      </c>
    </row>
    <row r="223" spans="1:9" x14ac:dyDescent="0.25">
      <c r="A223" s="1" t="s">
        <v>95</v>
      </c>
      <c r="B223" s="137" t="s">
        <v>299</v>
      </c>
      <c r="C223" s="1" t="s">
        <v>431</v>
      </c>
      <c r="D223" s="2">
        <v>80871</v>
      </c>
      <c r="E223" s="2" t="s">
        <v>21</v>
      </c>
      <c r="F223" s="64" t="s">
        <v>16</v>
      </c>
      <c r="G223" s="1" t="s">
        <v>198</v>
      </c>
      <c r="H223" s="1" t="s">
        <v>19</v>
      </c>
      <c r="I223" s="1" t="s">
        <v>30</v>
      </c>
    </row>
    <row r="224" spans="1:9" x14ac:dyDescent="0.25">
      <c r="A224" s="1" t="s">
        <v>95</v>
      </c>
      <c r="B224" s="137" t="s">
        <v>73</v>
      </c>
      <c r="C224" s="1" t="s">
        <v>432</v>
      </c>
      <c r="D224" s="2">
        <v>190000</v>
      </c>
      <c r="E224" s="2" t="s">
        <v>9</v>
      </c>
      <c r="F224" s="64" t="s">
        <v>16</v>
      </c>
      <c r="G224" s="1" t="s">
        <v>198</v>
      </c>
      <c r="H224" s="1" t="s">
        <v>127</v>
      </c>
      <c r="I224" s="1" t="s">
        <v>30</v>
      </c>
    </row>
    <row r="225" spans="1:9" x14ac:dyDescent="0.25">
      <c r="A225" s="1" t="s">
        <v>95</v>
      </c>
      <c r="B225" s="137" t="s">
        <v>63</v>
      </c>
      <c r="C225" s="1" t="s">
        <v>433</v>
      </c>
      <c r="D225" s="2">
        <v>150000</v>
      </c>
      <c r="E225" s="2" t="s">
        <v>9</v>
      </c>
      <c r="F225" s="64" t="s">
        <v>16</v>
      </c>
      <c r="G225" s="1" t="s">
        <v>198</v>
      </c>
      <c r="H225" s="1" t="s">
        <v>81</v>
      </c>
      <c r="I225" s="1" t="s">
        <v>14</v>
      </c>
    </row>
    <row r="226" spans="1:9" x14ac:dyDescent="0.25">
      <c r="A226" s="1" t="s">
        <v>95</v>
      </c>
      <c r="B226" s="137" t="s">
        <v>63</v>
      </c>
      <c r="C226" s="1" t="s">
        <v>436</v>
      </c>
      <c r="D226" s="2">
        <v>422000</v>
      </c>
      <c r="E226" s="2" t="s">
        <v>9</v>
      </c>
      <c r="F226" s="64" t="s">
        <v>16</v>
      </c>
      <c r="G226" s="1" t="s">
        <v>198</v>
      </c>
      <c r="H226" s="1" t="s">
        <v>133</v>
      </c>
      <c r="I226" s="1" t="s">
        <v>14</v>
      </c>
    </row>
    <row r="227" spans="1:9" x14ac:dyDescent="0.25">
      <c r="A227" s="1" t="s">
        <v>95</v>
      </c>
      <c r="B227" s="137" t="s">
        <v>73</v>
      </c>
      <c r="C227" s="1" t="s">
        <v>437</v>
      </c>
      <c r="D227" s="2">
        <v>240000</v>
      </c>
      <c r="E227" s="2" t="s">
        <v>9</v>
      </c>
      <c r="F227" s="64" t="s">
        <v>16</v>
      </c>
      <c r="G227" s="1" t="s">
        <v>198</v>
      </c>
      <c r="H227" s="1" t="s">
        <v>19</v>
      </c>
      <c r="I227" s="1" t="s">
        <v>30</v>
      </c>
    </row>
    <row r="228" spans="1:9" x14ac:dyDescent="0.25">
      <c r="A228" s="1" t="s">
        <v>95</v>
      </c>
      <c r="B228" s="137" t="s">
        <v>62</v>
      </c>
      <c r="C228" s="1" t="s">
        <v>201</v>
      </c>
      <c r="D228" s="2">
        <v>80000</v>
      </c>
      <c r="E228" s="2" t="s">
        <v>13</v>
      </c>
      <c r="F228" s="64" t="s">
        <v>10</v>
      </c>
      <c r="G228" s="1" t="s">
        <v>198</v>
      </c>
      <c r="H228" s="1" t="s">
        <v>12</v>
      </c>
      <c r="I228" s="1" t="s">
        <v>30</v>
      </c>
    </row>
    <row r="229" spans="1:9" x14ac:dyDescent="0.25">
      <c r="A229" s="1" t="s">
        <v>95</v>
      </c>
      <c r="B229" s="137" t="s">
        <v>162</v>
      </c>
      <c r="C229" s="70" t="s">
        <v>438</v>
      </c>
      <c r="D229" s="2">
        <v>180027</v>
      </c>
      <c r="E229" s="2" t="s">
        <v>21</v>
      </c>
      <c r="F229" s="64" t="s">
        <v>16</v>
      </c>
      <c r="G229" s="1" t="s">
        <v>198</v>
      </c>
      <c r="H229" s="1" t="s">
        <v>19</v>
      </c>
      <c r="I229" s="1" t="s">
        <v>30</v>
      </c>
    </row>
    <row r="230" spans="1:9" x14ac:dyDescent="0.25">
      <c r="A230" s="1" t="s">
        <v>95</v>
      </c>
      <c r="B230" s="137" t="s">
        <v>32</v>
      </c>
      <c r="C230" s="70" t="s">
        <v>439</v>
      </c>
      <c r="D230" s="2">
        <v>390000</v>
      </c>
      <c r="E230" s="2" t="s">
        <v>9</v>
      </c>
      <c r="F230" s="64" t="s">
        <v>16</v>
      </c>
      <c r="G230" s="1" t="s">
        <v>198</v>
      </c>
      <c r="H230" s="1" t="s">
        <v>81</v>
      </c>
      <c r="I230" s="1" t="s">
        <v>14</v>
      </c>
    </row>
    <row r="231" spans="1:9" x14ac:dyDescent="0.25">
      <c r="A231" s="1" t="s">
        <v>95</v>
      </c>
      <c r="B231" s="137" t="s">
        <v>73</v>
      </c>
      <c r="C231" s="70" t="s">
        <v>440</v>
      </c>
      <c r="D231" s="2">
        <v>285000</v>
      </c>
      <c r="E231" s="2" t="s">
        <v>9</v>
      </c>
      <c r="F231" s="64" t="s">
        <v>16</v>
      </c>
      <c r="G231" s="1" t="s">
        <v>198</v>
      </c>
      <c r="H231" s="1" t="s">
        <v>19</v>
      </c>
      <c r="I231" s="1" t="s">
        <v>30</v>
      </c>
    </row>
    <row r="232" spans="1:9" x14ac:dyDescent="0.25">
      <c r="A232" s="1" t="s">
        <v>95</v>
      </c>
      <c r="B232" s="137" t="s">
        <v>66</v>
      </c>
      <c r="C232" s="70" t="s">
        <v>441</v>
      </c>
      <c r="D232" s="2">
        <v>1105000</v>
      </c>
      <c r="E232" s="2" t="s">
        <v>9</v>
      </c>
      <c r="F232" s="64" t="s">
        <v>16</v>
      </c>
      <c r="G232" s="1" t="s">
        <v>207</v>
      </c>
      <c r="H232" s="1" t="s">
        <v>81</v>
      </c>
      <c r="I232" s="1" t="s">
        <v>14</v>
      </c>
    </row>
    <row r="233" spans="1:9" x14ac:dyDescent="0.25">
      <c r="A233" s="1" t="s">
        <v>95</v>
      </c>
      <c r="B233" s="137" t="s">
        <v>32</v>
      </c>
      <c r="C233" s="70" t="s">
        <v>442</v>
      </c>
      <c r="D233" s="2">
        <v>284000</v>
      </c>
      <c r="E233" s="2" t="s">
        <v>9</v>
      </c>
      <c r="F233" s="64" t="s">
        <v>16</v>
      </c>
      <c r="G233" s="1" t="s">
        <v>198</v>
      </c>
      <c r="H233" s="1" t="s">
        <v>81</v>
      </c>
      <c r="I233" s="1" t="s">
        <v>14</v>
      </c>
    </row>
    <row r="234" spans="1:9" x14ac:dyDescent="0.25">
      <c r="A234" s="1" t="s">
        <v>95</v>
      </c>
      <c r="B234" s="137" t="s">
        <v>216</v>
      </c>
      <c r="C234" s="70" t="s">
        <v>443</v>
      </c>
      <c r="D234" s="2">
        <v>212000</v>
      </c>
      <c r="E234" s="2" t="s">
        <v>9</v>
      </c>
      <c r="F234" s="64" t="s">
        <v>16</v>
      </c>
      <c r="G234" s="1" t="s">
        <v>198</v>
      </c>
      <c r="H234" s="1" t="s">
        <v>133</v>
      </c>
      <c r="I234" s="1" t="s">
        <v>14</v>
      </c>
    </row>
    <row r="235" spans="1:9" x14ac:dyDescent="0.25">
      <c r="A235" s="1" t="s">
        <v>95</v>
      </c>
      <c r="B235" s="137" t="s">
        <v>304</v>
      </c>
      <c r="C235" s="70" t="s">
        <v>444</v>
      </c>
      <c r="D235" s="2">
        <v>320000</v>
      </c>
      <c r="E235" s="2" t="s">
        <v>9</v>
      </c>
      <c r="F235" s="64" t="s">
        <v>16</v>
      </c>
      <c r="G235" s="1" t="s">
        <v>198</v>
      </c>
      <c r="H235" s="1" t="s">
        <v>18</v>
      </c>
      <c r="I235" s="1" t="s">
        <v>14</v>
      </c>
    </row>
    <row r="236" spans="1:9" x14ac:dyDescent="0.25">
      <c r="A236" s="1" t="s">
        <v>95</v>
      </c>
      <c r="B236" s="137" t="s">
        <v>130</v>
      </c>
      <c r="C236" s="70" t="s">
        <v>445</v>
      </c>
      <c r="D236" s="2">
        <v>735447</v>
      </c>
      <c r="E236" s="2" t="s">
        <v>21</v>
      </c>
      <c r="F236" s="64" t="s">
        <v>10</v>
      </c>
      <c r="G236" s="1" t="s">
        <v>198</v>
      </c>
      <c r="H236" s="1" t="s">
        <v>19</v>
      </c>
      <c r="I236" s="1" t="s">
        <v>14</v>
      </c>
    </row>
    <row r="237" spans="1:9" x14ac:dyDescent="0.25">
      <c r="A237" s="1" t="s">
        <v>95</v>
      </c>
      <c r="B237" s="137" t="s">
        <v>174</v>
      </c>
      <c r="C237" s="70" t="s">
        <v>446</v>
      </c>
      <c r="D237" s="2">
        <v>1275000</v>
      </c>
      <c r="E237" s="2" t="s">
        <v>9</v>
      </c>
      <c r="F237" s="64" t="s">
        <v>16</v>
      </c>
      <c r="G237" s="1" t="s">
        <v>207</v>
      </c>
      <c r="H237" s="1" t="s">
        <v>81</v>
      </c>
      <c r="I237" s="1" t="s">
        <v>30</v>
      </c>
    </row>
    <row r="238" spans="1:9" x14ac:dyDescent="0.25">
      <c r="A238" s="1" t="s">
        <v>95</v>
      </c>
      <c r="B238" s="137" t="s">
        <v>130</v>
      </c>
      <c r="C238" s="70" t="s">
        <v>447</v>
      </c>
      <c r="D238" s="2">
        <v>127981</v>
      </c>
      <c r="E238" s="2" t="s">
        <v>21</v>
      </c>
      <c r="F238" s="64" t="s">
        <v>16</v>
      </c>
      <c r="G238" s="1" t="s">
        <v>198</v>
      </c>
      <c r="H238" s="1" t="s">
        <v>19</v>
      </c>
      <c r="I238" s="1" t="s">
        <v>14</v>
      </c>
    </row>
    <row r="239" spans="1:9" x14ac:dyDescent="0.25">
      <c r="A239" s="1" t="s">
        <v>95</v>
      </c>
      <c r="B239" s="137" t="s">
        <v>350</v>
      </c>
      <c r="C239" s="70" t="s">
        <v>448</v>
      </c>
      <c r="D239" s="2">
        <v>265000</v>
      </c>
      <c r="E239" s="2" t="s">
        <v>9</v>
      </c>
      <c r="F239" s="64" t="s">
        <v>16</v>
      </c>
      <c r="G239" s="1" t="s">
        <v>198</v>
      </c>
      <c r="H239" s="1" t="s">
        <v>19</v>
      </c>
      <c r="I239" s="1" t="s">
        <v>14</v>
      </c>
    </row>
    <row r="240" spans="1:9" x14ac:dyDescent="0.25">
      <c r="A240" s="1" t="s">
        <v>95</v>
      </c>
      <c r="B240" s="137" t="s">
        <v>213</v>
      </c>
      <c r="C240" s="70" t="s">
        <v>449</v>
      </c>
      <c r="D240" s="2">
        <v>265000</v>
      </c>
      <c r="E240" s="2" t="s">
        <v>9</v>
      </c>
      <c r="F240" s="64" t="s">
        <v>16</v>
      </c>
      <c r="G240" s="1" t="s">
        <v>198</v>
      </c>
      <c r="H240" s="1" t="s">
        <v>81</v>
      </c>
      <c r="I240" s="1" t="s">
        <v>14</v>
      </c>
    </row>
    <row r="241" spans="1:9" x14ac:dyDescent="0.25">
      <c r="A241" s="1" t="s">
        <v>95</v>
      </c>
      <c r="B241" s="137" t="s">
        <v>60</v>
      </c>
      <c r="C241" s="70" t="s">
        <v>450</v>
      </c>
      <c r="D241" s="2">
        <v>180000</v>
      </c>
      <c r="E241" s="2" t="s">
        <v>9</v>
      </c>
      <c r="F241" s="64" t="s">
        <v>16</v>
      </c>
      <c r="G241" s="1" t="s">
        <v>198</v>
      </c>
      <c r="H241" s="1" t="s">
        <v>133</v>
      </c>
      <c r="I241" s="1" t="s">
        <v>30</v>
      </c>
    </row>
    <row r="242" spans="1:9" x14ac:dyDescent="0.25">
      <c r="A242" s="1" t="s">
        <v>95</v>
      </c>
      <c r="B242" s="137" t="s">
        <v>60</v>
      </c>
      <c r="C242" s="70" t="s">
        <v>451</v>
      </c>
      <c r="D242" s="2">
        <v>300000</v>
      </c>
      <c r="E242" s="2" t="s">
        <v>9</v>
      </c>
      <c r="F242" s="64" t="s">
        <v>16</v>
      </c>
      <c r="G242" s="1" t="s">
        <v>198</v>
      </c>
      <c r="H242" s="1" t="s">
        <v>137</v>
      </c>
      <c r="I242" s="1" t="s">
        <v>14</v>
      </c>
    </row>
    <row r="243" spans="1:9" x14ac:dyDescent="0.25">
      <c r="A243" s="1" t="s">
        <v>95</v>
      </c>
      <c r="B243" s="137" t="s">
        <v>213</v>
      </c>
      <c r="C243" s="70" t="s">
        <v>452</v>
      </c>
      <c r="D243" s="2">
        <v>217000</v>
      </c>
      <c r="E243" s="2" t="s">
        <v>9</v>
      </c>
      <c r="F243" s="64" t="s">
        <v>16</v>
      </c>
      <c r="G243" s="1" t="s">
        <v>198</v>
      </c>
      <c r="H243" s="1" t="s">
        <v>133</v>
      </c>
      <c r="I243" s="1" t="s">
        <v>14</v>
      </c>
    </row>
    <row r="244" spans="1:9" x14ac:dyDescent="0.25">
      <c r="A244" s="1" t="s">
        <v>95</v>
      </c>
      <c r="B244" s="137" t="s">
        <v>73</v>
      </c>
      <c r="C244" s="70" t="s">
        <v>453</v>
      </c>
      <c r="D244" s="2">
        <v>307104</v>
      </c>
      <c r="E244" s="2" t="s">
        <v>21</v>
      </c>
      <c r="F244" s="64" t="s">
        <v>10</v>
      </c>
      <c r="G244" s="1" t="s">
        <v>198</v>
      </c>
      <c r="H244" s="1" t="s">
        <v>33</v>
      </c>
      <c r="I244" s="1" t="s">
        <v>30</v>
      </c>
    </row>
    <row r="245" spans="1:9" x14ac:dyDescent="0.25">
      <c r="A245" s="1" t="s">
        <v>95</v>
      </c>
      <c r="B245" s="137" t="s">
        <v>32</v>
      </c>
      <c r="C245" s="70" t="s">
        <v>395</v>
      </c>
      <c r="D245" s="2">
        <v>57252</v>
      </c>
      <c r="E245" s="2" t="s">
        <v>454</v>
      </c>
      <c r="F245" s="64" t="s">
        <v>16</v>
      </c>
      <c r="G245" s="1" t="s">
        <v>198</v>
      </c>
      <c r="H245" s="1" t="s">
        <v>19</v>
      </c>
      <c r="I245" s="1" t="s">
        <v>14</v>
      </c>
    </row>
    <row r="246" spans="1:9" x14ac:dyDescent="0.25">
      <c r="A246" s="1" t="s">
        <v>95</v>
      </c>
      <c r="B246" s="137" t="s">
        <v>73</v>
      </c>
      <c r="C246" s="70" t="s">
        <v>455</v>
      </c>
      <c r="D246" s="2">
        <v>910770</v>
      </c>
      <c r="E246" s="2" t="s">
        <v>21</v>
      </c>
      <c r="F246" s="64" t="s">
        <v>16</v>
      </c>
      <c r="G246" s="1" t="s">
        <v>198</v>
      </c>
      <c r="H246" s="1" t="s">
        <v>19</v>
      </c>
      <c r="I246" s="1" t="s">
        <v>30</v>
      </c>
    </row>
    <row r="247" spans="1:9" x14ac:dyDescent="0.25">
      <c r="A247" s="1" t="s">
        <v>95</v>
      </c>
      <c r="B247" s="137" t="s">
        <v>60</v>
      </c>
      <c r="C247" s="70" t="s">
        <v>416</v>
      </c>
      <c r="D247" s="2">
        <v>50000</v>
      </c>
      <c r="E247" s="2" t="s">
        <v>454</v>
      </c>
      <c r="F247" s="64" t="s">
        <v>16</v>
      </c>
      <c r="G247" s="1" t="s">
        <v>198</v>
      </c>
      <c r="H247" s="1" t="s">
        <v>19</v>
      </c>
      <c r="I247" s="1" t="s">
        <v>14</v>
      </c>
    </row>
    <row r="248" spans="1:9" x14ac:dyDescent="0.25">
      <c r="A248" s="1" t="s">
        <v>95</v>
      </c>
      <c r="B248" s="137" t="s">
        <v>125</v>
      </c>
      <c r="C248" s="70" t="s">
        <v>392</v>
      </c>
      <c r="D248" s="2">
        <v>80000</v>
      </c>
      <c r="E248" s="2" t="s">
        <v>454</v>
      </c>
      <c r="F248" s="64" t="s">
        <v>16</v>
      </c>
      <c r="G248" s="1" t="s">
        <v>198</v>
      </c>
      <c r="H248" s="1" t="s">
        <v>81</v>
      </c>
      <c r="I248" s="1" t="s">
        <v>14</v>
      </c>
    </row>
    <row r="249" spans="1:9" x14ac:dyDescent="0.25">
      <c r="A249" s="1" t="s">
        <v>95</v>
      </c>
      <c r="B249" s="137" t="s">
        <v>210</v>
      </c>
      <c r="C249" s="70" t="s">
        <v>402</v>
      </c>
      <c r="D249" s="2">
        <v>50000</v>
      </c>
      <c r="E249" s="2" t="s">
        <v>454</v>
      </c>
      <c r="F249" s="64" t="s">
        <v>16</v>
      </c>
      <c r="G249" s="1" t="s">
        <v>198</v>
      </c>
      <c r="H249" s="1" t="s">
        <v>81</v>
      </c>
      <c r="I249" s="1" t="s">
        <v>14</v>
      </c>
    </row>
    <row r="250" spans="1:9" x14ac:dyDescent="0.25">
      <c r="A250" s="1" t="s">
        <v>95</v>
      </c>
      <c r="B250" s="137" t="s">
        <v>148</v>
      </c>
      <c r="C250" s="70" t="s">
        <v>385</v>
      </c>
      <c r="D250" s="2">
        <v>50000</v>
      </c>
      <c r="E250" s="2" t="s">
        <v>454</v>
      </c>
      <c r="F250" s="64" t="s">
        <v>16</v>
      </c>
      <c r="G250" s="1" t="s">
        <v>198</v>
      </c>
      <c r="H250" s="1" t="s">
        <v>19</v>
      </c>
      <c r="I250" s="1" t="s">
        <v>30</v>
      </c>
    </row>
    <row r="251" spans="1:9" x14ac:dyDescent="0.25">
      <c r="A251" s="1" t="s">
        <v>95</v>
      </c>
      <c r="B251" s="137" t="s">
        <v>132</v>
      </c>
      <c r="C251" s="70" t="s">
        <v>456</v>
      </c>
      <c r="D251" s="2">
        <v>400000</v>
      </c>
      <c r="E251" s="2" t="s">
        <v>13</v>
      </c>
      <c r="F251" s="64" t="s">
        <v>10</v>
      </c>
      <c r="G251" s="1" t="s">
        <v>428</v>
      </c>
      <c r="H251" s="1" t="s">
        <v>12</v>
      </c>
      <c r="I251" s="1" t="s">
        <v>132</v>
      </c>
    </row>
    <row r="252" spans="1:9" x14ac:dyDescent="0.25">
      <c r="A252" s="1" t="s">
        <v>95</v>
      </c>
      <c r="B252" s="137" t="s">
        <v>125</v>
      </c>
      <c r="C252" s="70" t="s">
        <v>457</v>
      </c>
      <c r="D252" s="2">
        <v>1347500</v>
      </c>
      <c r="E252" s="2" t="s">
        <v>61</v>
      </c>
      <c r="F252" s="64" t="s">
        <v>16</v>
      </c>
      <c r="G252" s="1" t="s">
        <v>198</v>
      </c>
      <c r="H252" s="1" t="s">
        <v>81</v>
      </c>
      <c r="I252" s="1" t="s">
        <v>14</v>
      </c>
    </row>
    <row r="253" spans="1:9" x14ac:dyDescent="0.25">
      <c r="A253" s="1" t="s">
        <v>95</v>
      </c>
      <c r="B253" s="137" t="s">
        <v>130</v>
      </c>
      <c r="C253" s="70" t="s">
        <v>458</v>
      </c>
      <c r="D253" s="2">
        <v>240000</v>
      </c>
      <c r="E253" s="2" t="s">
        <v>9</v>
      </c>
      <c r="F253" s="64" t="s">
        <v>16</v>
      </c>
      <c r="G253" s="1" t="s">
        <v>198</v>
      </c>
      <c r="H253" s="1" t="s">
        <v>19</v>
      </c>
      <c r="I253" s="1" t="s">
        <v>14</v>
      </c>
    </row>
    <row r="254" spans="1:9" x14ac:dyDescent="0.25">
      <c r="A254" s="1" t="s">
        <v>95</v>
      </c>
      <c r="B254" s="137" t="s">
        <v>60</v>
      </c>
      <c r="C254" s="70" t="s">
        <v>459</v>
      </c>
      <c r="D254" s="2">
        <v>212922</v>
      </c>
      <c r="E254" s="2" t="s">
        <v>21</v>
      </c>
      <c r="F254" s="64" t="s">
        <v>10</v>
      </c>
      <c r="G254" s="1" t="s">
        <v>209</v>
      </c>
      <c r="H254" s="1" t="s">
        <v>12</v>
      </c>
      <c r="I254" s="1" t="s">
        <v>14</v>
      </c>
    </row>
    <row r="255" spans="1:9" x14ac:dyDescent="0.25">
      <c r="A255" s="1" t="s">
        <v>95</v>
      </c>
      <c r="B255" s="137" t="s">
        <v>62</v>
      </c>
      <c r="C255" s="70" t="s">
        <v>460</v>
      </c>
      <c r="D255" s="2">
        <v>120000</v>
      </c>
      <c r="E255" s="2" t="s">
        <v>9</v>
      </c>
      <c r="F255" s="64" t="s">
        <v>16</v>
      </c>
      <c r="G255" s="1" t="s">
        <v>198</v>
      </c>
      <c r="H255" s="1" t="s">
        <v>19</v>
      </c>
      <c r="I255" s="1" t="s">
        <v>30</v>
      </c>
    </row>
    <row r="256" spans="1:9" x14ac:dyDescent="0.25">
      <c r="A256" s="1" t="s">
        <v>95</v>
      </c>
      <c r="B256" s="137" t="s">
        <v>131</v>
      </c>
      <c r="C256" s="70" t="s">
        <v>461</v>
      </c>
      <c r="D256" s="2">
        <v>240000</v>
      </c>
      <c r="E256" s="2" t="s">
        <v>9</v>
      </c>
      <c r="F256" s="64" t="s">
        <v>16</v>
      </c>
      <c r="G256" s="1" t="s">
        <v>198</v>
      </c>
      <c r="H256" s="1" t="s">
        <v>133</v>
      </c>
      <c r="I256" s="1" t="s">
        <v>30</v>
      </c>
    </row>
    <row r="257" spans="1:9" x14ac:dyDescent="0.25">
      <c r="A257" s="1" t="s">
        <v>95</v>
      </c>
      <c r="B257" s="137" t="s">
        <v>174</v>
      </c>
      <c r="C257" s="70" t="s">
        <v>462</v>
      </c>
      <c r="D257" s="2">
        <v>21728</v>
      </c>
      <c r="E257" s="2" t="s">
        <v>21</v>
      </c>
      <c r="F257" s="64" t="s">
        <v>16</v>
      </c>
      <c r="G257" s="1" t="s">
        <v>198</v>
      </c>
      <c r="H257" s="1" t="s">
        <v>12</v>
      </c>
      <c r="I257" s="1" t="s">
        <v>30</v>
      </c>
    </row>
    <row r="258" spans="1:9" x14ac:dyDescent="0.25">
      <c r="A258" s="1" t="s">
        <v>95</v>
      </c>
      <c r="B258" s="137" t="s">
        <v>361</v>
      </c>
      <c r="C258" s="70" t="s">
        <v>463</v>
      </c>
      <c r="D258" s="2">
        <v>56303</v>
      </c>
      <c r="E258" s="2" t="s">
        <v>21</v>
      </c>
      <c r="F258" s="64" t="s">
        <v>16</v>
      </c>
      <c r="G258" s="1" t="s">
        <v>198</v>
      </c>
      <c r="H258" s="1" t="s">
        <v>18</v>
      </c>
      <c r="I258" s="1" t="s">
        <v>14</v>
      </c>
    </row>
    <row r="259" spans="1:9" x14ac:dyDescent="0.25">
      <c r="A259" s="1" t="s">
        <v>95</v>
      </c>
      <c r="B259" s="137" t="s">
        <v>67</v>
      </c>
      <c r="C259" s="70" t="s">
        <v>464</v>
      </c>
      <c r="D259" s="2">
        <v>312000</v>
      </c>
      <c r="E259" s="2" t="s">
        <v>9</v>
      </c>
      <c r="F259" s="64" t="s">
        <v>16</v>
      </c>
      <c r="G259" s="1" t="s">
        <v>198</v>
      </c>
      <c r="H259" s="1" t="s">
        <v>81</v>
      </c>
      <c r="I259" s="1" t="s">
        <v>30</v>
      </c>
    </row>
    <row r="260" spans="1:9" x14ac:dyDescent="0.25">
      <c r="A260" s="1" t="s">
        <v>95</v>
      </c>
      <c r="B260" s="137" t="s">
        <v>360</v>
      </c>
      <c r="C260" s="70" t="s">
        <v>465</v>
      </c>
      <c r="D260" s="2">
        <v>176455</v>
      </c>
      <c r="E260" s="2" t="s">
        <v>21</v>
      </c>
      <c r="F260" s="64" t="s">
        <v>16</v>
      </c>
      <c r="G260" s="1" t="s">
        <v>198</v>
      </c>
      <c r="H260" s="1" t="s">
        <v>19</v>
      </c>
      <c r="I260" s="1" t="s">
        <v>14</v>
      </c>
    </row>
    <row r="261" spans="1:9" x14ac:dyDescent="0.25">
      <c r="A261" s="1" t="s">
        <v>95</v>
      </c>
      <c r="B261" s="137" t="s">
        <v>63</v>
      </c>
      <c r="C261" s="70" t="s">
        <v>466</v>
      </c>
      <c r="D261" s="2">
        <v>420000</v>
      </c>
      <c r="E261" s="2" t="s">
        <v>9</v>
      </c>
      <c r="F261" s="64" t="s">
        <v>16</v>
      </c>
      <c r="G261" s="1" t="s">
        <v>198</v>
      </c>
      <c r="H261" s="1" t="s">
        <v>81</v>
      </c>
      <c r="I261" s="1" t="s">
        <v>14</v>
      </c>
    </row>
    <row r="262" spans="1:9" x14ac:dyDescent="0.25">
      <c r="A262" s="1" t="s">
        <v>95</v>
      </c>
      <c r="B262" s="137" t="s">
        <v>32</v>
      </c>
      <c r="C262" s="70" t="s">
        <v>467</v>
      </c>
      <c r="D262" s="2">
        <v>510000</v>
      </c>
      <c r="E262" s="2" t="s">
        <v>9</v>
      </c>
      <c r="F262" s="64" t="s">
        <v>16</v>
      </c>
      <c r="G262" s="1" t="s">
        <v>198</v>
      </c>
      <c r="H262" s="1" t="s">
        <v>133</v>
      </c>
      <c r="I262" s="1" t="s">
        <v>14</v>
      </c>
    </row>
    <row r="263" spans="1:9" x14ac:dyDescent="0.25">
      <c r="A263" s="1" t="s">
        <v>95</v>
      </c>
      <c r="B263" s="1" t="s">
        <v>32</v>
      </c>
      <c r="C263" s="23" t="s">
        <v>468</v>
      </c>
      <c r="D263" s="1">
        <v>300000</v>
      </c>
      <c r="E263" s="1" t="s">
        <v>9</v>
      </c>
      <c r="F263" s="1" t="s">
        <v>16</v>
      </c>
      <c r="G263" s="1" t="s">
        <v>209</v>
      </c>
      <c r="H263" s="1" t="s">
        <v>18</v>
      </c>
      <c r="I263" s="1" t="s">
        <v>14</v>
      </c>
    </row>
    <row r="264" spans="1:9" x14ac:dyDescent="0.25">
      <c r="A264" s="1" t="s">
        <v>95</v>
      </c>
      <c r="B264" s="1" t="s">
        <v>60</v>
      </c>
      <c r="C264" s="23" t="s">
        <v>469</v>
      </c>
      <c r="D264" s="1">
        <v>305000</v>
      </c>
      <c r="E264" s="1" t="s">
        <v>9</v>
      </c>
      <c r="F264" s="1" t="s">
        <v>16</v>
      </c>
      <c r="G264" s="1" t="s">
        <v>198</v>
      </c>
      <c r="H264" s="1" t="s">
        <v>81</v>
      </c>
      <c r="I264" s="1" t="s">
        <v>14</v>
      </c>
    </row>
    <row r="265" spans="1:9" x14ac:dyDescent="0.25">
      <c r="A265" s="1" t="s">
        <v>95</v>
      </c>
      <c r="B265" s="1" t="s">
        <v>216</v>
      </c>
      <c r="C265" s="23" t="s">
        <v>470</v>
      </c>
      <c r="D265" s="1">
        <v>230000</v>
      </c>
      <c r="E265" s="1" t="s">
        <v>9</v>
      </c>
      <c r="F265" s="1" t="s">
        <v>16</v>
      </c>
      <c r="G265" s="1" t="s">
        <v>198</v>
      </c>
      <c r="H265" s="1" t="s">
        <v>81</v>
      </c>
      <c r="I265" s="1" t="s">
        <v>14</v>
      </c>
    </row>
    <row r="266" spans="1:9" x14ac:dyDescent="0.25">
      <c r="A266" s="1" t="s">
        <v>95</v>
      </c>
      <c r="B266" s="1" t="s">
        <v>32</v>
      </c>
      <c r="C266" s="23" t="s">
        <v>471</v>
      </c>
      <c r="D266" s="1">
        <v>61622</v>
      </c>
      <c r="E266" s="1" t="s">
        <v>21</v>
      </c>
      <c r="F266" s="1" t="s">
        <v>16</v>
      </c>
      <c r="G266" s="1" t="s">
        <v>198</v>
      </c>
      <c r="H266" s="1" t="s">
        <v>18</v>
      </c>
      <c r="I266" s="1" t="s">
        <v>14</v>
      </c>
    </row>
    <row r="267" spans="1:9" x14ac:dyDescent="0.25">
      <c r="A267" s="1" t="s">
        <v>95</v>
      </c>
      <c r="B267" s="1" t="s">
        <v>131</v>
      </c>
      <c r="C267" s="23" t="s">
        <v>472</v>
      </c>
      <c r="D267" s="1">
        <v>612000</v>
      </c>
      <c r="E267" s="1" t="s">
        <v>9</v>
      </c>
      <c r="F267" s="1" t="s">
        <v>16</v>
      </c>
      <c r="G267" s="1" t="s">
        <v>198</v>
      </c>
      <c r="H267" s="1" t="s">
        <v>81</v>
      </c>
      <c r="I267" s="1" t="s">
        <v>30</v>
      </c>
    </row>
    <row r="268" spans="1:9" x14ac:dyDescent="0.25">
      <c r="A268" s="1" t="s">
        <v>95</v>
      </c>
      <c r="B268" s="1" t="s">
        <v>67</v>
      </c>
      <c r="C268" s="23" t="s">
        <v>473</v>
      </c>
      <c r="D268" s="1">
        <v>148000</v>
      </c>
      <c r="E268" s="1" t="s">
        <v>9</v>
      </c>
      <c r="F268" s="1" t="s">
        <v>16</v>
      </c>
      <c r="G268" s="1" t="s">
        <v>198</v>
      </c>
      <c r="H268" s="1" t="s">
        <v>81</v>
      </c>
      <c r="I268" s="1" t="s">
        <v>14</v>
      </c>
    </row>
    <row r="269" spans="1:9" x14ac:dyDescent="0.25">
      <c r="A269" s="1" t="s">
        <v>95</v>
      </c>
      <c r="B269" s="1" t="s">
        <v>216</v>
      </c>
      <c r="C269" s="23" t="s">
        <v>470</v>
      </c>
      <c r="D269" s="1">
        <v>57500</v>
      </c>
      <c r="E269" s="1" t="s">
        <v>454</v>
      </c>
      <c r="F269" s="1" t="s">
        <v>16</v>
      </c>
      <c r="G269" s="1" t="s">
        <v>198</v>
      </c>
      <c r="H269" s="1" t="s">
        <v>81</v>
      </c>
      <c r="I269" s="1" t="s">
        <v>14</v>
      </c>
    </row>
    <row r="270" spans="1:9" x14ac:dyDescent="0.25">
      <c r="A270" s="1" t="s">
        <v>95</v>
      </c>
      <c r="B270" s="1" t="s">
        <v>67</v>
      </c>
      <c r="C270" s="23" t="s">
        <v>473</v>
      </c>
      <c r="D270" s="1">
        <v>50000</v>
      </c>
      <c r="E270" s="1" t="s">
        <v>454</v>
      </c>
      <c r="F270" s="1" t="s">
        <v>16</v>
      </c>
      <c r="G270" s="1" t="s">
        <v>198</v>
      </c>
      <c r="H270" s="1" t="s">
        <v>81</v>
      </c>
      <c r="I270" s="1" t="s">
        <v>30</v>
      </c>
    </row>
    <row r="271" spans="1:9" x14ac:dyDescent="0.25">
      <c r="A271" s="1" t="s">
        <v>95</v>
      </c>
      <c r="B271" s="1" t="s">
        <v>350</v>
      </c>
      <c r="C271" s="23" t="s">
        <v>474</v>
      </c>
      <c r="D271" s="1">
        <v>126437</v>
      </c>
      <c r="E271" s="1" t="s">
        <v>21</v>
      </c>
      <c r="F271" s="1" t="s">
        <v>16</v>
      </c>
      <c r="G271" s="1" t="s">
        <v>198</v>
      </c>
      <c r="H271" s="1" t="s">
        <v>19</v>
      </c>
      <c r="I271" s="1" t="s">
        <v>14</v>
      </c>
    </row>
    <row r="272" spans="1:9" x14ac:dyDescent="0.25">
      <c r="A272" s="1" t="s">
        <v>95</v>
      </c>
      <c r="B272" s="1" t="s">
        <v>67</v>
      </c>
      <c r="C272" s="23" t="s">
        <v>475</v>
      </c>
      <c r="D272" s="1">
        <v>550000</v>
      </c>
      <c r="E272" s="1" t="s">
        <v>21</v>
      </c>
      <c r="F272" s="1" t="s">
        <v>16</v>
      </c>
      <c r="G272" s="1" t="s">
        <v>198</v>
      </c>
      <c r="H272" s="1" t="s">
        <v>81</v>
      </c>
      <c r="I272" s="1" t="s">
        <v>30</v>
      </c>
    </row>
    <row r="273" spans="1:9" x14ac:dyDescent="0.25">
      <c r="A273" s="1" t="s">
        <v>95</v>
      </c>
      <c r="B273" s="1" t="s">
        <v>360</v>
      </c>
      <c r="C273" s="23" t="s">
        <v>476</v>
      </c>
      <c r="D273" s="1">
        <v>1250000</v>
      </c>
      <c r="E273" s="1" t="s">
        <v>9</v>
      </c>
      <c r="F273" s="1" t="s">
        <v>16</v>
      </c>
      <c r="G273" s="1" t="s">
        <v>198</v>
      </c>
      <c r="H273" s="1" t="s">
        <v>19</v>
      </c>
      <c r="I273" s="1" t="s">
        <v>30</v>
      </c>
    </row>
    <row r="274" spans="1:9" x14ac:dyDescent="0.25">
      <c r="A274" s="1" t="s">
        <v>95</v>
      </c>
      <c r="B274" s="1" t="s">
        <v>14</v>
      </c>
      <c r="C274" s="23" t="s">
        <v>386</v>
      </c>
      <c r="D274" s="1">
        <v>200000</v>
      </c>
      <c r="E274" s="1" t="s">
        <v>13</v>
      </c>
      <c r="F274" s="1" t="s">
        <v>10</v>
      </c>
      <c r="G274" s="1" t="s">
        <v>198</v>
      </c>
      <c r="H274" s="1" t="s">
        <v>12</v>
      </c>
      <c r="I274" s="1" t="s">
        <v>14</v>
      </c>
    </row>
    <row r="275" spans="1:9" x14ac:dyDescent="0.25">
      <c r="A275" s="1" t="s">
        <v>95</v>
      </c>
      <c r="B275" s="61" t="s">
        <v>216</v>
      </c>
      <c r="C275" s="1" t="s">
        <v>443</v>
      </c>
      <c r="D275" s="64">
        <v>50000</v>
      </c>
      <c r="E275" s="1" t="s">
        <v>454</v>
      </c>
      <c r="F275" s="1" t="s">
        <v>16</v>
      </c>
      <c r="G275" s="137" t="s">
        <v>198</v>
      </c>
      <c r="H275" s="70" t="s">
        <v>19</v>
      </c>
      <c r="I275" s="1" t="s">
        <v>14</v>
      </c>
    </row>
    <row r="276" spans="1:9" x14ac:dyDescent="0.25">
      <c r="A276" s="1" t="s">
        <v>95</v>
      </c>
      <c r="B276" s="61" t="s">
        <v>14</v>
      </c>
      <c r="C276" s="1" t="s">
        <v>281</v>
      </c>
      <c r="D276" s="64">
        <v>1020000</v>
      </c>
      <c r="E276" s="1" t="s">
        <v>9</v>
      </c>
      <c r="F276" s="1" t="s">
        <v>10</v>
      </c>
      <c r="G276" s="137" t="s">
        <v>200</v>
      </c>
      <c r="H276" s="70" t="s">
        <v>12</v>
      </c>
      <c r="I276" s="1" t="s">
        <v>14</v>
      </c>
    </row>
    <row r="277" spans="1:9" x14ac:dyDescent="0.25">
      <c r="A277" s="1" t="s">
        <v>95</v>
      </c>
      <c r="B277" s="61" t="s">
        <v>213</v>
      </c>
      <c r="C277" s="1" t="s">
        <v>484</v>
      </c>
      <c r="D277" s="64">
        <v>288000</v>
      </c>
      <c r="E277" s="1" t="s">
        <v>9</v>
      </c>
      <c r="F277" s="1" t="s">
        <v>16</v>
      </c>
      <c r="G277" s="137" t="s">
        <v>198</v>
      </c>
      <c r="H277" s="70" t="s">
        <v>19</v>
      </c>
      <c r="I277" s="1" t="s">
        <v>30</v>
      </c>
    </row>
    <row r="278" spans="1:9" x14ac:dyDescent="0.25">
      <c r="A278" s="1" t="s">
        <v>95</v>
      </c>
      <c r="B278" s="61" t="s">
        <v>213</v>
      </c>
      <c r="C278" s="1" t="s">
        <v>485</v>
      </c>
      <c r="D278" s="64">
        <v>34632</v>
      </c>
      <c r="E278" s="1" t="s">
        <v>21</v>
      </c>
      <c r="F278" s="1" t="s">
        <v>16</v>
      </c>
      <c r="G278" s="137" t="s">
        <v>209</v>
      </c>
      <c r="H278" s="70" t="s">
        <v>19</v>
      </c>
      <c r="I278" s="1" t="s">
        <v>30</v>
      </c>
    </row>
    <row r="279" spans="1:9" x14ac:dyDescent="0.25">
      <c r="A279" s="1" t="s">
        <v>95</v>
      </c>
      <c r="B279" s="61" t="s">
        <v>162</v>
      </c>
      <c r="C279" s="1" t="s">
        <v>486</v>
      </c>
      <c r="D279" s="64">
        <v>485866</v>
      </c>
      <c r="E279" s="1" t="s">
        <v>21</v>
      </c>
      <c r="F279" s="1" t="s">
        <v>10</v>
      </c>
      <c r="G279" s="137" t="s">
        <v>206</v>
      </c>
      <c r="H279" s="70" t="s">
        <v>12</v>
      </c>
      <c r="I279" s="1" t="s">
        <v>30</v>
      </c>
    </row>
    <row r="280" spans="1:9" x14ac:dyDescent="0.25">
      <c r="A280" s="1" t="s">
        <v>95</v>
      </c>
      <c r="B280" s="61" t="s">
        <v>73</v>
      </c>
      <c r="C280" s="1" t="s">
        <v>487</v>
      </c>
      <c r="D280" s="64">
        <v>300000</v>
      </c>
      <c r="E280" s="1" t="s">
        <v>9</v>
      </c>
      <c r="F280" s="1" t="s">
        <v>16</v>
      </c>
      <c r="G280" s="137" t="s">
        <v>428</v>
      </c>
      <c r="H280" s="70" t="s">
        <v>18</v>
      </c>
      <c r="I280" s="1" t="s">
        <v>30</v>
      </c>
    </row>
    <row r="281" spans="1:9" x14ac:dyDescent="0.25">
      <c r="A281" s="1" t="s">
        <v>96</v>
      </c>
      <c r="B281" s="70" t="s">
        <v>63</v>
      </c>
      <c r="C281" s="1" t="s">
        <v>488</v>
      </c>
      <c r="D281" s="2">
        <v>170059.85</v>
      </c>
      <c r="E281" s="161">
        <v>197820</v>
      </c>
      <c r="F281" s="160" t="s">
        <v>9</v>
      </c>
      <c r="G281" s="64" t="s">
        <v>16</v>
      </c>
      <c r="H281" s="1" t="s">
        <v>211</v>
      </c>
      <c r="I281" s="1" t="s">
        <v>14</v>
      </c>
    </row>
    <row r="282" spans="1:9" x14ac:dyDescent="0.25">
      <c r="A282" s="1" t="s">
        <v>96</v>
      </c>
      <c r="B282" s="70" t="s">
        <v>216</v>
      </c>
      <c r="C282" s="1" t="s">
        <v>489</v>
      </c>
      <c r="D282" s="2">
        <v>248956.5</v>
      </c>
      <c r="E282" s="161">
        <v>315000</v>
      </c>
      <c r="F282" s="160" t="s">
        <v>9</v>
      </c>
      <c r="G282" s="64" t="s">
        <v>16</v>
      </c>
      <c r="H282" s="1" t="s">
        <v>198</v>
      </c>
      <c r="I282" s="1" t="s">
        <v>14</v>
      </c>
    </row>
    <row r="283" spans="1:9" x14ac:dyDescent="0.25">
      <c r="A283" s="1" t="s">
        <v>96</v>
      </c>
      <c r="B283" s="70" t="s">
        <v>162</v>
      </c>
      <c r="C283" s="1" t="s">
        <v>490</v>
      </c>
      <c r="D283" s="2">
        <v>2741240</v>
      </c>
      <c r="E283" s="161">
        <v>3000000</v>
      </c>
      <c r="F283" s="160" t="s">
        <v>9</v>
      </c>
      <c r="G283" s="64" t="s">
        <v>16</v>
      </c>
      <c r="H283" s="1" t="s">
        <v>200</v>
      </c>
      <c r="I283" s="1" t="s">
        <v>30</v>
      </c>
    </row>
    <row r="284" spans="1:9" x14ac:dyDescent="0.25">
      <c r="A284" s="1" t="s">
        <v>96</v>
      </c>
      <c r="B284" s="70" t="s">
        <v>216</v>
      </c>
      <c r="C284" s="1" t="s">
        <v>489</v>
      </c>
      <c r="D284" s="2">
        <v>73860</v>
      </c>
      <c r="E284" s="161">
        <v>73800</v>
      </c>
      <c r="F284" s="160" t="s">
        <v>454</v>
      </c>
      <c r="G284" s="64" t="s">
        <v>16</v>
      </c>
      <c r="H284" s="1" t="s">
        <v>198</v>
      </c>
      <c r="I284" s="1" t="s">
        <v>14</v>
      </c>
    </row>
    <row r="285" spans="1:9" x14ac:dyDescent="0.25">
      <c r="A285" s="1" t="s">
        <v>96</v>
      </c>
      <c r="B285" s="70" t="s">
        <v>67</v>
      </c>
      <c r="C285" s="1" t="s">
        <v>491</v>
      </c>
      <c r="D285" s="2">
        <v>392935</v>
      </c>
      <c r="E285" s="161">
        <v>450000</v>
      </c>
      <c r="F285" s="160" t="s">
        <v>9</v>
      </c>
      <c r="G285" s="64" t="s">
        <v>16</v>
      </c>
      <c r="H285" s="1" t="s">
        <v>198</v>
      </c>
      <c r="I285" s="1" t="s">
        <v>30</v>
      </c>
    </row>
    <row r="286" spans="1:9" x14ac:dyDescent="0.25">
      <c r="A286" s="1" t="s">
        <v>96</v>
      </c>
      <c r="B286" s="70" t="s">
        <v>67</v>
      </c>
      <c r="C286" s="1" t="s">
        <v>492</v>
      </c>
      <c r="D286" s="2">
        <v>552883</v>
      </c>
      <c r="E286" s="161">
        <v>615000</v>
      </c>
      <c r="F286" s="160" t="s">
        <v>9</v>
      </c>
      <c r="G286" s="64" t="s">
        <v>16</v>
      </c>
      <c r="H286" s="1" t="s">
        <v>198</v>
      </c>
      <c r="I286" s="1" t="s">
        <v>30</v>
      </c>
    </row>
    <row r="287" spans="1:9" x14ac:dyDescent="0.25">
      <c r="A287" s="1" t="s">
        <v>96</v>
      </c>
      <c r="B287" s="70" t="s">
        <v>63</v>
      </c>
      <c r="C287" s="1" t="s">
        <v>493</v>
      </c>
      <c r="D287" s="2">
        <v>1800223</v>
      </c>
      <c r="E287" s="161">
        <v>1974500</v>
      </c>
      <c r="F287" s="160" t="s">
        <v>9</v>
      </c>
      <c r="G287" s="64" t="s">
        <v>16</v>
      </c>
      <c r="H287" s="1" t="s">
        <v>205</v>
      </c>
      <c r="I287" s="1" t="s">
        <v>14</v>
      </c>
    </row>
    <row r="288" spans="1:9" x14ac:dyDescent="0.25">
      <c r="A288" s="1" t="s">
        <v>96</v>
      </c>
      <c r="B288" s="70" t="s">
        <v>299</v>
      </c>
      <c r="C288" s="1" t="s">
        <v>494</v>
      </c>
      <c r="D288" s="2">
        <v>150060</v>
      </c>
      <c r="E288" s="161">
        <v>150000</v>
      </c>
      <c r="F288" s="160" t="s">
        <v>13</v>
      </c>
      <c r="G288" s="64" t="s">
        <v>10</v>
      </c>
      <c r="H288" s="1" t="s">
        <v>198</v>
      </c>
      <c r="I288" s="1" t="s">
        <v>30</v>
      </c>
    </row>
    <row r="289" spans="1:9" x14ac:dyDescent="0.25">
      <c r="A289" s="1" t="s">
        <v>96</v>
      </c>
      <c r="B289" s="70" t="s">
        <v>130</v>
      </c>
      <c r="C289" s="1" t="s">
        <v>496</v>
      </c>
      <c r="D289" s="2">
        <v>6339</v>
      </c>
      <c r="E289" s="161">
        <v>175656</v>
      </c>
      <c r="F289" s="160" t="s">
        <v>21</v>
      </c>
      <c r="G289" s="64" t="s">
        <v>10</v>
      </c>
      <c r="H289" s="1" t="s">
        <v>198</v>
      </c>
      <c r="I289" s="1" t="s">
        <v>14</v>
      </c>
    </row>
    <row r="290" spans="1:9" x14ac:dyDescent="0.25">
      <c r="A290" s="1" t="s">
        <v>96</v>
      </c>
      <c r="B290" s="70" t="s">
        <v>66</v>
      </c>
      <c r="C290" s="1" t="s">
        <v>497</v>
      </c>
      <c r="D290" s="2">
        <v>185470</v>
      </c>
      <c r="E290" s="161">
        <v>220000</v>
      </c>
      <c r="F290" s="160" t="s">
        <v>9</v>
      </c>
      <c r="G290" s="64" t="s">
        <v>16</v>
      </c>
      <c r="H290" s="1" t="s">
        <v>198</v>
      </c>
      <c r="I290" s="1" t="s">
        <v>14</v>
      </c>
    </row>
    <row r="291" spans="1:9" x14ac:dyDescent="0.25">
      <c r="A291" s="1" t="s">
        <v>96</v>
      </c>
      <c r="B291" s="70" t="s">
        <v>14</v>
      </c>
      <c r="C291" s="1" t="s">
        <v>197</v>
      </c>
      <c r="D291" s="2">
        <v>500060</v>
      </c>
      <c r="E291" s="161">
        <v>500000</v>
      </c>
      <c r="F291" s="160" t="s">
        <v>13</v>
      </c>
      <c r="G291" s="64" t="s">
        <v>10</v>
      </c>
      <c r="H291" s="1" t="s">
        <v>198</v>
      </c>
      <c r="I291" s="1" t="s">
        <v>14</v>
      </c>
    </row>
    <row r="292" spans="1:9" x14ac:dyDescent="0.25">
      <c r="A292" s="1" t="s">
        <v>96</v>
      </c>
      <c r="B292" s="70" t="s">
        <v>299</v>
      </c>
      <c r="C292" s="1" t="s">
        <v>498</v>
      </c>
      <c r="D292" s="2">
        <v>121185</v>
      </c>
      <c r="E292" s="161">
        <v>150000</v>
      </c>
      <c r="F292" s="160" t="s">
        <v>9</v>
      </c>
      <c r="G292" s="64" t="s">
        <v>16</v>
      </c>
      <c r="H292" s="1" t="s">
        <v>198</v>
      </c>
      <c r="I292" s="1" t="s">
        <v>30</v>
      </c>
    </row>
    <row r="293" spans="1:9" x14ac:dyDescent="0.25">
      <c r="A293" s="1" t="s">
        <v>96</v>
      </c>
      <c r="B293" s="70" t="s">
        <v>125</v>
      </c>
      <c r="C293" s="1" t="s">
        <v>499</v>
      </c>
      <c r="D293" s="2">
        <v>350620</v>
      </c>
      <c r="E293" s="161">
        <v>400000</v>
      </c>
      <c r="F293" s="160" t="s">
        <v>9</v>
      </c>
      <c r="G293" s="64" t="s">
        <v>16</v>
      </c>
      <c r="H293" s="1" t="s">
        <v>198</v>
      </c>
      <c r="I293" s="1" t="s">
        <v>14</v>
      </c>
    </row>
    <row r="294" spans="1:9" x14ac:dyDescent="0.25">
      <c r="A294" s="1" t="s">
        <v>96</v>
      </c>
      <c r="B294" s="70" t="s">
        <v>132</v>
      </c>
      <c r="C294" s="1" t="s">
        <v>500</v>
      </c>
      <c r="D294" s="2">
        <v>20060</v>
      </c>
      <c r="E294" s="161">
        <v>20000</v>
      </c>
      <c r="F294" s="160" t="s">
        <v>13</v>
      </c>
      <c r="G294" s="64" t="s">
        <v>10</v>
      </c>
      <c r="H294" s="1" t="s">
        <v>198</v>
      </c>
      <c r="I294" s="1" t="s">
        <v>132</v>
      </c>
    </row>
    <row r="295" spans="1:9" x14ac:dyDescent="0.25">
      <c r="A295" s="1" t="s">
        <v>96</v>
      </c>
      <c r="B295" s="70" t="s">
        <v>174</v>
      </c>
      <c r="C295" s="1" t="s">
        <v>495</v>
      </c>
      <c r="D295" s="2">
        <v>600532</v>
      </c>
      <c r="E295" s="161">
        <v>667000</v>
      </c>
      <c r="F295" s="160" t="s">
        <v>9</v>
      </c>
      <c r="G295" s="64" t="s">
        <v>16</v>
      </c>
      <c r="H295" s="1" t="s">
        <v>211</v>
      </c>
      <c r="I295" s="1" t="s">
        <v>30</v>
      </c>
    </row>
    <row r="296" spans="1:9" x14ac:dyDescent="0.25">
      <c r="A296" s="1" t="s">
        <v>96</v>
      </c>
      <c r="B296" s="70" t="s">
        <v>130</v>
      </c>
      <c r="C296" s="1" t="s">
        <v>294</v>
      </c>
      <c r="D296" s="2">
        <v>33103</v>
      </c>
      <c r="E296" s="161">
        <v>156631</v>
      </c>
      <c r="F296" s="160" t="s">
        <v>21</v>
      </c>
      <c r="G296" s="64" t="s">
        <v>16</v>
      </c>
      <c r="H296" s="1" t="s">
        <v>198</v>
      </c>
      <c r="I296" s="1" t="s">
        <v>14</v>
      </c>
    </row>
    <row r="297" spans="1:9" x14ac:dyDescent="0.25">
      <c r="A297" s="1" t="s">
        <v>96</v>
      </c>
      <c r="B297" s="70" t="s">
        <v>130</v>
      </c>
      <c r="C297" s="1" t="s">
        <v>501</v>
      </c>
      <c r="D297" s="2">
        <v>78181</v>
      </c>
      <c r="E297" s="161">
        <v>235491</v>
      </c>
      <c r="F297" s="160" t="s">
        <v>21</v>
      </c>
      <c r="G297" s="64" t="s">
        <v>10</v>
      </c>
      <c r="H297" s="1" t="s">
        <v>209</v>
      </c>
      <c r="I297" s="1" t="s">
        <v>14</v>
      </c>
    </row>
    <row r="298" spans="1:9" x14ac:dyDescent="0.25">
      <c r="A298" s="1" t="s">
        <v>96</v>
      </c>
      <c r="B298" s="70" t="s">
        <v>131</v>
      </c>
      <c r="C298" s="1" t="s">
        <v>502</v>
      </c>
      <c r="D298" s="2">
        <v>209140</v>
      </c>
      <c r="E298" s="161">
        <v>296000</v>
      </c>
      <c r="F298" s="160" t="s">
        <v>9</v>
      </c>
      <c r="G298" s="64" t="s">
        <v>16</v>
      </c>
      <c r="H298" s="1" t="s">
        <v>200</v>
      </c>
      <c r="I298" s="1" t="s">
        <v>30</v>
      </c>
    </row>
    <row r="299" spans="1:9" x14ac:dyDescent="0.25">
      <c r="A299" s="1" t="s">
        <v>96</v>
      </c>
      <c r="B299" s="70" t="s">
        <v>63</v>
      </c>
      <c r="C299" s="1" t="s">
        <v>505</v>
      </c>
      <c r="D299" s="2">
        <v>300630</v>
      </c>
      <c r="E299" s="161">
        <v>340000</v>
      </c>
      <c r="F299" s="160" t="s">
        <v>9</v>
      </c>
      <c r="G299" s="64" t="s">
        <v>16</v>
      </c>
      <c r="H299" s="1" t="s">
        <v>209</v>
      </c>
      <c r="I299" s="1" t="s">
        <v>14</v>
      </c>
    </row>
    <row r="300" spans="1:9" x14ac:dyDescent="0.25">
      <c r="A300" s="1" t="s">
        <v>96</v>
      </c>
      <c r="B300" s="70" t="s">
        <v>216</v>
      </c>
      <c r="C300" s="1" t="s">
        <v>506</v>
      </c>
      <c r="D300" s="2">
        <v>30464.85</v>
      </c>
      <c r="E300" s="161">
        <v>33163</v>
      </c>
      <c r="F300" s="160" t="s">
        <v>21</v>
      </c>
      <c r="G300" s="64" t="s">
        <v>16</v>
      </c>
      <c r="H300" s="1" t="s">
        <v>211</v>
      </c>
      <c r="I300" s="1" t="s">
        <v>14</v>
      </c>
    </row>
    <row r="301" spans="1:9" x14ac:dyDescent="0.25">
      <c r="A301" s="1" t="s">
        <v>96</v>
      </c>
      <c r="B301" s="70" t="s">
        <v>30</v>
      </c>
      <c r="C301" s="1" t="s">
        <v>287</v>
      </c>
      <c r="D301" s="2">
        <v>2700180</v>
      </c>
      <c r="E301" s="161">
        <v>2700000</v>
      </c>
      <c r="F301" s="160" t="s">
        <v>13</v>
      </c>
      <c r="G301" s="64" t="s">
        <v>10</v>
      </c>
      <c r="H301" s="1" t="s">
        <v>200</v>
      </c>
      <c r="I301" s="1" t="s">
        <v>30</v>
      </c>
    </row>
    <row r="302" spans="1:9" x14ac:dyDescent="0.25">
      <c r="A302" s="1" t="s">
        <v>96</v>
      </c>
      <c r="B302" s="70" t="s">
        <v>14</v>
      </c>
      <c r="C302" s="1" t="s">
        <v>220</v>
      </c>
      <c r="D302" s="2">
        <v>200060</v>
      </c>
      <c r="E302" s="161">
        <v>200000</v>
      </c>
      <c r="F302" s="160" t="s">
        <v>13</v>
      </c>
      <c r="G302" s="64" t="s">
        <v>10</v>
      </c>
      <c r="H302" s="1" t="s">
        <v>198</v>
      </c>
      <c r="I302" s="1" t="s">
        <v>14</v>
      </c>
    </row>
    <row r="303" spans="1:9" x14ac:dyDescent="0.25">
      <c r="A303" s="1" t="s">
        <v>96</v>
      </c>
      <c r="B303" s="70" t="s">
        <v>213</v>
      </c>
      <c r="C303" s="1" t="s">
        <v>507</v>
      </c>
      <c r="D303" s="2">
        <v>327682</v>
      </c>
      <c r="E303" s="161">
        <v>375000</v>
      </c>
      <c r="F303" s="160" t="s">
        <v>9</v>
      </c>
      <c r="G303" s="64" t="s">
        <v>16</v>
      </c>
      <c r="H303" s="1" t="s">
        <v>198</v>
      </c>
      <c r="I303" s="1" t="s">
        <v>14</v>
      </c>
    </row>
    <row r="304" spans="1:9" x14ac:dyDescent="0.25">
      <c r="A304" s="1" t="s">
        <v>96</v>
      </c>
      <c r="B304" s="70" t="s">
        <v>73</v>
      </c>
      <c r="C304" s="1" t="s">
        <v>508</v>
      </c>
      <c r="D304" s="2">
        <v>40582</v>
      </c>
      <c r="E304" s="161">
        <v>220982</v>
      </c>
      <c r="F304" s="160" t="s">
        <v>21</v>
      </c>
      <c r="G304" s="64" t="s">
        <v>10</v>
      </c>
      <c r="H304" s="1" t="s">
        <v>206</v>
      </c>
      <c r="I304" s="1" t="s">
        <v>30</v>
      </c>
    </row>
    <row r="305" spans="1:9" x14ac:dyDescent="0.25">
      <c r="A305" s="1" t="s">
        <v>96</v>
      </c>
      <c r="B305" s="70" t="s">
        <v>73</v>
      </c>
      <c r="C305" s="1" t="s">
        <v>509</v>
      </c>
      <c r="D305" s="2">
        <v>273045</v>
      </c>
      <c r="E305" s="161">
        <v>310000</v>
      </c>
      <c r="F305" s="160" t="s">
        <v>9</v>
      </c>
      <c r="G305" s="64" t="s">
        <v>16</v>
      </c>
      <c r="H305" s="1" t="s">
        <v>198</v>
      </c>
      <c r="I305" s="1" t="s">
        <v>30</v>
      </c>
    </row>
    <row r="306" spans="1:9" x14ac:dyDescent="0.25">
      <c r="A306" s="1" t="s">
        <v>96</v>
      </c>
      <c r="B306" s="70" t="s">
        <v>32</v>
      </c>
      <c r="C306" s="1" t="s">
        <v>510</v>
      </c>
      <c r="D306" s="2">
        <v>323245</v>
      </c>
      <c r="E306" s="161">
        <v>350000</v>
      </c>
      <c r="F306" s="160" t="s">
        <v>9</v>
      </c>
      <c r="G306" s="64" t="s">
        <v>16</v>
      </c>
      <c r="H306" s="1" t="s">
        <v>198</v>
      </c>
      <c r="I306" s="1" t="s">
        <v>14</v>
      </c>
    </row>
    <row r="307" spans="1:9" x14ac:dyDescent="0.25">
      <c r="A307" s="1" t="s">
        <v>96</v>
      </c>
      <c r="B307" s="70" t="s">
        <v>131</v>
      </c>
      <c r="C307" s="1" t="s">
        <v>387</v>
      </c>
      <c r="D307" s="2">
        <v>500512</v>
      </c>
      <c r="E307" s="161">
        <v>916000</v>
      </c>
      <c r="F307" s="160" t="s">
        <v>9</v>
      </c>
      <c r="G307" s="64" t="s">
        <v>10</v>
      </c>
      <c r="H307" s="1" t="s">
        <v>198</v>
      </c>
      <c r="I307" s="1" t="s">
        <v>30</v>
      </c>
    </row>
    <row r="308" spans="1:9" x14ac:dyDescent="0.25">
      <c r="A308" s="1" t="s">
        <v>96</v>
      </c>
      <c r="B308" s="70" t="s">
        <v>210</v>
      </c>
      <c r="C308" s="1" t="s">
        <v>511</v>
      </c>
      <c r="D308" s="2">
        <v>150794</v>
      </c>
      <c r="E308" s="161">
        <v>219772</v>
      </c>
      <c r="F308" s="160" t="s">
        <v>21</v>
      </c>
      <c r="G308" s="64" t="s">
        <v>16</v>
      </c>
      <c r="H308" s="1" t="s">
        <v>198</v>
      </c>
      <c r="I308" s="1" t="s">
        <v>14</v>
      </c>
    </row>
    <row r="309" spans="1:9" x14ac:dyDescent="0.25">
      <c r="A309" s="1" t="s">
        <v>96</v>
      </c>
      <c r="B309" s="70" t="s">
        <v>210</v>
      </c>
      <c r="C309" s="1" t="s">
        <v>512</v>
      </c>
      <c r="D309" s="2">
        <v>92907</v>
      </c>
      <c r="E309" s="161">
        <v>141512</v>
      </c>
      <c r="F309" s="160" t="s">
        <v>21</v>
      </c>
      <c r="G309" s="64" t="s">
        <v>16</v>
      </c>
      <c r="H309" s="1" t="s">
        <v>482</v>
      </c>
      <c r="I309" s="1" t="s">
        <v>14</v>
      </c>
    </row>
    <row r="310" spans="1:9" x14ac:dyDescent="0.25">
      <c r="A310" s="1" t="s">
        <v>96</v>
      </c>
      <c r="B310" s="70" t="s">
        <v>125</v>
      </c>
      <c r="C310" s="1" t="s">
        <v>513</v>
      </c>
      <c r="D310" s="2">
        <v>300960</v>
      </c>
      <c r="E310" s="161">
        <v>408000</v>
      </c>
      <c r="F310" s="160" t="s">
        <v>9</v>
      </c>
      <c r="G310" s="64" t="s">
        <v>16</v>
      </c>
      <c r="H310" s="1" t="s">
        <v>428</v>
      </c>
      <c r="I310" s="1" t="s">
        <v>14</v>
      </c>
    </row>
    <row r="311" spans="1:9" x14ac:dyDescent="0.25">
      <c r="A311" s="1" t="s">
        <v>96</v>
      </c>
      <c r="B311" s="70" t="s">
        <v>210</v>
      </c>
      <c r="C311" s="1" t="s">
        <v>514</v>
      </c>
      <c r="D311" s="2">
        <v>45853</v>
      </c>
      <c r="E311" s="161">
        <v>49362</v>
      </c>
      <c r="F311" s="160" t="s">
        <v>21</v>
      </c>
      <c r="G311" s="64" t="s">
        <v>16</v>
      </c>
      <c r="H311" s="1" t="s">
        <v>211</v>
      </c>
      <c r="I311" s="1" t="s">
        <v>14</v>
      </c>
    </row>
    <row r="312" spans="1:9" x14ac:dyDescent="0.25">
      <c r="A312" s="1" t="s">
        <v>96</v>
      </c>
      <c r="B312" s="70" t="s">
        <v>162</v>
      </c>
      <c r="C312" s="1" t="s">
        <v>515</v>
      </c>
      <c r="D312" s="2">
        <v>167120</v>
      </c>
      <c r="E312" s="161">
        <v>200000</v>
      </c>
      <c r="F312" s="160" t="s">
        <v>9</v>
      </c>
      <c r="G312" s="64" t="s">
        <v>16</v>
      </c>
      <c r="H312" s="1" t="s">
        <v>198</v>
      </c>
      <c r="I312" s="1" t="s">
        <v>30</v>
      </c>
    </row>
    <row r="313" spans="1:9" x14ac:dyDescent="0.25">
      <c r="A313" s="1" t="s">
        <v>96</v>
      </c>
      <c r="B313" s="70" t="s">
        <v>360</v>
      </c>
      <c r="C313" s="1" t="s">
        <v>516</v>
      </c>
      <c r="D313" s="2">
        <v>336797.5</v>
      </c>
      <c r="E313" s="161">
        <v>385000</v>
      </c>
      <c r="F313" s="160" t="s">
        <v>9</v>
      </c>
      <c r="G313" s="64" t="s">
        <v>16</v>
      </c>
      <c r="H313" s="1" t="s">
        <v>198</v>
      </c>
      <c r="I313" s="1" t="s">
        <v>30</v>
      </c>
    </row>
    <row r="314" spans="1:9" x14ac:dyDescent="0.25">
      <c r="A314" s="1" t="s">
        <v>96</v>
      </c>
      <c r="B314" s="70" t="s">
        <v>162</v>
      </c>
      <c r="C314" s="1" t="s">
        <v>518</v>
      </c>
      <c r="D314" s="2">
        <v>520182</v>
      </c>
      <c r="E314" s="161">
        <v>575000</v>
      </c>
      <c r="F314" s="160" t="s">
        <v>9</v>
      </c>
      <c r="G314" s="64" t="s">
        <v>16</v>
      </c>
      <c r="H314" s="1" t="s">
        <v>207</v>
      </c>
      <c r="I314" s="1" t="s">
        <v>30</v>
      </c>
    </row>
    <row r="315" spans="1:9" x14ac:dyDescent="0.25">
      <c r="A315" s="1" t="s">
        <v>96</v>
      </c>
      <c r="B315" s="70" t="s">
        <v>63</v>
      </c>
      <c r="C315" s="1" t="s">
        <v>519</v>
      </c>
      <c r="D315" s="2">
        <v>200502</v>
      </c>
      <c r="E315" s="161">
        <v>231000</v>
      </c>
      <c r="F315" s="160" t="s">
        <v>9</v>
      </c>
      <c r="G315" s="64" t="s">
        <v>16</v>
      </c>
      <c r="H315" s="1" t="s">
        <v>257</v>
      </c>
      <c r="I315" s="1" t="s">
        <v>14</v>
      </c>
    </row>
    <row r="316" spans="1:9" x14ac:dyDescent="0.25">
      <c r="A316" s="1" t="s">
        <v>96</v>
      </c>
      <c r="B316" s="70" t="s">
        <v>119</v>
      </c>
      <c r="C316" s="1" t="s">
        <v>201</v>
      </c>
      <c r="D316" s="2">
        <v>80060</v>
      </c>
      <c r="E316" s="161">
        <v>80000</v>
      </c>
      <c r="F316" s="160" t="s">
        <v>13</v>
      </c>
      <c r="G316" s="64" t="s">
        <v>10</v>
      </c>
      <c r="H316" s="1" t="s">
        <v>257</v>
      </c>
      <c r="I316" s="1" t="s">
        <v>30</v>
      </c>
    </row>
    <row r="317" spans="1:9" x14ac:dyDescent="0.25">
      <c r="A317" s="1" t="s">
        <v>96</v>
      </c>
      <c r="B317" s="70" t="s">
        <v>119</v>
      </c>
      <c r="C317" s="1" t="s">
        <v>202</v>
      </c>
      <c r="D317" s="2">
        <v>100060</v>
      </c>
      <c r="E317" s="161">
        <v>100000</v>
      </c>
      <c r="F317" s="160" t="s">
        <v>13</v>
      </c>
      <c r="G317" s="64" t="s">
        <v>10</v>
      </c>
      <c r="H317" s="1" t="s">
        <v>198</v>
      </c>
      <c r="I317" s="1" t="s">
        <v>30</v>
      </c>
    </row>
    <row r="318" spans="1:9" x14ac:dyDescent="0.25">
      <c r="A318" s="1" t="s">
        <v>96</v>
      </c>
      <c r="B318" s="70" t="s">
        <v>130</v>
      </c>
      <c r="C318" s="1" t="s">
        <v>520</v>
      </c>
      <c r="D318" s="2">
        <v>16599</v>
      </c>
      <c r="E318" s="161">
        <v>312986</v>
      </c>
      <c r="F318" s="160" t="s">
        <v>21</v>
      </c>
      <c r="G318" s="64" t="s">
        <v>10</v>
      </c>
      <c r="H318" s="1" t="s">
        <v>209</v>
      </c>
      <c r="I318" s="1" t="s">
        <v>14</v>
      </c>
    </row>
    <row r="319" spans="1:9" x14ac:dyDescent="0.25">
      <c r="A319" s="1" t="s">
        <v>96</v>
      </c>
      <c r="B319" s="70" t="s">
        <v>60</v>
      </c>
      <c r="C319" s="1" t="s">
        <v>522</v>
      </c>
      <c r="D319" s="2">
        <v>97885</v>
      </c>
      <c r="E319" s="161">
        <v>190000</v>
      </c>
      <c r="F319" s="160" t="s">
        <v>9</v>
      </c>
      <c r="G319" s="64" t="s">
        <v>16</v>
      </c>
      <c r="H319" s="1" t="s">
        <v>200</v>
      </c>
      <c r="I319" s="1" t="s">
        <v>30</v>
      </c>
    </row>
    <row r="320" spans="1:9" x14ac:dyDescent="0.25">
      <c r="A320" s="1" t="s">
        <v>96</v>
      </c>
      <c r="B320" s="70" t="s">
        <v>130</v>
      </c>
      <c r="C320" s="1" t="s">
        <v>523</v>
      </c>
      <c r="D320" s="2">
        <v>28611</v>
      </c>
      <c r="E320" s="161">
        <v>141556</v>
      </c>
      <c r="F320" s="160" t="s">
        <v>21</v>
      </c>
      <c r="G320" s="64" t="s">
        <v>16</v>
      </c>
      <c r="H320" s="1" t="s">
        <v>209</v>
      </c>
      <c r="I320" s="1" t="s">
        <v>14</v>
      </c>
    </row>
    <row r="321" spans="1:9" x14ac:dyDescent="0.25">
      <c r="A321" s="1" t="s">
        <v>96</v>
      </c>
      <c r="B321" s="70" t="s">
        <v>132</v>
      </c>
      <c r="C321" s="1" t="s">
        <v>524</v>
      </c>
      <c r="D321" s="2">
        <v>0</v>
      </c>
      <c r="E321" s="161">
        <v>314640</v>
      </c>
      <c r="F321" s="160" t="s">
        <v>9</v>
      </c>
      <c r="G321" s="64" t="s">
        <v>10</v>
      </c>
      <c r="H321" s="1" t="s">
        <v>198</v>
      </c>
      <c r="I321" s="1" t="s">
        <v>132</v>
      </c>
    </row>
    <row r="322" spans="1:9" x14ac:dyDescent="0.25">
      <c r="A322" s="1" t="s">
        <v>96</v>
      </c>
      <c r="B322" s="70" t="s">
        <v>32</v>
      </c>
      <c r="C322" s="1" t="s">
        <v>525</v>
      </c>
      <c r="D322" s="2">
        <v>1268120</v>
      </c>
      <c r="E322" s="161">
        <v>1400000</v>
      </c>
      <c r="F322" s="160" t="s">
        <v>9</v>
      </c>
      <c r="G322" s="64" t="s">
        <v>16</v>
      </c>
      <c r="H322" s="1" t="s">
        <v>198</v>
      </c>
      <c r="I322" s="1" t="s">
        <v>14</v>
      </c>
    </row>
    <row r="323" spans="1:9" x14ac:dyDescent="0.25">
      <c r="A323" s="1" t="s">
        <v>96</v>
      </c>
      <c r="B323" s="70" t="s">
        <v>162</v>
      </c>
      <c r="C323" s="1" t="s">
        <v>526</v>
      </c>
      <c r="D323" s="2">
        <v>142060</v>
      </c>
      <c r="E323" s="161">
        <v>200000</v>
      </c>
      <c r="F323" s="160" t="s">
        <v>9</v>
      </c>
      <c r="G323" s="64" t="s">
        <v>16</v>
      </c>
      <c r="H323" s="1" t="s">
        <v>209</v>
      </c>
      <c r="I323" s="1" t="s">
        <v>30</v>
      </c>
    </row>
    <row r="324" spans="1:9" x14ac:dyDescent="0.25">
      <c r="A324" s="1" t="s">
        <v>96</v>
      </c>
      <c r="B324" s="70" t="s">
        <v>132</v>
      </c>
      <c r="C324" s="1" t="s">
        <v>527</v>
      </c>
      <c r="D324" s="2">
        <v>0</v>
      </c>
      <c r="E324" s="161">
        <v>276500</v>
      </c>
      <c r="F324" s="160" t="s">
        <v>9</v>
      </c>
      <c r="G324" s="64" t="s">
        <v>10</v>
      </c>
      <c r="H324" s="1" t="s">
        <v>200</v>
      </c>
      <c r="I324" s="1" t="s">
        <v>132</v>
      </c>
    </row>
    <row r="325" spans="1:9" x14ac:dyDescent="0.25">
      <c r="A325" s="1" t="s">
        <v>96</v>
      </c>
      <c r="B325" s="70" t="s">
        <v>210</v>
      </c>
      <c r="C325" s="1" t="s">
        <v>528</v>
      </c>
      <c r="D325" s="2">
        <v>313920</v>
      </c>
      <c r="E325" s="161">
        <v>360000</v>
      </c>
      <c r="F325" s="160" t="s">
        <v>9</v>
      </c>
      <c r="G325" s="64" t="s">
        <v>16</v>
      </c>
      <c r="H325" s="1" t="s">
        <v>257</v>
      </c>
      <c r="I325" s="1" t="s">
        <v>14</v>
      </c>
    </row>
    <row r="326" spans="1:9" x14ac:dyDescent="0.25">
      <c r="A326" s="1" t="s">
        <v>96</v>
      </c>
      <c r="B326" s="70" t="s">
        <v>125</v>
      </c>
      <c r="C326" s="1" t="s">
        <v>504</v>
      </c>
      <c r="D326" s="2">
        <v>154780</v>
      </c>
      <c r="E326" s="161">
        <v>200000</v>
      </c>
      <c r="F326" s="160" t="s">
        <v>9</v>
      </c>
      <c r="G326" s="64" t="s">
        <v>16</v>
      </c>
      <c r="H326" s="1" t="s">
        <v>234</v>
      </c>
      <c r="I326" s="1" t="s">
        <v>14</v>
      </c>
    </row>
    <row r="327" spans="1:9" x14ac:dyDescent="0.25">
      <c r="A327" s="1" t="s">
        <v>96</v>
      </c>
      <c r="B327" s="70" t="s">
        <v>162</v>
      </c>
      <c r="C327" s="1" t="s">
        <v>529</v>
      </c>
      <c r="D327" s="2">
        <v>217935</v>
      </c>
      <c r="E327" s="161">
        <v>250000</v>
      </c>
      <c r="F327" s="160" t="s">
        <v>9</v>
      </c>
      <c r="G327" s="64" t="s">
        <v>16</v>
      </c>
      <c r="H327" s="1" t="s">
        <v>198</v>
      </c>
      <c r="I327" s="1" t="s">
        <v>30</v>
      </c>
    </row>
    <row r="328" spans="1:9" x14ac:dyDescent="0.25">
      <c r="A328" s="1" t="s">
        <v>96</v>
      </c>
      <c r="B328" s="70" t="s">
        <v>73</v>
      </c>
      <c r="C328" s="1" t="s">
        <v>531</v>
      </c>
      <c r="D328" s="2">
        <v>381700</v>
      </c>
      <c r="E328" s="161">
        <v>424000</v>
      </c>
      <c r="F328" s="160" t="s">
        <v>9</v>
      </c>
      <c r="G328" s="64" t="s">
        <v>16</v>
      </c>
      <c r="H328" s="1" t="s">
        <v>207</v>
      </c>
      <c r="I328" s="1" t="s">
        <v>30</v>
      </c>
    </row>
    <row r="329" spans="1:9" x14ac:dyDescent="0.25">
      <c r="A329" s="1" t="s">
        <v>96</v>
      </c>
      <c r="B329" s="70" t="s">
        <v>304</v>
      </c>
      <c r="C329" s="1" t="s">
        <v>532</v>
      </c>
      <c r="D329" s="2">
        <v>424770</v>
      </c>
      <c r="E329" s="161">
        <v>500000</v>
      </c>
      <c r="F329" s="160" t="s">
        <v>9</v>
      </c>
      <c r="G329" s="64" t="s">
        <v>16</v>
      </c>
      <c r="H329" s="1" t="s">
        <v>198</v>
      </c>
      <c r="I329" s="1" t="s">
        <v>14</v>
      </c>
    </row>
    <row r="330" spans="1:9" x14ac:dyDescent="0.25">
      <c r="A330" s="1" t="s">
        <v>96</v>
      </c>
      <c r="B330" s="70" t="s">
        <v>361</v>
      </c>
      <c r="C330" s="1" t="s">
        <v>533</v>
      </c>
      <c r="D330" s="2">
        <v>27460</v>
      </c>
      <c r="E330" s="161">
        <v>30000</v>
      </c>
      <c r="F330" s="160" t="s">
        <v>21</v>
      </c>
      <c r="G330" s="64" t="s">
        <v>16</v>
      </c>
      <c r="H330" s="1" t="s">
        <v>198</v>
      </c>
      <c r="I330" s="1" t="s">
        <v>14</v>
      </c>
    </row>
    <row r="331" spans="1:9" x14ac:dyDescent="0.25">
      <c r="A331" s="1" t="s">
        <v>96</v>
      </c>
      <c r="B331" s="70" t="s">
        <v>350</v>
      </c>
      <c r="C331" s="1" t="s">
        <v>534</v>
      </c>
      <c r="D331" s="2">
        <v>628447</v>
      </c>
      <c r="E331" s="161">
        <v>693000</v>
      </c>
      <c r="F331" s="160" t="s">
        <v>9</v>
      </c>
      <c r="G331" s="64" t="s">
        <v>16</v>
      </c>
      <c r="H331" s="1" t="s">
        <v>207</v>
      </c>
      <c r="I331" s="1" t="s">
        <v>14</v>
      </c>
    </row>
    <row r="332" spans="1:9" x14ac:dyDescent="0.25">
      <c r="A332" s="1" t="s">
        <v>96</v>
      </c>
      <c r="B332" s="70" t="s">
        <v>73</v>
      </c>
      <c r="C332" s="1" t="s">
        <v>535</v>
      </c>
      <c r="D332" s="2">
        <v>173760</v>
      </c>
      <c r="E332" s="161">
        <v>240000</v>
      </c>
      <c r="F332" s="160" t="s">
        <v>9</v>
      </c>
      <c r="G332" s="64" t="s">
        <v>16</v>
      </c>
      <c r="H332" s="1" t="s">
        <v>200</v>
      </c>
      <c r="I332" s="1" t="s">
        <v>30</v>
      </c>
    </row>
    <row r="333" spans="1:9" x14ac:dyDescent="0.25">
      <c r="A333" s="1" t="s">
        <v>96</v>
      </c>
      <c r="B333" s="70" t="s">
        <v>132</v>
      </c>
      <c r="C333" s="1" t="s">
        <v>336</v>
      </c>
      <c r="D333" s="2">
        <v>40000</v>
      </c>
      <c r="E333" s="161">
        <v>40000</v>
      </c>
      <c r="F333" s="160" t="s">
        <v>13</v>
      </c>
      <c r="G333" s="64" t="s">
        <v>10</v>
      </c>
      <c r="H333" s="1" t="s">
        <v>198</v>
      </c>
      <c r="I333" s="1" t="s">
        <v>132</v>
      </c>
    </row>
    <row r="334" spans="1:9" x14ac:dyDescent="0.25">
      <c r="A334" s="1" t="s">
        <v>96</v>
      </c>
      <c r="B334" s="137" t="s">
        <v>119</v>
      </c>
      <c r="C334" s="1" t="s">
        <v>521</v>
      </c>
      <c r="D334" s="2">
        <v>355620</v>
      </c>
      <c r="E334" s="161">
        <v>400000</v>
      </c>
      <c r="F334" s="2" t="s">
        <v>9</v>
      </c>
      <c r="G334" s="2" t="s">
        <v>16</v>
      </c>
      <c r="H334" s="64" t="s">
        <v>198</v>
      </c>
      <c r="I334" s="1" t="s">
        <v>30</v>
      </c>
    </row>
    <row r="335" spans="1:9" x14ac:dyDescent="0.25">
      <c r="A335" s="1" t="s">
        <v>96</v>
      </c>
      <c r="B335" s="137" t="s">
        <v>174</v>
      </c>
      <c r="C335" s="1" t="s">
        <v>503</v>
      </c>
      <c r="D335" s="2">
        <v>395060</v>
      </c>
      <c r="E335" s="161">
        <v>500000</v>
      </c>
      <c r="F335" s="2" t="s">
        <v>9</v>
      </c>
      <c r="G335" s="2" t="s">
        <v>16</v>
      </c>
      <c r="H335" s="64" t="s">
        <v>200</v>
      </c>
      <c r="I335" s="1" t="s">
        <v>30</v>
      </c>
    </row>
    <row r="336" spans="1:9" x14ac:dyDescent="0.25">
      <c r="A336" s="1" t="s">
        <v>96</v>
      </c>
      <c r="B336" s="137" t="s">
        <v>304</v>
      </c>
      <c r="C336" s="1" t="s">
        <v>532</v>
      </c>
      <c r="D336" s="2">
        <v>70685</v>
      </c>
      <c r="E336" s="161">
        <v>70625</v>
      </c>
      <c r="F336" s="2" t="s">
        <v>454</v>
      </c>
      <c r="G336" s="2" t="s">
        <v>16</v>
      </c>
      <c r="H336" s="64" t="s">
        <v>198</v>
      </c>
      <c r="I336" s="1" t="s">
        <v>14</v>
      </c>
    </row>
    <row r="337" spans="1:9" x14ac:dyDescent="0.25">
      <c r="A337" s="1" t="s">
        <v>96</v>
      </c>
      <c r="B337" s="137" t="s">
        <v>299</v>
      </c>
      <c r="C337" s="1" t="s">
        <v>530</v>
      </c>
      <c r="D337" s="2">
        <v>470307.5</v>
      </c>
      <c r="E337" s="161">
        <v>525000</v>
      </c>
      <c r="F337" s="2" t="s">
        <v>9</v>
      </c>
      <c r="G337" s="2" t="s">
        <v>16</v>
      </c>
      <c r="H337" s="64" t="s">
        <v>198</v>
      </c>
      <c r="I337" s="1" t="s">
        <v>30</v>
      </c>
    </row>
    <row r="338" spans="1:9" x14ac:dyDescent="0.25">
      <c r="A338" s="1" t="s">
        <v>96</v>
      </c>
      <c r="B338" s="137" t="s">
        <v>73</v>
      </c>
      <c r="C338" s="1" t="s">
        <v>538</v>
      </c>
      <c r="D338" s="2">
        <v>518462</v>
      </c>
      <c r="E338" s="161">
        <v>583000</v>
      </c>
      <c r="F338" s="2" t="s">
        <v>9</v>
      </c>
      <c r="G338" s="2" t="s">
        <v>16</v>
      </c>
      <c r="H338" s="64" t="s">
        <v>198</v>
      </c>
      <c r="I338" s="1" t="s">
        <v>30</v>
      </c>
    </row>
    <row r="339" spans="1:9" x14ac:dyDescent="0.25">
      <c r="A339" s="1" t="s">
        <v>96</v>
      </c>
      <c r="B339" s="137" t="s">
        <v>213</v>
      </c>
      <c r="C339" s="1" t="s">
        <v>539</v>
      </c>
      <c r="D339" s="2">
        <v>269620</v>
      </c>
      <c r="E339" s="161">
        <v>400000</v>
      </c>
      <c r="F339" s="2" t="s">
        <v>9</v>
      </c>
      <c r="G339" s="2" t="s">
        <v>16</v>
      </c>
      <c r="H339" s="64" t="s">
        <v>207</v>
      </c>
      <c r="I339" s="1" t="s">
        <v>14</v>
      </c>
    </row>
    <row r="340" spans="1:9" x14ac:dyDescent="0.25">
      <c r="A340" s="1" t="s">
        <v>96</v>
      </c>
      <c r="B340" s="137" t="s">
        <v>361</v>
      </c>
      <c r="C340" s="1" t="s">
        <v>541</v>
      </c>
      <c r="D340" s="2">
        <v>128809</v>
      </c>
      <c r="E340" s="161">
        <v>213053</v>
      </c>
      <c r="F340" s="2" t="s">
        <v>21</v>
      </c>
      <c r="G340" s="2" t="s">
        <v>16</v>
      </c>
      <c r="H340" s="64" t="s">
        <v>198</v>
      </c>
      <c r="I340" s="1" t="s">
        <v>14</v>
      </c>
    </row>
    <row r="341" spans="1:9" x14ac:dyDescent="0.25">
      <c r="A341" s="1" t="s">
        <v>96</v>
      </c>
      <c r="B341" s="137" t="s">
        <v>215</v>
      </c>
      <c r="C341" s="1" t="s">
        <v>542</v>
      </c>
      <c r="D341" s="2">
        <v>216849</v>
      </c>
      <c r="E341" s="161">
        <v>232223</v>
      </c>
      <c r="F341" s="2" t="s">
        <v>21</v>
      </c>
      <c r="G341" s="2" t="s">
        <v>16</v>
      </c>
      <c r="H341" s="64" t="s">
        <v>198</v>
      </c>
      <c r="I341" s="1" t="s">
        <v>14</v>
      </c>
    </row>
    <row r="342" spans="1:9" x14ac:dyDescent="0.25">
      <c r="A342" s="1" t="s">
        <v>96</v>
      </c>
      <c r="B342" s="137" t="s">
        <v>216</v>
      </c>
      <c r="C342" s="1" t="s">
        <v>543</v>
      </c>
      <c r="D342" s="2">
        <v>3297475</v>
      </c>
      <c r="E342" s="161">
        <v>3900000</v>
      </c>
      <c r="F342" s="2" t="s">
        <v>9</v>
      </c>
      <c r="G342" s="2" t="s">
        <v>16</v>
      </c>
      <c r="H342" s="64" t="s">
        <v>198</v>
      </c>
      <c r="I342" s="1" t="s">
        <v>14</v>
      </c>
    </row>
    <row r="343" spans="1:9" x14ac:dyDescent="0.25">
      <c r="A343" s="1" t="s">
        <v>96</v>
      </c>
      <c r="B343" s="137" t="s">
        <v>162</v>
      </c>
      <c r="C343" s="70" t="s">
        <v>314</v>
      </c>
      <c r="D343" s="2">
        <v>336620</v>
      </c>
      <c r="E343" s="161">
        <v>360000</v>
      </c>
      <c r="F343" s="2" t="s">
        <v>9</v>
      </c>
      <c r="G343" s="2" t="s">
        <v>16</v>
      </c>
      <c r="H343" s="64" t="s">
        <v>198</v>
      </c>
      <c r="I343" s="1" t="s">
        <v>30</v>
      </c>
    </row>
    <row r="344" spans="1:9" x14ac:dyDescent="0.25">
      <c r="A344" s="1" t="s">
        <v>96</v>
      </c>
      <c r="B344" s="137" t="s">
        <v>213</v>
      </c>
      <c r="C344" s="70" t="s">
        <v>544</v>
      </c>
      <c r="D344" s="2">
        <v>217522</v>
      </c>
      <c r="E344" s="161">
        <v>255000</v>
      </c>
      <c r="F344" s="2" t="s">
        <v>9</v>
      </c>
      <c r="G344" s="2" t="s">
        <v>16</v>
      </c>
      <c r="H344" s="64" t="s">
        <v>198</v>
      </c>
      <c r="I344" s="1" t="s">
        <v>14</v>
      </c>
    </row>
    <row r="345" spans="1:9" x14ac:dyDescent="0.25">
      <c r="A345" s="1" t="s">
        <v>96</v>
      </c>
      <c r="B345" s="137" t="s">
        <v>73</v>
      </c>
      <c r="C345" s="70" t="s">
        <v>545</v>
      </c>
      <c r="D345" s="2">
        <v>164060</v>
      </c>
      <c r="E345" s="161">
        <v>350000</v>
      </c>
      <c r="F345" s="2" t="s">
        <v>9</v>
      </c>
      <c r="G345" s="2" t="s">
        <v>16</v>
      </c>
      <c r="H345" s="64" t="s">
        <v>428</v>
      </c>
      <c r="I345" s="1" t="s">
        <v>30</v>
      </c>
    </row>
    <row r="346" spans="1:9" x14ac:dyDescent="0.25">
      <c r="A346" s="1" t="s">
        <v>96</v>
      </c>
      <c r="B346" s="137" t="s">
        <v>360</v>
      </c>
      <c r="C346" s="70" t="s">
        <v>546</v>
      </c>
      <c r="D346" s="2">
        <v>150312.1</v>
      </c>
      <c r="E346" s="161">
        <v>159318</v>
      </c>
      <c r="F346" s="2" t="s">
        <v>21</v>
      </c>
      <c r="G346" s="2" t="s">
        <v>16</v>
      </c>
      <c r="H346" s="64" t="s">
        <v>198</v>
      </c>
      <c r="I346" s="1" t="s">
        <v>30</v>
      </c>
    </row>
    <row r="347" spans="1:9" x14ac:dyDescent="0.25">
      <c r="A347" s="1" t="s">
        <v>96</v>
      </c>
      <c r="B347" s="137" t="s">
        <v>130</v>
      </c>
      <c r="C347" s="70" t="s">
        <v>547</v>
      </c>
      <c r="D347" s="2">
        <v>447250</v>
      </c>
      <c r="E347" s="161">
        <v>500000</v>
      </c>
      <c r="F347" s="2" t="s">
        <v>9</v>
      </c>
      <c r="G347" s="2" t="s">
        <v>16</v>
      </c>
      <c r="H347" s="64" t="s">
        <v>257</v>
      </c>
      <c r="I347" s="1" t="s">
        <v>14</v>
      </c>
    </row>
    <row r="348" spans="1:9" x14ac:dyDescent="0.25">
      <c r="A348" s="1" t="s">
        <v>96</v>
      </c>
      <c r="B348" s="137" t="s">
        <v>215</v>
      </c>
      <c r="C348" s="70" t="s">
        <v>548</v>
      </c>
      <c r="D348" s="2">
        <v>212935</v>
      </c>
      <c r="E348" s="161">
        <v>250000</v>
      </c>
      <c r="F348" s="2" t="s">
        <v>9</v>
      </c>
      <c r="G348" s="2" t="s">
        <v>16</v>
      </c>
      <c r="H348" s="64" t="s">
        <v>198</v>
      </c>
      <c r="I348" s="1" t="s">
        <v>14</v>
      </c>
    </row>
    <row r="349" spans="1:9" x14ac:dyDescent="0.25">
      <c r="A349" s="1" t="s">
        <v>96</v>
      </c>
      <c r="B349" s="137" t="s">
        <v>60</v>
      </c>
      <c r="C349" s="70" t="s">
        <v>549</v>
      </c>
      <c r="D349" s="2">
        <v>942820</v>
      </c>
      <c r="E349" s="161">
        <v>1040000</v>
      </c>
      <c r="F349" s="2" t="s">
        <v>9</v>
      </c>
      <c r="G349" s="2" t="s">
        <v>16</v>
      </c>
      <c r="H349" s="64" t="s">
        <v>198</v>
      </c>
      <c r="I349" s="1" t="s">
        <v>14</v>
      </c>
    </row>
    <row r="350" spans="1:9" x14ac:dyDescent="0.25">
      <c r="A350" s="1" t="s">
        <v>96</v>
      </c>
      <c r="B350" s="137" t="s">
        <v>210</v>
      </c>
      <c r="C350" s="70" t="s">
        <v>550</v>
      </c>
      <c r="D350" s="2">
        <v>103460</v>
      </c>
      <c r="E350" s="161">
        <v>110000</v>
      </c>
      <c r="F350" s="2" t="s">
        <v>21</v>
      </c>
      <c r="G350" s="2" t="s">
        <v>16</v>
      </c>
      <c r="H350" s="64" t="s">
        <v>198</v>
      </c>
      <c r="I350" s="1" t="s">
        <v>14</v>
      </c>
    </row>
    <row r="351" spans="1:9" x14ac:dyDescent="0.25">
      <c r="A351" s="1" t="s">
        <v>96</v>
      </c>
      <c r="B351" s="137" t="s">
        <v>210</v>
      </c>
      <c r="C351" s="70" t="s">
        <v>536</v>
      </c>
      <c r="D351" s="2">
        <v>447490</v>
      </c>
      <c r="E351" s="161">
        <v>500000</v>
      </c>
      <c r="F351" s="2" t="s">
        <v>9</v>
      </c>
      <c r="G351" s="2" t="s">
        <v>16</v>
      </c>
      <c r="H351" s="64" t="s">
        <v>209</v>
      </c>
      <c r="I351" s="1" t="s">
        <v>14</v>
      </c>
    </row>
    <row r="352" spans="1:9" x14ac:dyDescent="0.25">
      <c r="A352" s="1" t="s">
        <v>96</v>
      </c>
      <c r="B352" s="137" t="s">
        <v>125</v>
      </c>
      <c r="C352" s="70" t="s">
        <v>540</v>
      </c>
      <c r="D352" s="2">
        <v>400105</v>
      </c>
      <c r="E352" s="161">
        <v>454000</v>
      </c>
      <c r="F352" s="2" t="s">
        <v>9</v>
      </c>
      <c r="G352" s="2" t="s">
        <v>16</v>
      </c>
      <c r="H352" s="64" t="s">
        <v>198</v>
      </c>
      <c r="I352" s="1" t="s">
        <v>14</v>
      </c>
    </row>
    <row r="353" spans="1:9" x14ac:dyDescent="0.25">
      <c r="A353" s="1" t="s">
        <v>96</v>
      </c>
      <c r="B353" s="137" t="s">
        <v>174</v>
      </c>
      <c r="C353" s="70" t="s">
        <v>551</v>
      </c>
      <c r="D353" s="2">
        <v>173902.5</v>
      </c>
      <c r="E353" s="161">
        <v>275000</v>
      </c>
      <c r="F353" s="2" t="s">
        <v>9</v>
      </c>
      <c r="G353" s="2" t="s">
        <v>16</v>
      </c>
      <c r="H353" s="64" t="s">
        <v>428</v>
      </c>
      <c r="I353" s="1" t="s">
        <v>30</v>
      </c>
    </row>
    <row r="354" spans="1:9" x14ac:dyDescent="0.25">
      <c r="A354" s="1" t="s">
        <v>96</v>
      </c>
      <c r="B354" s="137" t="s">
        <v>215</v>
      </c>
      <c r="C354" s="70" t="s">
        <v>552</v>
      </c>
      <c r="D354" s="2">
        <v>539060</v>
      </c>
      <c r="E354" s="161">
        <v>600000</v>
      </c>
      <c r="F354" s="2" t="s">
        <v>9</v>
      </c>
      <c r="G354" s="2" t="s">
        <v>16</v>
      </c>
      <c r="H354" s="64" t="s">
        <v>198</v>
      </c>
      <c r="I354" s="1" t="s">
        <v>14</v>
      </c>
    </row>
    <row r="355" spans="1:9" x14ac:dyDescent="0.25">
      <c r="A355" s="1" t="s">
        <v>96</v>
      </c>
      <c r="B355" s="137" t="s">
        <v>125</v>
      </c>
      <c r="C355" s="70" t="s">
        <v>553</v>
      </c>
      <c r="D355" s="2">
        <v>267870</v>
      </c>
      <c r="E355" s="161">
        <v>300000</v>
      </c>
      <c r="F355" s="2" t="s">
        <v>9</v>
      </c>
      <c r="G355" s="2" t="s">
        <v>16</v>
      </c>
      <c r="H355" s="64" t="s">
        <v>207</v>
      </c>
      <c r="I355" s="1" t="s">
        <v>14</v>
      </c>
    </row>
    <row r="356" spans="1:9" x14ac:dyDescent="0.25">
      <c r="A356" s="1" t="s">
        <v>96</v>
      </c>
      <c r="B356" s="61" t="s">
        <v>216</v>
      </c>
      <c r="C356" s="1" t="s">
        <v>517</v>
      </c>
      <c r="D356" s="2">
        <v>221605</v>
      </c>
      <c r="E356" s="64">
        <v>254000</v>
      </c>
      <c r="F356" s="1" t="s">
        <v>9</v>
      </c>
      <c r="G356" s="1" t="s">
        <v>16</v>
      </c>
      <c r="H356" s="137" t="s">
        <v>211</v>
      </c>
      <c r="I356" s="1" t="s">
        <v>14</v>
      </c>
    </row>
    <row r="357" spans="1:9" x14ac:dyDescent="0.25">
      <c r="A357" s="1" t="s">
        <v>96</v>
      </c>
      <c r="B357" s="61" t="s">
        <v>299</v>
      </c>
      <c r="C357" s="1" t="s">
        <v>554</v>
      </c>
      <c r="D357" s="2">
        <v>236985</v>
      </c>
      <c r="E357" s="64">
        <v>300000</v>
      </c>
      <c r="F357" s="1" t="s">
        <v>9</v>
      </c>
      <c r="G357" s="1" t="s">
        <v>16</v>
      </c>
      <c r="H357" s="137" t="s">
        <v>200</v>
      </c>
      <c r="I357" s="1" t="s">
        <v>30</v>
      </c>
    </row>
    <row r="358" spans="1:9" x14ac:dyDescent="0.25">
      <c r="A358" s="1" t="s">
        <v>96</v>
      </c>
      <c r="B358" s="137" t="s">
        <v>125</v>
      </c>
      <c r="C358" s="70" t="s">
        <v>555</v>
      </c>
      <c r="D358" s="2">
        <v>105860</v>
      </c>
      <c r="E358" s="161">
        <v>462000</v>
      </c>
      <c r="F358" s="2" t="s">
        <v>9</v>
      </c>
      <c r="G358" s="2" t="s">
        <v>10</v>
      </c>
      <c r="H358" s="64" t="s">
        <v>207</v>
      </c>
      <c r="I358" s="1" t="s">
        <v>14</v>
      </c>
    </row>
    <row r="359" spans="1:9" x14ac:dyDescent="0.25">
      <c r="A359" s="1" t="s">
        <v>96</v>
      </c>
      <c r="B359" s="137" t="s">
        <v>215</v>
      </c>
      <c r="C359" s="70" t="s">
        <v>556</v>
      </c>
      <c r="D359" s="2">
        <v>823571</v>
      </c>
      <c r="E359" s="161">
        <v>1080000</v>
      </c>
      <c r="F359" s="2" t="s">
        <v>9</v>
      </c>
      <c r="G359" s="2" t="s">
        <v>16</v>
      </c>
      <c r="H359" s="64" t="s">
        <v>198</v>
      </c>
      <c r="I359" s="1" t="s">
        <v>14</v>
      </c>
    </row>
    <row r="360" spans="1:9" x14ac:dyDescent="0.25">
      <c r="A360" s="1" t="s">
        <v>96</v>
      </c>
      <c r="B360" s="137" t="s">
        <v>131</v>
      </c>
      <c r="C360" s="70" t="s">
        <v>557</v>
      </c>
      <c r="D360" s="2">
        <v>302760</v>
      </c>
      <c r="E360" s="161">
        <v>440000</v>
      </c>
      <c r="F360" s="2" t="s">
        <v>9</v>
      </c>
      <c r="G360" s="2" t="s">
        <v>16</v>
      </c>
      <c r="H360" s="64" t="s">
        <v>205</v>
      </c>
      <c r="I360" s="1" t="s">
        <v>30</v>
      </c>
    </row>
    <row r="361" spans="1:9" x14ac:dyDescent="0.25">
      <c r="A361" s="1" t="s">
        <v>96</v>
      </c>
      <c r="B361" s="137" t="s">
        <v>350</v>
      </c>
      <c r="C361" s="70" t="s">
        <v>537</v>
      </c>
      <c r="D361" s="2">
        <v>240520</v>
      </c>
      <c r="E361" s="161">
        <v>280000</v>
      </c>
      <c r="F361" s="2" t="s">
        <v>9</v>
      </c>
      <c r="G361" s="2" t="s">
        <v>16</v>
      </c>
      <c r="H361" s="64" t="s">
        <v>257</v>
      </c>
      <c r="I361" s="1" t="s">
        <v>14</v>
      </c>
    </row>
    <row r="362" spans="1:9" x14ac:dyDescent="0.25">
      <c r="A362" s="1" t="s">
        <v>97</v>
      </c>
      <c r="B362" s="70" t="s">
        <v>361</v>
      </c>
      <c r="C362" s="1" t="s">
        <v>591</v>
      </c>
      <c r="D362" s="2">
        <v>153297</v>
      </c>
      <c r="E362" s="161">
        <v>185000</v>
      </c>
      <c r="F362" s="160" t="s">
        <v>9</v>
      </c>
      <c r="G362" s="64" t="s">
        <v>16</v>
      </c>
      <c r="H362" s="1" t="s">
        <v>198</v>
      </c>
      <c r="I362" s="1" t="s">
        <v>81</v>
      </c>
    </row>
    <row r="363" spans="1:9" x14ac:dyDescent="0.25">
      <c r="A363" s="1" t="s">
        <v>97</v>
      </c>
      <c r="B363" s="70" t="s">
        <v>350</v>
      </c>
      <c r="C363" s="1" t="s">
        <v>592</v>
      </c>
      <c r="D363" s="2">
        <v>986060</v>
      </c>
      <c r="E363" s="161">
        <v>1419000</v>
      </c>
      <c r="F363" s="160" t="s">
        <v>9</v>
      </c>
      <c r="G363" s="64" t="s">
        <v>16</v>
      </c>
      <c r="H363" s="1" t="s">
        <v>207</v>
      </c>
      <c r="I363" s="1" t="s">
        <v>81</v>
      </c>
    </row>
    <row r="364" spans="1:9" x14ac:dyDescent="0.25">
      <c r="A364" s="1" t="s">
        <v>97</v>
      </c>
      <c r="B364" s="70" t="s">
        <v>361</v>
      </c>
      <c r="C364" s="1" t="s">
        <v>594</v>
      </c>
      <c r="D364" s="2">
        <v>156110</v>
      </c>
      <c r="E364" s="161">
        <v>188000</v>
      </c>
      <c r="F364" s="160" t="s">
        <v>9</v>
      </c>
      <c r="G364" s="64" t="s">
        <v>16</v>
      </c>
      <c r="H364" s="1" t="s">
        <v>198</v>
      </c>
      <c r="I364" s="1" t="s">
        <v>19</v>
      </c>
    </row>
    <row r="365" spans="1:9" x14ac:dyDescent="0.25">
      <c r="A365" s="1" t="s">
        <v>97</v>
      </c>
      <c r="B365" s="70" t="s">
        <v>132</v>
      </c>
      <c r="C365" s="1" t="s">
        <v>595</v>
      </c>
      <c r="D365" s="2">
        <v>32060</v>
      </c>
      <c r="E365" s="161">
        <v>32000</v>
      </c>
      <c r="F365" s="160" t="s">
        <v>13</v>
      </c>
      <c r="G365" s="64" t="s">
        <v>10</v>
      </c>
      <c r="H365" s="1" t="s">
        <v>198</v>
      </c>
      <c r="I365" s="1" t="s">
        <v>14</v>
      </c>
    </row>
    <row r="366" spans="1:9" x14ac:dyDescent="0.25">
      <c r="A366" s="1" t="s">
        <v>97</v>
      </c>
      <c r="B366" s="70" t="s">
        <v>210</v>
      </c>
      <c r="C366" s="1" t="s">
        <v>596</v>
      </c>
      <c r="D366" s="2">
        <v>539060</v>
      </c>
      <c r="E366" s="161">
        <v>600000</v>
      </c>
      <c r="F366" s="160" t="s">
        <v>9</v>
      </c>
      <c r="G366" s="64" t="s">
        <v>16</v>
      </c>
      <c r="H366" s="1" t="s">
        <v>198</v>
      </c>
      <c r="I366" s="1" t="s">
        <v>14</v>
      </c>
    </row>
    <row r="367" spans="1:9" x14ac:dyDescent="0.25">
      <c r="A367" s="1" t="s">
        <v>97</v>
      </c>
      <c r="B367" s="70" t="s">
        <v>162</v>
      </c>
      <c r="C367" s="1" t="s">
        <v>603</v>
      </c>
      <c r="D367" s="2">
        <v>1473620</v>
      </c>
      <c r="E367" s="161">
        <v>1584000</v>
      </c>
      <c r="F367" s="160" t="s">
        <v>9</v>
      </c>
      <c r="G367" s="64" t="s">
        <v>16</v>
      </c>
      <c r="H367" s="1" t="s">
        <v>200</v>
      </c>
      <c r="I367" s="1" t="s">
        <v>30</v>
      </c>
    </row>
    <row r="368" spans="1:9" x14ac:dyDescent="0.25">
      <c r="A368" s="1" t="s">
        <v>97</v>
      </c>
      <c r="B368" s="70" t="s">
        <v>60</v>
      </c>
      <c r="C368" s="1" t="s">
        <v>604</v>
      </c>
      <c r="D368" s="2">
        <v>21196</v>
      </c>
      <c r="E368" s="161">
        <v>23407</v>
      </c>
      <c r="F368" s="160" t="s">
        <v>21</v>
      </c>
      <c r="G368" s="64" t="s">
        <v>16</v>
      </c>
      <c r="H368" s="1" t="s">
        <v>198</v>
      </c>
      <c r="I368" s="1" t="s">
        <v>14</v>
      </c>
    </row>
    <row r="369" spans="1:9" x14ac:dyDescent="0.25">
      <c r="A369" s="1" t="s">
        <v>97</v>
      </c>
      <c r="B369" s="70" t="s">
        <v>119</v>
      </c>
      <c r="C369" s="1" t="s">
        <v>608</v>
      </c>
      <c r="D369" s="2">
        <v>906060</v>
      </c>
      <c r="E369" s="161">
        <v>1000000</v>
      </c>
      <c r="F369" s="160" t="s">
        <v>9</v>
      </c>
      <c r="G369" s="64" t="s">
        <v>16</v>
      </c>
      <c r="H369" s="1" t="s">
        <v>198</v>
      </c>
      <c r="I369" s="1" t="s">
        <v>30</v>
      </c>
    </row>
    <row r="370" spans="1:9" x14ac:dyDescent="0.25">
      <c r="A370" s="1" t="s">
        <v>97</v>
      </c>
      <c r="B370" s="70" t="s">
        <v>162</v>
      </c>
      <c r="C370" s="1" t="s">
        <v>609</v>
      </c>
      <c r="D370" s="2">
        <v>131960</v>
      </c>
      <c r="E370" s="161">
        <v>140000</v>
      </c>
      <c r="F370" s="160" t="s">
        <v>21</v>
      </c>
      <c r="G370" s="64" t="s">
        <v>16</v>
      </c>
      <c r="H370" s="1" t="s">
        <v>198</v>
      </c>
      <c r="I370" s="1" t="s">
        <v>30</v>
      </c>
    </row>
    <row r="371" spans="1:9" x14ac:dyDescent="0.25">
      <c r="A371" s="1" t="s">
        <v>97</v>
      </c>
      <c r="B371" s="70" t="s">
        <v>125</v>
      </c>
      <c r="C371" s="1" t="s">
        <v>610</v>
      </c>
      <c r="D371" s="2">
        <v>162559</v>
      </c>
      <c r="E371" s="161">
        <v>230000</v>
      </c>
      <c r="F371" s="160" t="s">
        <v>9</v>
      </c>
      <c r="G371" s="64" t="s">
        <v>16</v>
      </c>
      <c r="H371" s="1" t="s">
        <v>198</v>
      </c>
      <c r="I371" s="1" t="s">
        <v>14</v>
      </c>
    </row>
    <row r="372" spans="1:9" x14ac:dyDescent="0.25">
      <c r="A372" s="1" t="s">
        <v>97</v>
      </c>
      <c r="B372" s="70" t="s">
        <v>125</v>
      </c>
      <c r="C372" s="1" t="s">
        <v>610</v>
      </c>
      <c r="D372" s="2">
        <v>89205</v>
      </c>
      <c r="E372" s="161">
        <v>89145</v>
      </c>
      <c r="F372" s="160" t="s">
        <v>454</v>
      </c>
      <c r="G372" s="64" t="s">
        <v>16</v>
      </c>
      <c r="H372" s="1" t="s">
        <v>198</v>
      </c>
      <c r="I372" s="1" t="s">
        <v>14</v>
      </c>
    </row>
    <row r="373" spans="1:9" x14ac:dyDescent="0.25">
      <c r="A373" s="1" t="s">
        <v>97</v>
      </c>
      <c r="B373" s="70" t="s">
        <v>162</v>
      </c>
      <c r="C373" s="1" t="s">
        <v>565</v>
      </c>
      <c r="D373" s="2"/>
      <c r="E373" s="161">
        <v>490000</v>
      </c>
      <c r="F373" s="160" t="s">
        <v>9</v>
      </c>
      <c r="G373" s="64" t="s">
        <v>16</v>
      </c>
      <c r="H373" s="1" t="s">
        <v>198</v>
      </c>
      <c r="I373" s="1" t="s">
        <v>30</v>
      </c>
    </row>
    <row r="374" spans="1:9" x14ac:dyDescent="0.25">
      <c r="A374" s="1" t="s">
        <v>97</v>
      </c>
      <c r="B374" s="70" t="s">
        <v>174</v>
      </c>
      <c r="C374" s="1" t="s">
        <v>611</v>
      </c>
      <c r="D374" s="2">
        <v>32210</v>
      </c>
      <c r="E374" s="161">
        <v>35000</v>
      </c>
      <c r="F374" s="160" t="s">
        <v>21</v>
      </c>
      <c r="G374" s="64" t="s">
        <v>16</v>
      </c>
      <c r="H374" s="1" t="s">
        <v>198</v>
      </c>
      <c r="I374" s="1" t="s">
        <v>30</v>
      </c>
    </row>
    <row r="375" spans="1:9" x14ac:dyDescent="0.25">
      <c r="A375" s="1" t="s">
        <v>97</v>
      </c>
      <c r="B375" s="70" t="s">
        <v>63</v>
      </c>
      <c r="C375" s="1" t="s">
        <v>612</v>
      </c>
      <c r="D375" s="2">
        <v>1039245</v>
      </c>
      <c r="E375" s="161">
        <v>1200000</v>
      </c>
      <c r="F375" s="160" t="s">
        <v>9</v>
      </c>
      <c r="G375" s="64" t="s">
        <v>16</v>
      </c>
      <c r="H375" s="1" t="s">
        <v>428</v>
      </c>
      <c r="I375" s="1" t="s">
        <v>63</v>
      </c>
    </row>
    <row r="376" spans="1:9" x14ac:dyDescent="0.25">
      <c r="A376" s="1" t="s">
        <v>97</v>
      </c>
      <c r="B376" s="70" t="s">
        <v>132</v>
      </c>
      <c r="C376" s="1" t="s">
        <v>336</v>
      </c>
      <c r="D376" s="2">
        <v>50060</v>
      </c>
      <c r="E376" s="161">
        <v>50000</v>
      </c>
      <c r="F376" s="160" t="s">
        <v>13</v>
      </c>
      <c r="G376" s="64" t="s">
        <v>10</v>
      </c>
      <c r="H376" s="1" t="s">
        <v>198</v>
      </c>
      <c r="I376" s="1" t="s">
        <v>132</v>
      </c>
    </row>
    <row r="377" spans="1:9" x14ac:dyDescent="0.25">
      <c r="A377" s="1" t="s">
        <v>97</v>
      </c>
      <c r="B377" s="70" t="s">
        <v>67</v>
      </c>
      <c r="C377" s="1" t="s">
        <v>613</v>
      </c>
      <c r="D377" s="2">
        <v>22285</v>
      </c>
      <c r="E377" s="161">
        <v>121906</v>
      </c>
      <c r="F377" s="160" t="s">
        <v>21</v>
      </c>
      <c r="G377" s="64" t="s">
        <v>10</v>
      </c>
      <c r="H377" s="1" t="s">
        <v>211</v>
      </c>
      <c r="I377" s="1" t="s">
        <v>30</v>
      </c>
    </row>
    <row r="378" spans="1:9" x14ac:dyDescent="0.25">
      <c r="A378" s="1" t="s">
        <v>97</v>
      </c>
      <c r="B378" s="70" t="s">
        <v>131</v>
      </c>
      <c r="C378" s="1" t="s">
        <v>614</v>
      </c>
      <c r="D378" s="2">
        <v>55960</v>
      </c>
      <c r="E378" s="161">
        <v>60000</v>
      </c>
      <c r="F378" s="160" t="s">
        <v>21</v>
      </c>
      <c r="G378" s="64" t="s">
        <v>16</v>
      </c>
      <c r="H378" s="1" t="s">
        <v>198</v>
      </c>
      <c r="I378" s="1" t="s">
        <v>30</v>
      </c>
    </row>
    <row r="379" spans="1:9" x14ac:dyDescent="0.25">
      <c r="A379" s="1" t="s">
        <v>97</v>
      </c>
      <c r="B379" s="70" t="s">
        <v>559</v>
      </c>
      <c r="C379" s="1" t="s">
        <v>635</v>
      </c>
      <c r="D379" s="2">
        <v>22238</v>
      </c>
      <c r="E379" s="161">
        <v>24504</v>
      </c>
      <c r="F379" s="160" t="s">
        <v>21</v>
      </c>
      <c r="G379" s="64" t="s">
        <v>16</v>
      </c>
      <c r="H379" s="1" t="s">
        <v>198</v>
      </c>
      <c r="I379" s="1" t="s">
        <v>30</v>
      </c>
    </row>
    <row r="380" spans="1:9" x14ac:dyDescent="0.25">
      <c r="A380" s="1" t="s">
        <v>97</v>
      </c>
      <c r="B380" s="70" t="s">
        <v>304</v>
      </c>
      <c r="C380" s="1" t="s">
        <v>636</v>
      </c>
      <c r="D380" s="2">
        <v>20702</v>
      </c>
      <c r="E380" s="161">
        <v>173986</v>
      </c>
      <c r="F380" s="160" t="s">
        <v>21</v>
      </c>
      <c r="G380" s="64" t="s">
        <v>16</v>
      </c>
      <c r="H380" s="1" t="s">
        <v>198</v>
      </c>
      <c r="I380" s="1" t="s">
        <v>14</v>
      </c>
    </row>
    <row r="381" spans="1:9" x14ac:dyDescent="0.25">
      <c r="A381" s="1" t="s">
        <v>97</v>
      </c>
      <c r="B381" s="70" t="s">
        <v>30</v>
      </c>
      <c r="C381" s="1" t="s">
        <v>201</v>
      </c>
      <c r="D381" s="2">
        <v>80060</v>
      </c>
      <c r="E381" s="161">
        <v>80000</v>
      </c>
      <c r="F381" s="160" t="s">
        <v>13</v>
      </c>
      <c r="G381" s="64" t="s">
        <v>10</v>
      </c>
      <c r="H381" s="1" t="s">
        <v>198</v>
      </c>
      <c r="I381" s="1" t="s">
        <v>30</v>
      </c>
    </row>
    <row r="382" spans="1:9" x14ac:dyDescent="0.25">
      <c r="A382" s="1" t="s">
        <v>97</v>
      </c>
      <c r="B382" s="70" t="s">
        <v>14</v>
      </c>
      <c r="C382" s="1" t="s">
        <v>220</v>
      </c>
      <c r="D382" s="2">
        <v>200060</v>
      </c>
      <c r="E382" s="161">
        <v>200000</v>
      </c>
      <c r="F382" s="160" t="s">
        <v>13</v>
      </c>
      <c r="G382" s="64" t="s">
        <v>10</v>
      </c>
      <c r="H382" s="1" t="s">
        <v>198</v>
      </c>
      <c r="I382" s="1" t="s">
        <v>14</v>
      </c>
    </row>
    <row r="383" spans="1:9" x14ac:dyDescent="0.25">
      <c r="A383" s="1" t="s">
        <v>97</v>
      </c>
      <c r="B383" s="70" t="s">
        <v>14</v>
      </c>
      <c r="C383" s="1" t="s">
        <v>197</v>
      </c>
      <c r="D383" s="2">
        <v>500060</v>
      </c>
      <c r="E383" s="161">
        <v>500000</v>
      </c>
      <c r="F383" s="160" t="s">
        <v>13</v>
      </c>
      <c r="G383" s="64" t="s">
        <v>10</v>
      </c>
      <c r="H383" s="1" t="s">
        <v>198</v>
      </c>
      <c r="I383" s="1" t="s">
        <v>14</v>
      </c>
    </row>
    <row r="384" spans="1:9" x14ac:dyDescent="0.25">
      <c r="A384" s="1" t="s">
        <v>97</v>
      </c>
      <c r="B384" s="70" t="s">
        <v>30</v>
      </c>
      <c r="C384" s="1" t="s">
        <v>347</v>
      </c>
      <c r="D384" s="2">
        <v>181429</v>
      </c>
      <c r="E384" s="161">
        <v>500000</v>
      </c>
      <c r="F384" s="160" t="s">
        <v>9</v>
      </c>
      <c r="G384" s="64" t="s">
        <v>10</v>
      </c>
      <c r="H384" s="1" t="s">
        <v>198</v>
      </c>
      <c r="I384" s="1" t="s">
        <v>30</v>
      </c>
    </row>
    <row r="385" spans="1:9" x14ac:dyDescent="0.25">
      <c r="A385" s="1" t="s">
        <v>97</v>
      </c>
      <c r="B385" s="70" t="s">
        <v>60</v>
      </c>
      <c r="C385" s="1" t="s">
        <v>652</v>
      </c>
      <c r="D385" s="2">
        <v>27465</v>
      </c>
      <c r="E385" s="161">
        <v>30006</v>
      </c>
      <c r="F385" s="160" t="s">
        <v>21</v>
      </c>
      <c r="G385" s="64" t="s">
        <v>16</v>
      </c>
      <c r="H385" s="1" t="s">
        <v>211</v>
      </c>
      <c r="I385" s="1" t="s">
        <v>14</v>
      </c>
    </row>
    <row r="386" spans="1:9" x14ac:dyDescent="0.25">
      <c r="A386" s="1" t="s">
        <v>97</v>
      </c>
      <c r="B386" s="70" t="s">
        <v>14</v>
      </c>
      <c r="C386" s="1" t="s">
        <v>653</v>
      </c>
      <c r="D386" s="2">
        <v>211566.34</v>
      </c>
      <c r="E386" s="161">
        <v>300000</v>
      </c>
      <c r="F386" s="160" t="s">
        <v>9</v>
      </c>
      <c r="G386" s="64" t="s">
        <v>10</v>
      </c>
      <c r="H386" s="1" t="s">
        <v>200</v>
      </c>
      <c r="I386" s="1" t="s">
        <v>14</v>
      </c>
    </row>
    <row r="387" spans="1:9" x14ac:dyDescent="0.25">
      <c r="A387" s="1" t="s">
        <v>97</v>
      </c>
      <c r="B387" s="70" t="s">
        <v>213</v>
      </c>
      <c r="C387" s="1" t="s">
        <v>654</v>
      </c>
      <c r="D387" s="2">
        <v>149784</v>
      </c>
      <c r="E387" s="161">
        <v>195887</v>
      </c>
      <c r="F387" s="160" t="s">
        <v>21</v>
      </c>
      <c r="G387" s="64" t="s">
        <v>16</v>
      </c>
      <c r="H387" s="1" t="s">
        <v>206</v>
      </c>
      <c r="I387" s="1" t="s">
        <v>14</v>
      </c>
    </row>
    <row r="388" spans="1:9" x14ac:dyDescent="0.25">
      <c r="A388" s="1" t="s">
        <v>97</v>
      </c>
      <c r="B388" s="70" t="s">
        <v>60</v>
      </c>
      <c r="C388" s="1" t="s">
        <v>655</v>
      </c>
      <c r="D388" s="2">
        <v>612460</v>
      </c>
      <c r="E388" s="161">
        <v>680000</v>
      </c>
      <c r="F388" s="160" t="s">
        <v>9</v>
      </c>
      <c r="G388" s="64" t="s">
        <v>16</v>
      </c>
      <c r="H388" s="1" t="s">
        <v>198</v>
      </c>
      <c r="I388" s="1" t="s">
        <v>14</v>
      </c>
    </row>
    <row r="389" spans="1:9" x14ac:dyDescent="0.25">
      <c r="A389" s="1" t="s">
        <v>97</v>
      </c>
      <c r="B389" s="70" t="s">
        <v>131</v>
      </c>
      <c r="C389" s="1" t="s">
        <v>656</v>
      </c>
      <c r="D389" s="2">
        <v>483910</v>
      </c>
      <c r="E389" s="161">
        <v>600000</v>
      </c>
      <c r="F389" s="160" t="s">
        <v>9</v>
      </c>
      <c r="G389" s="64" t="s">
        <v>16</v>
      </c>
      <c r="H389" s="1" t="s">
        <v>200</v>
      </c>
      <c r="I389" s="1" t="s">
        <v>30</v>
      </c>
    </row>
    <row r="390" spans="1:9" x14ac:dyDescent="0.25">
      <c r="A390" s="1" t="s">
        <v>97</v>
      </c>
      <c r="B390" s="70" t="s">
        <v>125</v>
      </c>
      <c r="C390" s="1" t="s">
        <v>622</v>
      </c>
      <c r="D390" s="2">
        <v>187110</v>
      </c>
      <c r="E390" s="161">
        <v>260000</v>
      </c>
      <c r="F390" s="160" t="s">
        <v>9</v>
      </c>
      <c r="G390" s="64" t="s">
        <v>16</v>
      </c>
      <c r="H390" s="1" t="s">
        <v>198</v>
      </c>
      <c r="I390" s="1" t="s">
        <v>14</v>
      </c>
    </row>
    <row r="391" spans="1:9" x14ac:dyDescent="0.25">
      <c r="A391" s="1" t="s">
        <v>97</v>
      </c>
      <c r="B391" s="70" t="s">
        <v>130</v>
      </c>
      <c r="C391" s="1" t="s">
        <v>657</v>
      </c>
      <c r="D391" s="2">
        <v>249635</v>
      </c>
      <c r="E391" s="161">
        <v>290000</v>
      </c>
      <c r="F391" s="160" t="s">
        <v>9</v>
      </c>
      <c r="G391" s="64" t="s">
        <v>16</v>
      </c>
      <c r="H391" s="1" t="s">
        <v>198</v>
      </c>
      <c r="I391" s="1" t="s">
        <v>14</v>
      </c>
    </row>
    <row r="392" spans="1:9" x14ac:dyDescent="0.25">
      <c r="A392" s="1" t="s">
        <v>97</v>
      </c>
      <c r="B392" s="70" t="s">
        <v>30</v>
      </c>
      <c r="C392" s="1" t="s">
        <v>287</v>
      </c>
      <c r="D392" s="2">
        <v>0</v>
      </c>
      <c r="E392" s="161">
        <v>2700000</v>
      </c>
      <c r="F392" s="160" t="s">
        <v>13</v>
      </c>
      <c r="G392" s="64" t="s">
        <v>10</v>
      </c>
      <c r="H392" s="1" t="s">
        <v>200</v>
      </c>
      <c r="I392" s="1" t="s">
        <v>30</v>
      </c>
    </row>
    <row r="393" spans="1:9" x14ac:dyDescent="0.25">
      <c r="A393" s="1" t="s">
        <v>97</v>
      </c>
      <c r="B393" s="70" t="s">
        <v>67</v>
      </c>
      <c r="C393" s="1" t="s">
        <v>658</v>
      </c>
      <c r="D393" s="2">
        <v>217477</v>
      </c>
      <c r="E393" s="161">
        <v>414324</v>
      </c>
      <c r="F393" s="160" t="s">
        <v>21</v>
      </c>
      <c r="G393" s="64" t="s">
        <v>16</v>
      </c>
      <c r="H393" s="1" t="s">
        <v>211</v>
      </c>
      <c r="I393" s="1" t="s">
        <v>30</v>
      </c>
    </row>
    <row r="394" spans="1:9" x14ac:dyDescent="0.25">
      <c r="A394" s="1" t="s">
        <v>97</v>
      </c>
      <c r="B394" s="70" t="s">
        <v>210</v>
      </c>
      <c r="C394" s="1" t="s">
        <v>659</v>
      </c>
      <c r="D394" s="2">
        <v>157380</v>
      </c>
      <c r="E394" s="161">
        <v>184000</v>
      </c>
      <c r="F394" s="160" t="s">
        <v>9</v>
      </c>
      <c r="G394" s="64" t="s">
        <v>16</v>
      </c>
      <c r="H394" s="1" t="s">
        <v>198</v>
      </c>
      <c r="I394" s="1" t="s">
        <v>14</v>
      </c>
    </row>
    <row r="395" spans="1:9" x14ac:dyDescent="0.25">
      <c r="A395" s="1" t="s">
        <v>97</v>
      </c>
      <c r="B395" s="70" t="s">
        <v>132</v>
      </c>
      <c r="C395" s="1" t="s">
        <v>202</v>
      </c>
      <c r="D395" s="2">
        <v>120020</v>
      </c>
      <c r="E395" s="161">
        <v>120000</v>
      </c>
      <c r="F395" s="160" t="s">
        <v>13</v>
      </c>
      <c r="G395" s="64" t="s">
        <v>10</v>
      </c>
      <c r="H395" s="1" t="s">
        <v>198</v>
      </c>
      <c r="I395" s="1" t="s">
        <v>132</v>
      </c>
    </row>
    <row r="396" spans="1:9" x14ac:dyDescent="0.25">
      <c r="A396" s="1" t="s">
        <v>97</v>
      </c>
      <c r="B396" s="70" t="s">
        <v>73</v>
      </c>
      <c r="C396" s="1" t="s">
        <v>670</v>
      </c>
      <c r="D396" s="2">
        <v>159780</v>
      </c>
      <c r="E396" s="161">
        <v>192000</v>
      </c>
      <c r="F396" s="160" t="s">
        <v>9</v>
      </c>
      <c r="G396" s="64" t="s">
        <v>16</v>
      </c>
      <c r="H396" s="1" t="s">
        <v>198</v>
      </c>
      <c r="I396" s="1" t="s">
        <v>30</v>
      </c>
    </row>
    <row r="397" spans="1:9" x14ac:dyDescent="0.25">
      <c r="A397" s="1" t="s">
        <v>97</v>
      </c>
      <c r="B397" s="70" t="s">
        <v>14</v>
      </c>
      <c r="C397" s="1" t="s">
        <v>671</v>
      </c>
      <c r="D397" s="2">
        <v>20060</v>
      </c>
      <c r="E397" s="161">
        <v>20000</v>
      </c>
      <c r="F397" s="160" t="s">
        <v>13</v>
      </c>
      <c r="G397" s="64" t="s">
        <v>10</v>
      </c>
      <c r="H397" s="1" t="s">
        <v>198</v>
      </c>
      <c r="I397" s="1" t="s">
        <v>14</v>
      </c>
    </row>
    <row r="398" spans="1:9" x14ac:dyDescent="0.25">
      <c r="A398" s="1" t="s">
        <v>97</v>
      </c>
      <c r="B398" s="70" t="s">
        <v>132</v>
      </c>
      <c r="C398" s="1" t="s">
        <v>672</v>
      </c>
      <c r="D398" s="2">
        <v>60060</v>
      </c>
      <c r="E398" s="161">
        <v>60000</v>
      </c>
      <c r="F398" s="160" t="s">
        <v>13</v>
      </c>
      <c r="G398" s="64" t="s">
        <v>10</v>
      </c>
      <c r="H398" s="1" t="s">
        <v>198</v>
      </c>
      <c r="I398" s="1" t="s">
        <v>132</v>
      </c>
    </row>
    <row r="399" spans="1:9" x14ac:dyDescent="0.25">
      <c r="A399" s="1" t="s">
        <v>97</v>
      </c>
      <c r="B399" s="70" t="s">
        <v>14</v>
      </c>
      <c r="C399" s="1" t="s">
        <v>673</v>
      </c>
      <c r="D399" s="2">
        <v>150060</v>
      </c>
      <c r="E399" s="161">
        <v>150000</v>
      </c>
      <c r="F399" s="160" t="s">
        <v>13</v>
      </c>
      <c r="G399" s="64" t="s">
        <v>10</v>
      </c>
      <c r="H399" s="1" t="s">
        <v>198</v>
      </c>
      <c r="I399" s="1" t="s">
        <v>14</v>
      </c>
    </row>
    <row r="400" spans="1:9" x14ac:dyDescent="0.25">
      <c r="A400" s="1" t="s">
        <v>97</v>
      </c>
      <c r="B400" s="70" t="s">
        <v>361</v>
      </c>
      <c r="C400" s="1" t="s">
        <v>674</v>
      </c>
      <c r="D400" s="2">
        <v>82660</v>
      </c>
      <c r="E400" s="161">
        <v>90000</v>
      </c>
      <c r="F400" s="160" t="s">
        <v>21</v>
      </c>
      <c r="G400" s="64" t="s">
        <v>16</v>
      </c>
      <c r="H400" s="1" t="s">
        <v>198</v>
      </c>
      <c r="I400" s="1" t="s">
        <v>14</v>
      </c>
    </row>
    <row r="401" spans="1:9" x14ac:dyDescent="0.25">
      <c r="A401" s="1" t="s">
        <v>97</v>
      </c>
      <c r="B401" s="70" t="s">
        <v>361</v>
      </c>
      <c r="C401" s="1" t="s">
        <v>674</v>
      </c>
      <c r="D401" s="2">
        <v>82660</v>
      </c>
      <c r="E401" s="161">
        <v>90000</v>
      </c>
      <c r="F401" s="160" t="s">
        <v>21</v>
      </c>
      <c r="G401" s="64" t="s">
        <v>16</v>
      </c>
      <c r="H401" s="1" t="s">
        <v>198</v>
      </c>
      <c r="I401" s="1" t="s">
        <v>14</v>
      </c>
    </row>
    <row r="402" spans="1:9" x14ac:dyDescent="0.25">
      <c r="A402" s="1" t="s">
        <v>97</v>
      </c>
      <c r="B402" s="70" t="s">
        <v>299</v>
      </c>
      <c r="C402" s="1" t="s">
        <v>651</v>
      </c>
      <c r="D402" s="2">
        <v>277220</v>
      </c>
      <c r="E402" s="161">
        <v>320000</v>
      </c>
      <c r="F402" s="160" t="s">
        <v>9</v>
      </c>
      <c r="G402" s="64" t="s">
        <v>16</v>
      </c>
      <c r="H402" s="1" t="s">
        <v>198</v>
      </c>
      <c r="I402" s="1" t="s">
        <v>30</v>
      </c>
    </row>
    <row r="403" spans="1:9" x14ac:dyDescent="0.25">
      <c r="A403" s="1" t="s">
        <v>97</v>
      </c>
      <c r="B403" s="70" t="s">
        <v>216</v>
      </c>
      <c r="C403" s="1" t="s">
        <v>685</v>
      </c>
      <c r="D403" s="2">
        <v>185410</v>
      </c>
      <c r="E403" s="161">
        <v>220000</v>
      </c>
      <c r="F403" s="160" t="s">
        <v>9</v>
      </c>
      <c r="G403" s="64" t="s">
        <v>16</v>
      </c>
      <c r="H403" s="1" t="s">
        <v>198</v>
      </c>
      <c r="I403" s="1" t="s">
        <v>14</v>
      </c>
    </row>
    <row r="404" spans="1:9" x14ac:dyDescent="0.25">
      <c r="A404" s="1" t="s">
        <v>97</v>
      </c>
      <c r="B404" s="70" t="s">
        <v>210</v>
      </c>
      <c r="C404" s="1" t="s">
        <v>681</v>
      </c>
      <c r="D404" s="2">
        <v>193823</v>
      </c>
      <c r="E404" s="161">
        <v>207302</v>
      </c>
      <c r="F404" s="160" t="s">
        <v>21</v>
      </c>
      <c r="G404" s="64" t="s">
        <v>16</v>
      </c>
      <c r="H404" s="1" t="s">
        <v>198</v>
      </c>
      <c r="I404" s="1" t="s">
        <v>14</v>
      </c>
    </row>
    <row r="405" spans="1:9" x14ac:dyDescent="0.25">
      <c r="A405" s="1" t="s">
        <v>97</v>
      </c>
      <c r="B405" s="70" t="s">
        <v>130</v>
      </c>
      <c r="C405" s="1" t="s">
        <v>682</v>
      </c>
      <c r="D405" s="2">
        <v>41147</v>
      </c>
      <c r="E405" s="161">
        <v>165869</v>
      </c>
      <c r="F405" s="160" t="s">
        <v>21</v>
      </c>
      <c r="G405" s="64" t="s">
        <v>10</v>
      </c>
      <c r="H405" s="1" t="s">
        <v>198</v>
      </c>
      <c r="I405" s="1" t="s">
        <v>14</v>
      </c>
    </row>
    <row r="406" spans="1:9" x14ac:dyDescent="0.25">
      <c r="A406" s="1" t="s">
        <v>97</v>
      </c>
      <c r="B406" s="70" t="s">
        <v>60</v>
      </c>
      <c r="C406" s="1" t="s">
        <v>683</v>
      </c>
      <c r="D406" s="2">
        <v>19645</v>
      </c>
      <c r="E406" s="161">
        <v>21774</v>
      </c>
      <c r="F406" s="160" t="s">
        <v>21</v>
      </c>
      <c r="G406" s="64" t="s">
        <v>16</v>
      </c>
      <c r="H406" s="1" t="s">
        <v>198</v>
      </c>
      <c r="I406" s="1" t="s">
        <v>14</v>
      </c>
    </row>
    <row r="407" spans="1:9" x14ac:dyDescent="0.25">
      <c r="A407" s="1" t="s">
        <v>97</v>
      </c>
      <c r="B407" s="70" t="s">
        <v>131</v>
      </c>
      <c r="C407" s="1" t="s">
        <v>684</v>
      </c>
      <c r="D407" s="2">
        <v>502916</v>
      </c>
      <c r="E407" s="161">
        <v>640000</v>
      </c>
      <c r="F407" s="160" t="s">
        <v>9</v>
      </c>
      <c r="G407" s="64" t="s">
        <v>16</v>
      </c>
      <c r="H407" s="1" t="s">
        <v>200</v>
      </c>
      <c r="I407" s="1" t="s">
        <v>30</v>
      </c>
    </row>
    <row r="408" spans="1:9" x14ac:dyDescent="0.25">
      <c r="A408" s="1" t="s">
        <v>97</v>
      </c>
      <c r="B408" s="70" t="s">
        <v>162</v>
      </c>
      <c r="C408" s="1" t="s">
        <v>696</v>
      </c>
      <c r="D408" s="2">
        <v>92960</v>
      </c>
      <c r="E408" s="161">
        <v>100000</v>
      </c>
      <c r="F408" s="160" t="s">
        <v>21</v>
      </c>
      <c r="G408" s="64" t="s">
        <v>16</v>
      </c>
      <c r="H408" s="1" t="s">
        <v>206</v>
      </c>
      <c r="I408" s="1" t="s">
        <v>30</v>
      </c>
    </row>
    <row r="409" spans="1:9" x14ac:dyDescent="0.25">
      <c r="A409" s="1" t="s">
        <v>97</v>
      </c>
      <c r="B409" s="70" t="s">
        <v>132</v>
      </c>
      <c r="C409" s="1" t="s">
        <v>697</v>
      </c>
      <c r="D409" s="2">
        <v>150060</v>
      </c>
      <c r="E409" s="161">
        <v>150000</v>
      </c>
      <c r="F409" s="160" t="s">
        <v>13</v>
      </c>
      <c r="G409" s="64" t="s">
        <v>10</v>
      </c>
      <c r="H409" s="1" t="s">
        <v>198</v>
      </c>
      <c r="I409" s="1" t="s">
        <v>132</v>
      </c>
    </row>
    <row r="410" spans="1:9" x14ac:dyDescent="0.25">
      <c r="A410" s="1" t="s">
        <v>97</v>
      </c>
      <c r="B410" s="70" t="s">
        <v>174</v>
      </c>
      <c r="C410" s="1" t="s">
        <v>639</v>
      </c>
      <c r="D410" s="2">
        <v>167120</v>
      </c>
      <c r="E410" s="161">
        <v>200000</v>
      </c>
      <c r="F410" s="160" t="s">
        <v>9</v>
      </c>
      <c r="G410" s="64" t="s">
        <v>16</v>
      </c>
      <c r="H410" s="1" t="s">
        <v>198</v>
      </c>
      <c r="I410" s="1" t="s">
        <v>30</v>
      </c>
    </row>
    <row r="411" spans="1:9" x14ac:dyDescent="0.25">
      <c r="A411" s="1" t="s">
        <v>97</v>
      </c>
      <c r="B411" s="70" t="s">
        <v>73</v>
      </c>
      <c r="C411" s="1" t="s">
        <v>666</v>
      </c>
      <c r="D411" s="2">
        <v>146430</v>
      </c>
      <c r="E411" s="161">
        <v>172000</v>
      </c>
      <c r="F411" s="160" t="s">
        <v>9</v>
      </c>
      <c r="G411" s="64" t="s">
        <v>16</v>
      </c>
      <c r="H411" s="1" t="s">
        <v>198</v>
      </c>
      <c r="I411" s="1" t="s">
        <v>30</v>
      </c>
    </row>
    <row r="412" spans="1:9" x14ac:dyDescent="0.25">
      <c r="A412" s="1" t="s">
        <v>97</v>
      </c>
      <c r="B412" s="70" t="s">
        <v>63</v>
      </c>
      <c r="C412" s="1" t="s">
        <v>376</v>
      </c>
      <c r="D412" s="2">
        <v>186246</v>
      </c>
      <c r="E412" s="161">
        <v>380000</v>
      </c>
      <c r="F412" s="160" t="s">
        <v>9</v>
      </c>
      <c r="G412" s="64" t="s">
        <v>10</v>
      </c>
      <c r="H412" s="1" t="s">
        <v>198</v>
      </c>
      <c r="I412" s="1" t="s">
        <v>63</v>
      </c>
    </row>
    <row r="413" spans="1:9" x14ac:dyDescent="0.25">
      <c r="A413" s="1" t="s">
        <v>97</v>
      </c>
      <c r="B413" s="70" t="s">
        <v>67</v>
      </c>
      <c r="C413" s="1" t="s">
        <v>698</v>
      </c>
      <c r="D413" s="2">
        <v>121808</v>
      </c>
      <c r="E413" s="161">
        <v>200000</v>
      </c>
      <c r="F413" s="160" t="s">
        <v>9</v>
      </c>
      <c r="G413" s="64" t="s">
        <v>16</v>
      </c>
      <c r="H413" s="1" t="s">
        <v>257</v>
      </c>
      <c r="I413" s="1" t="s">
        <v>30</v>
      </c>
    </row>
    <row r="414" spans="1:9" x14ac:dyDescent="0.25">
      <c r="C414" s="23"/>
    </row>
    <row r="415" spans="1:9" x14ac:dyDescent="0.25">
      <c r="C415" s="23"/>
    </row>
    <row r="416" spans="1:9" x14ac:dyDescent="0.25">
      <c r="C416" s="23"/>
    </row>
    <row r="417" spans="2:8" x14ac:dyDescent="0.25">
      <c r="C417" s="23"/>
    </row>
    <row r="418" spans="2:8" x14ac:dyDescent="0.25">
      <c r="C418" s="23"/>
    </row>
    <row r="419" spans="2:8" x14ac:dyDescent="0.25">
      <c r="C419" s="23"/>
    </row>
    <row r="420" spans="2:8" x14ac:dyDescent="0.25">
      <c r="B420" s="19"/>
      <c r="E420" s="23"/>
      <c r="F420" s="2"/>
    </row>
    <row r="421" spans="2:8" x14ac:dyDescent="0.25">
      <c r="B421" s="19"/>
      <c r="E421" s="23"/>
      <c r="F421" s="2"/>
    </row>
    <row r="422" spans="2:8" x14ac:dyDescent="0.25">
      <c r="B422" s="19"/>
      <c r="E422" s="23"/>
      <c r="F422" s="2"/>
    </row>
    <row r="423" spans="2:8" x14ac:dyDescent="0.25">
      <c r="B423" s="19"/>
      <c r="E423" s="23"/>
      <c r="F423" s="2"/>
    </row>
    <row r="424" spans="2:8" x14ac:dyDescent="0.25">
      <c r="B424" s="19"/>
      <c r="E424" s="23"/>
      <c r="F424" s="2"/>
    </row>
    <row r="425" spans="2:8" x14ac:dyDescent="0.25">
      <c r="B425" s="47"/>
      <c r="C425" s="48"/>
      <c r="D425" s="54"/>
      <c r="E425" s="54"/>
      <c r="F425" s="49"/>
      <c r="G425" s="48"/>
    </row>
    <row r="426" spans="2:8" x14ac:dyDescent="0.25">
      <c r="B426" s="53"/>
      <c r="C426" s="53"/>
      <c r="D426" s="65"/>
      <c r="E426" s="53"/>
      <c r="F426" s="53"/>
      <c r="G426" s="53"/>
      <c r="H426" s="53"/>
    </row>
    <row r="427" spans="2:8" x14ac:dyDescent="0.25">
      <c r="B427" s="53"/>
      <c r="C427" s="53"/>
      <c r="D427" s="65"/>
      <c r="E427" s="53"/>
      <c r="F427" s="53"/>
      <c r="G427" s="53"/>
      <c r="H427" s="53"/>
    </row>
    <row r="428" spans="2:8" x14ac:dyDescent="0.25">
      <c r="B428" s="56"/>
      <c r="C428" s="56"/>
      <c r="D428" s="66"/>
      <c r="E428" s="56"/>
      <c r="F428" s="56"/>
      <c r="G428" s="56"/>
      <c r="H428" s="53"/>
    </row>
    <row r="429" spans="2:8" x14ac:dyDescent="0.25">
      <c r="B429" s="57"/>
      <c r="C429" s="58"/>
      <c r="D429" s="67"/>
      <c r="E429" s="57"/>
      <c r="F429" s="57"/>
      <c r="G429" s="57"/>
      <c r="H429" s="57"/>
    </row>
    <row r="430" spans="2:8" x14ac:dyDescent="0.25">
      <c r="B430" s="57"/>
      <c r="C430" s="58"/>
      <c r="D430" s="67"/>
      <c r="E430" s="57"/>
      <c r="F430" s="57"/>
      <c r="G430" s="57"/>
      <c r="H430" s="57"/>
    </row>
    <row r="431" spans="2:8" x14ac:dyDescent="0.25">
      <c r="B431" s="57"/>
      <c r="C431" s="57"/>
      <c r="D431" s="67"/>
      <c r="E431" s="57"/>
      <c r="F431" s="57"/>
      <c r="G431" s="57"/>
      <c r="H431" s="57"/>
    </row>
    <row r="432" spans="2:8" x14ac:dyDescent="0.25">
      <c r="B432" s="57"/>
      <c r="C432" s="58"/>
      <c r="D432" s="67"/>
      <c r="E432" s="57"/>
      <c r="F432" s="57"/>
      <c r="G432" s="57"/>
      <c r="H432" s="57"/>
    </row>
    <row r="433" spans="2:8" x14ac:dyDescent="0.25">
      <c r="B433" s="57"/>
      <c r="C433" s="58"/>
      <c r="D433" s="67"/>
      <c r="E433" s="57"/>
      <c r="F433" s="57"/>
      <c r="G433" s="57"/>
      <c r="H433" s="57"/>
    </row>
    <row r="434" spans="2:8" x14ac:dyDescent="0.25">
      <c r="C434" s="57"/>
      <c r="D434" s="67"/>
      <c r="E434" s="57"/>
      <c r="F434" s="57"/>
      <c r="G434" s="57"/>
      <c r="H434" s="57"/>
    </row>
    <row r="435" spans="2:8" x14ac:dyDescent="0.25">
      <c r="B435" s="57"/>
      <c r="C435" s="57"/>
      <c r="D435" s="67"/>
      <c r="E435" s="57"/>
      <c r="F435" s="57"/>
      <c r="G435" s="57"/>
      <c r="H435" s="57"/>
    </row>
    <row r="436" spans="2:8" x14ac:dyDescent="0.25">
      <c r="B436" s="57"/>
      <c r="C436" s="58"/>
      <c r="D436" s="67"/>
      <c r="E436" s="57"/>
      <c r="F436" s="57"/>
      <c r="G436" s="57"/>
      <c r="H436" s="57"/>
    </row>
    <row r="437" spans="2:8" x14ac:dyDescent="0.25">
      <c r="B437" s="57"/>
      <c r="C437" s="57"/>
      <c r="D437" s="67"/>
      <c r="E437" s="57"/>
      <c r="F437" s="57"/>
      <c r="G437" s="57"/>
      <c r="H437" s="57"/>
    </row>
    <row r="438" spans="2:8" x14ac:dyDescent="0.25">
      <c r="B438" s="50"/>
      <c r="C438" s="51"/>
      <c r="D438" s="52"/>
      <c r="E438" s="52"/>
      <c r="F438" s="55"/>
      <c r="G438" s="51"/>
      <c r="H438" s="51"/>
    </row>
    <row r="439" spans="2:8" x14ac:dyDescent="0.25">
      <c r="B439" s="19"/>
      <c r="E439" s="23"/>
      <c r="F439" s="2"/>
    </row>
    <row r="440" spans="2:8" x14ac:dyDescent="0.25">
      <c r="E440" s="23"/>
      <c r="F440" s="2"/>
    </row>
    <row r="441" spans="2:8" x14ac:dyDescent="0.25">
      <c r="B441" s="19"/>
      <c r="E441" s="23"/>
      <c r="F441" s="2"/>
    </row>
    <row r="442" spans="2:8" x14ac:dyDescent="0.25">
      <c r="B442" s="19"/>
      <c r="E442" s="23"/>
      <c r="F442" s="2"/>
    </row>
    <row r="443" spans="2:8" x14ac:dyDescent="0.25">
      <c r="B443" s="19"/>
      <c r="E443" s="23"/>
      <c r="F443" s="2"/>
    </row>
    <row r="487" spans="2:3" x14ac:dyDescent="0.25">
      <c r="B487" s="19"/>
    </row>
    <row r="489" spans="2:3" x14ac:dyDescent="0.25">
      <c r="C489" s="23"/>
    </row>
    <row r="490" spans="2:3" x14ac:dyDescent="0.25">
      <c r="C490" s="23"/>
    </row>
    <row r="491" spans="2:3" x14ac:dyDescent="0.25">
      <c r="C491" s="23"/>
    </row>
    <row r="492" spans="2:3" x14ac:dyDescent="0.25">
      <c r="C492" s="23"/>
    </row>
    <row r="493" spans="2:3" x14ac:dyDescent="0.25">
      <c r="C493" s="23"/>
    </row>
    <row r="494" spans="2:3" x14ac:dyDescent="0.25">
      <c r="C494" s="23"/>
    </row>
    <row r="502" spans="2:2" x14ac:dyDescent="0.25">
      <c r="B502" s="19"/>
    </row>
    <row r="531" spans="3:3" x14ac:dyDescent="0.25">
      <c r="C531" s="23"/>
    </row>
    <row r="532" spans="3:3" x14ac:dyDescent="0.25">
      <c r="C532" s="23"/>
    </row>
    <row r="533" spans="3:3" x14ac:dyDescent="0.25">
      <c r="C533" s="23"/>
    </row>
    <row r="534" spans="3:3" x14ac:dyDescent="0.25">
      <c r="C534" s="23"/>
    </row>
    <row r="535" spans="3:3" x14ac:dyDescent="0.25">
      <c r="C535" s="23"/>
    </row>
    <row r="536" spans="3:3" x14ac:dyDescent="0.25">
      <c r="C536" s="23"/>
    </row>
    <row r="537" spans="3:3" x14ac:dyDescent="0.25">
      <c r="C537" s="23"/>
    </row>
    <row r="538" spans="3:3" x14ac:dyDescent="0.25">
      <c r="C538" s="23"/>
    </row>
    <row r="539" spans="3:3" x14ac:dyDescent="0.25">
      <c r="C539" s="23"/>
    </row>
    <row r="540" spans="3:3" x14ac:dyDescent="0.25">
      <c r="C540" s="23"/>
    </row>
    <row r="541" spans="3:3" x14ac:dyDescent="0.25">
      <c r="C541" s="23"/>
    </row>
    <row r="542" spans="3:3" x14ac:dyDescent="0.25">
      <c r="C542" s="23"/>
    </row>
    <row r="543" spans="3:3" x14ac:dyDescent="0.25">
      <c r="C543" s="23"/>
    </row>
    <row r="544" spans="3:3" x14ac:dyDescent="0.25">
      <c r="C544" s="23"/>
    </row>
    <row r="545" spans="2:3" x14ac:dyDescent="0.25">
      <c r="C545" s="23"/>
    </row>
    <row r="546" spans="2:3" x14ac:dyDescent="0.25">
      <c r="C546" s="23"/>
    </row>
    <row r="547" spans="2:3" x14ac:dyDescent="0.25">
      <c r="C547" s="23"/>
    </row>
    <row r="548" spans="2:3" x14ac:dyDescent="0.25">
      <c r="C548" s="23"/>
    </row>
    <row r="549" spans="2:3" x14ac:dyDescent="0.25">
      <c r="C549" s="23"/>
    </row>
    <row r="552" spans="2:3" x14ac:dyDescent="0.25">
      <c r="B552" s="19"/>
    </row>
    <row r="555" spans="2:3" x14ac:dyDescent="0.25">
      <c r="C555" s="23"/>
    </row>
    <row r="556" spans="2:3" x14ac:dyDescent="0.25">
      <c r="C556" s="23"/>
    </row>
    <row r="557" spans="2:3" x14ac:dyDescent="0.25">
      <c r="C557" s="23"/>
    </row>
    <row r="558" spans="2:3" x14ac:dyDescent="0.25">
      <c r="C558" s="23"/>
    </row>
    <row r="559" spans="2:3" x14ac:dyDescent="0.25">
      <c r="C559" s="23"/>
    </row>
    <row r="560" spans="2:3" x14ac:dyDescent="0.25">
      <c r="C560" s="23"/>
    </row>
    <row r="561" spans="3:6" x14ac:dyDescent="0.25">
      <c r="C561" s="23"/>
    </row>
    <row r="562" spans="3:6" x14ac:dyDescent="0.25">
      <c r="C562" s="23"/>
    </row>
    <row r="563" spans="3:6" x14ac:dyDescent="0.25">
      <c r="C563" s="23"/>
    </row>
    <row r="564" spans="3:6" x14ac:dyDescent="0.25">
      <c r="C564" s="23"/>
    </row>
    <row r="565" spans="3:6" x14ac:dyDescent="0.25">
      <c r="C565" s="23"/>
    </row>
    <row r="566" spans="3:6" x14ac:dyDescent="0.25">
      <c r="C566" s="23"/>
    </row>
    <row r="567" spans="3:6" x14ac:dyDescent="0.25">
      <c r="C567" s="23"/>
    </row>
    <row r="568" spans="3:6" x14ac:dyDescent="0.25">
      <c r="C568" s="23"/>
    </row>
    <row r="569" spans="3:6" x14ac:dyDescent="0.25">
      <c r="C569" s="23"/>
    </row>
    <row r="570" spans="3:6" x14ac:dyDescent="0.25">
      <c r="C570" s="68"/>
      <c r="F570" s="61"/>
    </row>
    <row r="571" spans="3:6" x14ac:dyDescent="0.25">
      <c r="C571" s="68"/>
      <c r="F571" s="61"/>
    </row>
    <row r="572" spans="3:6" x14ac:dyDescent="0.25">
      <c r="C572" s="68"/>
      <c r="F572" s="61"/>
    </row>
    <row r="573" spans="3:6" x14ac:dyDescent="0.25">
      <c r="C573" s="23"/>
    </row>
    <row r="574" spans="3:6" x14ac:dyDescent="0.25">
      <c r="C574" s="23"/>
    </row>
    <row r="575" spans="3:6" x14ac:dyDescent="0.25">
      <c r="C575" s="23"/>
    </row>
    <row r="576" spans="3:6" x14ac:dyDescent="0.25">
      <c r="C576" s="23"/>
    </row>
    <row r="577" spans="3:3" x14ac:dyDescent="0.25">
      <c r="C577" s="23"/>
    </row>
    <row r="578" spans="3:3" x14ac:dyDescent="0.25">
      <c r="C578" s="23"/>
    </row>
    <row r="579" spans="3:3" x14ac:dyDescent="0.25">
      <c r="C579" s="23"/>
    </row>
    <row r="580" spans="3:3" x14ac:dyDescent="0.25">
      <c r="C580" s="23"/>
    </row>
    <row r="581" spans="3:3" x14ac:dyDescent="0.25">
      <c r="C581" s="23"/>
    </row>
    <row r="582" spans="3:3" x14ac:dyDescent="0.25">
      <c r="C582" s="23"/>
    </row>
    <row r="583" spans="3:3" x14ac:dyDescent="0.25">
      <c r="C583" s="23"/>
    </row>
    <row r="584" spans="3:3" x14ac:dyDescent="0.25">
      <c r="C584" s="23"/>
    </row>
    <row r="585" spans="3:3" x14ac:dyDescent="0.25">
      <c r="C585" s="23"/>
    </row>
    <row r="586" spans="3:3" x14ac:dyDescent="0.25">
      <c r="C586" s="23"/>
    </row>
    <row r="587" spans="3:3" x14ac:dyDescent="0.25">
      <c r="C587" s="23"/>
    </row>
    <row r="588" spans="3:3" x14ac:dyDescent="0.25">
      <c r="C588" s="23"/>
    </row>
    <row r="589" spans="3:3" x14ac:dyDescent="0.25">
      <c r="C589" s="23"/>
    </row>
    <row r="590" spans="3:3" x14ac:dyDescent="0.25">
      <c r="C590" s="23"/>
    </row>
    <row r="591" spans="3:3" x14ac:dyDescent="0.25">
      <c r="C591" s="23"/>
    </row>
    <row r="592" spans="3:3" x14ac:dyDescent="0.25">
      <c r="C592" s="23"/>
    </row>
    <row r="593" spans="3:3" x14ac:dyDescent="0.25">
      <c r="C593" s="23"/>
    </row>
    <row r="594" spans="3:3" x14ac:dyDescent="0.25">
      <c r="C594" s="23"/>
    </row>
    <row r="595" spans="3:3" x14ac:dyDescent="0.25">
      <c r="C595" s="23"/>
    </row>
    <row r="596" spans="3:3" x14ac:dyDescent="0.25">
      <c r="C596" s="23"/>
    </row>
    <row r="597" spans="3:3" x14ac:dyDescent="0.25">
      <c r="C597" s="23"/>
    </row>
    <row r="598" spans="3:3" x14ac:dyDescent="0.25">
      <c r="C598" s="23"/>
    </row>
    <row r="599" spans="3:3" x14ac:dyDescent="0.25">
      <c r="C599" s="23"/>
    </row>
    <row r="600" spans="3:3" x14ac:dyDescent="0.25">
      <c r="C600" s="23"/>
    </row>
    <row r="601" spans="3:3" x14ac:dyDescent="0.25">
      <c r="C601" s="23"/>
    </row>
    <row r="602" spans="3:3" x14ac:dyDescent="0.25">
      <c r="C602" s="23"/>
    </row>
    <row r="603" spans="3:3" x14ac:dyDescent="0.25">
      <c r="C603" s="23"/>
    </row>
    <row r="604" spans="3:3" x14ac:dyDescent="0.25">
      <c r="C604" s="23"/>
    </row>
    <row r="605" spans="3:3" x14ac:dyDescent="0.25">
      <c r="C605" s="23"/>
    </row>
    <row r="606" spans="3:3" x14ac:dyDescent="0.25">
      <c r="C606" s="23"/>
    </row>
    <row r="607" spans="3:3" x14ac:dyDescent="0.25">
      <c r="C607" s="23"/>
    </row>
    <row r="608" spans="3:3" x14ac:dyDescent="0.25">
      <c r="C608" s="23"/>
    </row>
    <row r="609" spans="2:3" x14ac:dyDescent="0.25">
      <c r="C609" s="23"/>
    </row>
    <row r="610" spans="2:3" x14ac:dyDescent="0.25">
      <c r="C610" s="23"/>
    </row>
    <row r="611" spans="2:3" x14ac:dyDescent="0.25">
      <c r="C611" s="23"/>
    </row>
    <row r="612" spans="2:3" x14ac:dyDescent="0.25">
      <c r="C612" s="23"/>
    </row>
    <row r="613" spans="2:3" x14ac:dyDescent="0.25">
      <c r="C613" s="23"/>
    </row>
    <row r="614" spans="2:3" x14ac:dyDescent="0.25">
      <c r="C614" s="23"/>
    </row>
    <row r="615" spans="2:3" x14ac:dyDescent="0.25">
      <c r="B615" s="19"/>
      <c r="C615" s="23"/>
    </row>
    <row r="616" spans="2:3" x14ac:dyDescent="0.25">
      <c r="C616" s="23"/>
    </row>
    <row r="617" spans="2:3" x14ac:dyDescent="0.25">
      <c r="C617" s="23"/>
    </row>
    <row r="618" spans="2:3" x14ac:dyDescent="0.25">
      <c r="C618" s="23"/>
    </row>
    <row r="619" spans="2:3" x14ac:dyDescent="0.25">
      <c r="C619" s="23"/>
    </row>
    <row r="620" spans="2:3" x14ac:dyDescent="0.25">
      <c r="B620" s="19"/>
      <c r="C620" s="23"/>
    </row>
    <row r="621" spans="2:3" x14ac:dyDescent="0.25">
      <c r="C621" s="23"/>
    </row>
    <row r="622" spans="2:3" x14ac:dyDescent="0.25">
      <c r="C622" s="23"/>
    </row>
    <row r="623" spans="2:3" x14ac:dyDescent="0.25">
      <c r="C623" s="23"/>
    </row>
    <row r="624" spans="2:3" x14ac:dyDescent="0.25">
      <c r="C624" s="23"/>
    </row>
    <row r="625" spans="2:8" x14ac:dyDescent="0.25">
      <c r="B625" s="3"/>
      <c r="D625" s="77"/>
      <c r="E625" s="60"/>
      <c r="F625" s="69"/>
      <c r="H625" s="70"/>
    </row>
    <row r="626" spans="2:8" x14ac:dyDescent="0.25">
      <c r="B626" s="3"/>
      <c r="D626" s="77"/>
      <c r="E626" s="60"/>
      <c r="F626" s="69"/>
      <c r="H626" s="70"/>
    </row>
    <row r="627" spans="2:8" x14ac:dyDescent="0.25">
      <c r="B627" s="3"/>
      <c r="D627" s="77"/>
      <c r="E627" s="60"/>
      <c r="F627" s="69"/>
      <c r="H627" s="70"/>
    </row>
    <row r="628" spans="2:8" x14ac:dyDescent="0.25">
      <c r="B628" s="3"/>
      <c r="D628" s="77"/>
      <c r="E628" s="60"/>
      <c r="F628" s="69"/>
      <c r="H628" s="70"/>
    </row>
    <row r="629" spans="2:8" x14ac:dyDescent="0.25">
      <c r="B629" s="3"/>
      <c r="D629" s="77"/>
      <c r="E629" s="60"/>
      <c r="F629" s="69"/>
      <c r="H629" s="70"/>
    </row>
    <row r="630" spans="2:8" x14ac:dyDescent="0.25">
      <c r="B630" s="3"/>
      <c r="D630" s="77"/>
      <c r="E630" s="60"/>
      <c r="F630" s="69"/>
      <c r="H630" s="70"/>
    </row>
    <row r="631" spans="2:8" x14ac:dyDescent="0.25">
      <c r="B631" s="3"/>
      <c r="D631" s="77"/>
      <c r="E631" s="60"/>
      <c r="F631" s="69"/>
      <c r="H631" s="70"/>
    </row>
    <row r="632" spans="2:8" x14ac:dyDescent="0.25">
      <c r="B632" s="19"/>
      <c r="D632" s="77"/>
      <c r="E632" s="60"/>
      <c r="F632" s="69"/>
      <c r="H632" s="70"/>
    </row>
    <row r="633" spans="2:8" x14ac:dyDescent="0.25">
      <c r="B633" s="3"/>
      <c r="D633" s="77"/>
      <c r="E633" s="60"/>
      <c r="F633" s="69"/>
      <c r="H633" s="70"/>
    </row>
    <row r="634" spans="2:8" x14ac:dyDescent="0.25">
      <c r="C634" s="23"/>
    </row>
    <row r="635" spans="2:8" x14ac:dyDescent="0.25">
      <c r="C635" s="23"/>
    </row>
    <row r="636" spans="2:8" x14ac:dyDescent="0.25">
      <c r="C636" s="23"/>
    </row>
    <row r="637" spans="2:8" x14ac:dyDescent="0.25">
      <c r="C637" s="23"/>
    </row>
    <row r="638" spans="2:8" x14ac:dyDescent="0.25">
      <c r="C638" s="23"/>
    </row>
    <row r="639" spans="2:8" x14ac:dyDescent="0.25">
      <c r="C639" s="23"/>
    </row>
    <row r="640" spans="2:8" x14ac:dyDescent="0.25">
      <c r="C640" s="23"/>
    </row>
    <row r="641" spans="2:3" x14ac:dyDescent="0.25">
      <c r="C641" s="23"/>
    </row>
    <row r="642" spans="2:3" x14ac:dyDescent="0.25">
      <c r="C642" s="23"/>
    </row>
    <row r="643" spans="2:3" x14ac:dyDescent="0.25">
      <c r="C643" s="23"/>
    </row>
    <row r="644" spans="2:3" x14ac:dyDescent="0.25">
      <c r="C644" s="23"/>
    </row>
    <row r="645" spans="2:3" x14ac:dyDescent="0.25">
      <c r="C645" s="23"/>
    </row>
    <row r="646" spans="2:3" x14ac:dyDescent="0.25">
      <c r="C646" s="23"/>
    </row>
    <row r="647" spans="2:3" x14ac:dyDescent="0.25">
      <c r="C647" s="23"/>
    </row>
    <row r="648" spans="2:3" x14ac:dyDescent="0.25">
      <c r="B648" s="19"/>
      <c r="C648" s="23"/>
    </row>
    <row r="649" spans="2:3" x14ac:dyDescent="0.25">
      <c r="C649" s="23"/>
    </row>
    <row r="650" spans="2:3" x14ac:dyDescent="0.25">
      <c r="C650" s="23"/>
    </row>
    <row r="651" spans="2:3" x14ac:dyDescent="0.25">
      <c r="C651" s="23"/>
    </row>
    <row r="652" spans="2:3" x14ac:dyDescent="0.25">
      <c r="C652" s="23"/>
    </row>
    <row r="653" spans="2:3" x14ac:dyDescent="0.25">
      <c r="C653" s="23"/>
    </row>
    <row r="654" spans="2:3" x14ac:dyDescent="0.25">
      <c r="C654" s="23"/>
    </row>
    <row r="655" spans="2:3" x14ac:dyDescent="0.25">
      <c r="C655" s="23"/>
    </row>
    <row r="656" spans="2:3" x14ac:dyDescent="0.25">
      <c r="C656" s="23"/>
    </row>
    <row r="657" spans="3:3" x14ac:dyDescent="0.25">
      <c r="C657" s="23"/>
    </row>
    <row r="658" spans="3:3" x14ac:dyDescent="0.25">
      <c r="C658" s="23"/>
    </row>
    <row r="659" spans="3:3" x14ac:dyDescent="0.25">
      <c r="C659" s="23"/>
    </row>
    <row r="660" spans="3:3" x14ac:dyDescent="0.25">
      <c r="C660" s="23"/>
    </row>
    <row r="661" spans="3:3" x14ac:dyDescent="0.25">
      <c r="C661" s="23"/>
    </row>
    <row r="662" spans="3:3" x14ac:dyDescent="0.25">
      <c r="C662" s="23"/>
    </row>
    <row r="663" spans="3:3" x14ac:dyDescent="0.25">
      <c r="C663" s="23"/>
    </row>
    <row r="664" spans="3:3" x14ac:dyDescent="0.25">
      <c r="C664" s="23"/>
    </row>
    <row r="665" spans="3:3" x14ac:dyDescent="0.25">
      <c r="C665" s="23"/>
    </row>
    <row r="666" spans="3:3" x14ac:dyDescent="0.25">
      <c r="C666" s="23"/>
    </row>
    <row r="667" spans="3:3" x14ac:dyDescent="0.25">
      <c r="C667" s="23"/>
    </row>
    <row r="668" spans="3:3" x14ac:dyDescent="0.25">
      <c r="C668" s="23"/>
    </row>
    <row r="669" spans="3:3" x14ac:dyDescent="0.25">
      <c r="C669" s="23"/>
    </row>
    <row r="670" spans="3:3" x14ac:dyDescent="0.25">
      <c r="C670" s="23"/>
    </row>
    <row r="671" spans="3:3" x14ac:dyDescent="0.25">
      <c r="C671" s="23"/>
    </row>
    <row r="672" spans="3:3" x14ac:dyDescent="0.25">
      <c r="C672" s="23"/>
    </row>
    <row r="673" spans="2:3" x14ac:dyDescent="0.25">
      <c r="C673" s="23"/>
    </row>
    <row r="674" spans="2:3" x14ac:dyDescent="0.25">
      <c r="C674" s="23"/>
    </row>
    <row r="675" spans="2:3" x14ac:dyDescent="0.25">
      <c r="C675" s="23"/>
    </row>
    <row r="676" spans="2:3" x14ac:dyDescent="0.25">
      <c r="C676" s="23"/>
    </row>
    <row r="677" spans="2:3" x14ac:dyDescent="0.25">
      <c r="C677" s="23"/>
    </row>
    <row r="678" spans="2:3" x14ac:dyDescent="0.25">
      <c r="B678" s="19"/>
      <c r="C678" s="23"/>
    </row>
    <row r="679" spans="2:3" x14ac:dyDescent="0.25">
      <c r="C679" s="23"/>
    </row>
    <row r="680" spans="2:3" x14ac:dyDescent="0.25">
      <c r="C680" s="23"/>
    </row>
    <row r="681" spans="2:3" x14ac:dyDescent="0.25">
      <c r="C681" s="23"/>
    </row>
    <row r="682" spans="2:3" x14ac:dyDescent="0.25">
      <c r="C682" s="23"/>
    </row>
    <row r="683" spans="2:3" x14ac:dyDescent="0.25">
      <c r="C683" s="23"/>
    </row>
    <row r="684" spans="2:3" x14ac:dyDescent="0.25">
      <c r="C684" s="23"/>
    </row>
    <row r="685" spans="2:3" x14ac:dyDescent="0.25">
      <c r="C685" s="23"/>
    </row>
    <row r="686" spans="2:3" x14ac:dyDescent="0.25">
      <c r="C686" s="23"/>
    </row>
    <row r="687" spans="2:3" x14ac:dyDescent="0.25">
      <c r="C687" s="23"/>
    </row>
    <row r="688" spans="2:3" x14ac:dyDescent="0.25">
      <c r="C688" s="23"/>
    </row>
    <row r="689" spans="3:3" x14ac:dyDescent="0.25">
      <c r="C689" s="23"/>
    </row>
    <row r="690" spans="3:3" x14ac:dyDescent="0.25">
      <c r="C690" s="23"/>
    </row>
    <row r="691" spans="3:3" x14ac:dyDescent="0.25">
      <c r="C691" s="23"/>
    </row>
    <row r="692" spans="3:3" x14ac:dyDescent="0.25">
      <c r="C692" s="23"/>
    </row>
    <row r="693" spans="3:3" x14ac:dyDescent="0.25">
      <c r="C693" s="23"/>
    </row>
    <row r="694" spans="3:3" x14ac:dyDescent="0.25">
      <c r="C694" s="23"/>
    </row>
    <row r="695" spans="3:3" x14ac:dyDescent="0.25">
      <c r="C695" s="23"/>
    </row>
    <row r="696" spans="3:3" x14ac:dyDescent="0.25">
      <c r="C696" s="23"/>
    </row>
    <row r="697" spans="3:3" x14ac:dyDescent="0.25">
      <c r="C697" s="23"/>
    </row>
    <row r="698" spans="3:3" x14ac:dyDescent="0.25">
      <c r="C698" s="23"/>
    </row>
    <row r="699" spans="3:3" x14ac:dyDescent="0.25">
      <c r="C699" s="23"/>
    </row>
    <row r="700" spans="3:3" x14ac:dyDescent="0.25">
      <c r="C700" s="23"/>
    </row>
    <row r="701" spans="3:3" x14ac:dyDescent="0.25">
      <c r="C701" s="23"/>
    </row>
    <row r="702" spans="3:3" x14ac:dyDescent="0.25">
      <c r="C702" s="23"/>
    </row>
    <row r="703" spans="3:3" x14ac:dyDescent="0.25">
      <c r="C703" s="23"/>
    </row>
    <row r="704" spans="3:3" x14ac:dyDescent="0.25">
      <c r="C704" s="23"/>
    </row>
    <row r="705" spans="2:3" x14ac:dyDescent="0.25">
      <c r="C705" s="23"/>
    </row>
    <row r="706" spans="2:3" x14ac:dyDescent="0.25">
      <c r="C706" s="23"/>
    </row>
    <row r="707" spans="2:3" x14ac:dyDescent="0.25">
      <c r="C707" s="23"/>
    </row>
    <row r="708" spans="2:3" x14ac:dyDescent="0.25">
      <c r="C708" s="23"/>
    </row>
    <row r="709" spans="2:3" x14ac:dyDescent="0.25">
      <c r="C709" s="23"/>
    </row>
    <row r="710" spans="2:3" x14ac:dyDescent="0.25">
      <c r="B710" s="19"/>
      <c r="C710" s="23"/>
    </row>
    <row r="711" spans="2:3" x14ac:dyDescent="0.25">
      <c r="C711" s="23"/>
    </row>
    <row r="712" spans="2:3" x14ac:dyDescent="0.25">
      <c r="C712" s="23"/>
    </row>
    <row r="713" spans="2:3" x14ac:dyDescent="0.25">
      <c r="C713" s="23"/>
    </row>
    <row r="714" spans="2:3" x14ac:dyDescent="0.25">
      <c r="C714" s="23"/>
    </row>
    <row r="715" spans="2:3" x14ac:dyDescent="0.25">
      <c r="C715" s="23"/>
    </row>
    <row r="716" spans="2:3" x14ac:dyDescent="0.25">
      <c r="B716" s="19"/>
      <c r="C716" s="23"/>
    </row>
    <row r="717" spans="2:3" x14ac:dyDescent="0.25">
      <c r="C717" s="23"/>
    </row>
    <row r="718" spans="2:3" x14ac:dyDescent="0.25">
      <c r="C718" s="23"/>
    </row>
    <row r="719" spans="2:3" x14ac:dyDescent="0.25">
      <c r="C719" s="23"/>
    </row>
    <row r="720" spans="2:3" x14ac:dyDescent="0.25">
      <c r="C720" s="23"/>
    </row>
    <row r="721" spans="2:3" x14ac:dyDescent="0.25">
      <c r="C721" s="23"/>
    </row>
    <row r="722" spans="2:3" x14ac:dyDescent="0.25">
      <c r="C722" s="23"/>
    </row>
    <row r="723" spans="2:3" x14ac:dyDescent="0.25">
      <c r="C723" s="23"/>
    </row>
    <row r="724" spans="2:3" x14ac:dyDescent="0.25">
      <c r="C724" s="23"/>
    </row>
    <row r="725" spans="2:3" x14ac:dyDescent="0.25">
      <c r="C725" s="23"/>
    </row>
    <row r="726" spans="2:3" x14ac:dyDescent="0.25">
      <c r="C726" s="23"/>
    </row>
    <row r="727" spans="2:3" x14ac:dyDescent="0.25">
      <c r="C727" s="23"/>
    </row>
    <row r="728" spans="2:3" x14ac:dyDescent="0.25">
      <c r="C728" s="23"/>
    </row>
    <row r="729" spans="2:3" x14ac:dyDescent="0.25">
      <c r="C729" s="23"/>
    </row>
    <row r="730" spans="2:3" x14ac:dyDescent="0.25">
      <c r="C730" s="23"/>
    </row>
    <row r="731" spans="2:3" x14ac:dyDescent="0.25">
      <c r="B731" s="19"/>
      <c r="C731" s="23"/>
    </row>
    <row r="732" spans="2:3" x14ac:dyDescent="0.25">
      <c r="C732" s="23"/>
    </row>
    <row r="733" spans="2:3" x14ac:dyDescent="0.25">
      <c r="C733" s="23"/>
    </row>
    <row r="734" spans="2:3" x14ac:dyDescent="0.25">
      <c r="C734" s="23"/>
    </row>
    <row r="735" spans="2:3" x14ac:dyDescent="0.25">
      <c r="C735" s="23"/>
    </row>
    <row r="736" spans="2:3" x14ac:dyDescent="0.25">
      <c r="C736" s="23"/>
    </row>
    <row r="737" spans="2:3" x14ac:dyDescent="0.25">
      <c r="C737" s="23"/>
    </row>
    <row r="738" spans="2:3" x14ac:dyDescent="0.25">
      <c r="C738" s="23"/>
    </row>
    <row r="739" spans="2:3" x14ac:dyDescent="0.25">
      <c r="C739" s="23"/>
    </row>
    <row r="740" spans="2:3" x14ac:dyDescent="0.25">
      <c r="C740" s="23"/>
    </row>
    <row r="741" spans="2:3" x14ac:dyDescent="0.25">
      <c r="C741" s="23"/>
    </row>
    <row r="742" spans="2:3" x14ac:dyDescent="0.25">
      <c r="C742" s="23"/>
    </row>
    <row r="743" spans="2:3" x14ac:dyDescent="0.25">
      <c r="C743" s="23"/>
    </row>
    <row r="744" spans="2:3" x14ac:dyDescent="0.25">
      <c r="B744" s="19"/>
      <c r="C744" s="23"/>
    </row>
    <row r="745" spans="2:3" x14ac:dyDescent="0.25">
      <c r="C745" s="23"/>
    </row>
    <row r="746" spans="2:3" x14ac:dyDescent="0.25">
      <c r="C746" s="23"/>
    </row>
    <row r="747" spans="2:3" x14ac:dyDescent="0.25">
      <c r="C747" s="23"/>
    </row>
    <row r="748" spans="2:3" x14ac:dyDescent="0.25">
      <c r="C748" s="23"/>
    </row>
    <row r="749" spans="2:3" x14ac:dyDescent="0.25">
      <c r="C749" s="23"/>
    </row>
    <row r="750" spans="2:3" x14ac:dyDescent="0.25">
      <c r="C750" s="23"/>
    </row>
    <row r="751" spans="2:3" x14ac:dyDescent="0.25">
      <c r="C751" s="23"/>
    </row>
    <row r="752" spans="2:3" x14ac:dyDescent="0.25">
      <c r="C752" s="23"/>
    </row>
    <row r="753" spans="3:3" x14ac:dyDescent="0.25">
      <c r="C753" s="23"/>
    </row>
    <row r="754" spans="3:3" x14ac:dyDescent="0.25">
      <c r="C754" s="23"/>
    </row>
    <row r="755" spans="3:3" x14ac:dyDescent="0.25">
      <c r="C755" s="23"/>
    </row>
    <row r="756" spans="3:3" x14ac:dyDescent="0.25">
      <c r="C756" s="23"/>
    </row>
    <row r="757" spans="3:3" x14ac:dyDescent="0.25">
      <c r="C757" s="23"/>
    </row>
    <row r="758" spans="3:3" x14ac:dyDescent="0.25">
      <c r="C758" s="23"/>
    </row>
    <row r="759" spans="3:3" x14ac:dyDescent="0.25">
      <c r="C759" s="23"/>
    </row>
    <row r="760" spans="3:3" x14ac:dyDescent="0.25">
      <c r="C760" s="23"/>
    </row>
    <row r="761" spans="3:3" x14ac:dyDescent="0.25">
      <c r="C761" s="23"/>
    </row>
    <row r="762" spans="3:3" x14ac:dyDescent="0.25">
      <c r="C762" s="23"/>
    </row>
    <row r="763" spans="3:3" x14ac:dyDescent="0.25">
      <c r="C763" s="23"/>
    </row>
    <row r="764" spans="3:3" x14ac:dyDescent="0.25">
      <c r="C764" s="23"/>
    </row>
    <row r="765" spans="3:3" x14ac:dyDescent="0.25">
      <c r="C765" s="23"/>
    </row>
    <row r="766" spans="3:3" x14ac:dyDescent="0.25">
      <c r="C766" s="23"/>
    </row>
    <row r="767" spans="3:3" x14ac:dyDescent="0.25">
      <c r="C767" s="23"/>
    </row>
    <row r="768" spans="3:3" x14ac:dyDescent="0.25">
      <c r="C768" s="23"/>
    </row>
    <row r="769" spans="2:3" x14ac:dyDescent="0.25">
      <c r="C769" s="23"/>
    </row>
    <row r="770" spans="2:3" x14ac:dyDescent="0.25">
      <c r="C770" s="23"/>
    </row>
    <row r="771" spans="2:3" x14ac:dyDescent="0.25">
      <c r="C771" s="23"/>
    </row>
    <row r="772" spans="2:3" x14ac:dyDescent="0.25">
      <c r="C772" s="23"/>
    </row>
    <row r="773" spans="2:3" x14ac:dyDescent="0.25">
      <c r="C773" s="23"/>
    </row>
    <row r="774" spans="2:3" x14ac:dyDescent="0.25">
      <c r="C774" s="23"/>
    </row>
    <row r="775" spans="2:3" x14ac:dyDescent="0.25">
      <c r="C775" s="23"/>
    </row>
    <row r="776" spans="2:3" x14ac:dyDescent="0.25">
      <c r="C776" s="23"/>
    </row>
    <row r="777" spans="2:3" x14ac:dyDescent="0.25">
      <c r="C777" s="23"/>
    </row>
    <row r="778" spans="2:3" x14ac:dyDescent="0.25">
      <c r="C778" s="23"/>
    </row>
    <row r="779" spans="2:3" x14ac:dyDescent="0.25">
      <c r="B779" s="19"/>
      <c r="C779" s="23"/>
    </row>
    <row r="780" spans="2:3" x14ac:dyDescent="0.25">
      <c r="C780" s="23"/>
    </row>
    <row r="781" spans="2:3" x14ac:dyDescent="0.25">
      <c r="C781" s="23"/>
    </row>
    <row r="782" spans="2:3" x14ac:dyDescent="0.25">
      <c r="C782" s="23"/>
    </row>
    <row r="783" spans="2:3" x14ac:dyDescent="0.25">
      <c r="C783" s="23"/>
    </row>
    <row r="784" spans="2:3" x14ac:dyDescent="0.25">
      <c r="C784" s="23"/>
    </row>
    <row r="785" spans="2:3" x14ac:dyDescent="0.25">
      <c r="C785" s="23"/>
    </row>
    <row r="786" spans="2:3" x14ac:dyDescent="0.25">
      <c r="C786" s="23"/>
    </row>
    <row r="787" spans="2:3" x14ac:dyDescent="0.25">
      <c r="C787" s="23"/>
    </row>
    <row r="788" spans="2:3" x14ac:dyDescent="0.25">
      <c r="C788" s="23"/>
    </row>
    <row r="789" spans="2:3" x14ac:dyDescent="0.25">
      <c r="C789" s="23"/>
    </row>
    <row r="790" spans="2:3" x14ac:dyDescent="0.25">
      <c r="B790" s="19"/>
      <c r="C790" s="23"/>
    </row>
    <row r="791" spans="2:3" x14ac:dyDescent="0.25">
      <c r="C791" s="23"/>
    </row>
    <row r="792" spans="2:3" x14ac:dyDescent="0.25">
      <c r="C792" s="23"/>
    </row>
    <row r="793" spans="2:3" x14ac:dyDescent="0.25">
      <c r="C793" s="23"/>
    </row>
    <row r="794" spans="2:3" x14ac:dyDescent="0.25">
      <c r="C794" s="23"/>
    </row>
    <row r="795" spans="2:3" x14ac:dyDescent="0.25">
      <c r="C795" s="23"/>
    </row>
    <row r="796" spans="2:3" x14ac:dyDescent="0.25">
      <c r="C796" s="23"/>
    </row>
    <row r="797" spans="2:3" x14ac:dyDescent="0.25">
      <c r="C797" s="23"/>
    </row>
    <row r="798" spans="2:3" x14ac:dyDescent="0.25">
      <c r="C798" s="23"/>
    </row>
    <row r="799" spans="2:3" x14ac:dyDescent="0.25">
      <c r="C799" s="23"/>
    </row>
    <row r="800" spans="2:3" x14ac:dyDescent="0.25">
      <c r="C800" s="23"/>
    </row>
    <row r="801" spans="3:3" x14ac:dyDescent="0.25">
      <c r="C801" s="23"/>
    </row>
    <row r="802" spans="3:3" x14ac:dyDescent="0.25">
      <c r="C802" s="23"/>
    </row>
    <row r="803" spans="3:3" x14ac:dyDescent="0.25">
      <c r="C803" s="23"/>
    </row>
    <row r="804" spans="3:3" x14ac:dyDescent="0.25">
      <c r="C804" s="23"/>
    </row>
    <row r="805" spans="3:3" x14ac:dyDescent="0.25">
      <c r="C805" s="23"/>
    </row>
    <row r="806" spans="3:3" x14ac:dyDescent="0.25">
      <c r="C806" s="23"/>
    </row>
    <row r="807" spans="3:3" x14ac:dyDescent="0.25">
      <c r="C807" s="23"/>
    </row>
    <row r="808" spans="3:3" x14ac:dyDescent="0.25">
      <c r="C808" s="23"/>
    </row>
    <row r="809" spans="3:3" x14ac:dyDescent="0.25">
      <c r="C809" s="23"/>
    </row>
    <row r="810" spans="3:3" x14ac:dyDescent="0.25">
      <c r="C810" s="23"/>
    </row>
    <row r="820" spans="3:3" x14ac:dyDescent="0.25">
      <c r="C820" s="23"/>
    </row>
    <row r="821" spans="3:3" x14ac:dyDescent="0.25">
      <c r="C821" s="23"/>
    </row>
    <row r="822" spans="3:3" x14ac:dyDescent="0.25">
      <c r="C822" s="23"/>
    </row>
    <row r="823" spans="3:3" x14ac:dyDescent="0.25">
      <c r="C823" s="23"/>
    </row>
    <row r="824" spans="3:3" x14ac:dyDescent="0.25">
      <c r="C824" s="23"/>
    </row>
    <row r="825" spans="3:3" x14ac:dyDescent="0.25">
      <c r="C825" s="23"/>
    </row>
  </sheetData>
  <phoneticPr fontId="6" type="noConversion"/>
  <conditionalFormatting sqref="C826:C1048576 C1 C811:C819 C263:C274 C414:C752">
    <cfRule type="duplicateValues" dxfId="105" priority="259"/>
  </conditionalFormatting>
  <conditionalFormatting sqref="C826:C1048576 B531:B549 B495 C263:C274 C420:C437 C496:C530 C550:C554 C811:C819 B444 B448:B461 B488 B463:B486">
    <cfRule type="duplicateValues" dxfId="104" priority="261"/>
  </conditionalFormatting>
  <conditionalFormatting sqref="C263:C274 C1 C414:C1048576">
    <cfRule type="duplicateValues" dxfId="103" priority="114"/>
  </conditionalFormatting>
  <conditionalFormatting sqref="E2:E7">
    <cfRule type="duplicateValues" dxfId="102" priority="113"/>
  </conditionalFormatting>
  <conditionalFormatting sqref="D8:D12">
    <cfRule type="duplicateValues" dxfId="101" priority="112"/>
  </conditionalFormatting>
  <conditionalFormatting sqref="D13:D14">
    <cfRule type="duplicateValues" dxfId="100" priority="111"/>
  </conditionalFormatting>
  <conditionalFormatting sqref="D15:D17">
    <cfRule type="duplicateValues" dxfId="99" priority="110"/>
  </conditionalFormatting>
  <conditionalFormatting sqref="D18:D21">
    <cfRule type="duplicateValues" dxfId="98" priority="109"/>
  </conditionalFormatting>
  <conditionalFormatting sqref="D22:D25">
    <cfRule type="duplicateValues" dxfId="97" priority="108"/>
  </conditionalFormatting>
  <conditionalFormatting sqref="D26:D28">
    <cfRule type="duplicateValues" dxfId="96" priority="107"/>
  </conditionalFormatting>
  <conditionalFormatting sqref="E29">
    <cfRule type="duplicateValues" dxfId="95" priority="103"/>
  </conditionalFormatting>
  <conditionalFormatting sqref="E29">
    <cfRule type="duplicateValues" dxfId="94" priority="104"/>
  </conditionalFormatting>
  <conditionalFormatting sqref="E29">
    <cfRule type="duplicateValues" dxfId="93" priority="105"/>
  </conditionalFormatting>
  <conditionalFormatting sqref="E29">
    <cfRule type="duplicateValues" dxfId="92" priority="106"/>
  </conditionalFormatting>
  <conditionalFormatting sqref="E30">
    <cfRule type="duplicateValues" dxfId="91" priority="99"/>
  </conditionalFormatting>
  <conditionalFormatting sqref="E30">
    <cfRule type="duplicateValues" dxfId="90" priority="100"/>
  </conditionalFormatting>
  <conditionalFormatting sqref="E30">
    <cfRule type="duplicateValues" dxfId="89" priority="101"/>
  </conditionalFormatting>
  <conditionalFormatting sqref="E30">
    <cfRule type="duplicateValues" dxfId="88" priority="102"/>
  </conditionalFormatting>
  <conditionalFormatting sqref="E31:E38">
    <cfRule type="duplicateValues" dxfId="87" priority="95"/>
  </conditionalFormatting>
  <conditionalFormatting sqref="E31:E38">
    <cfRule type="duplicateValues" dxfId="86" priority="96"/>
  </conditionalFormatting>
  <conditionalFormatting sqref="E31:E38">
    <cfRule type="duplicateValues" dxfId="85" priority="97"/>
  </conditionalFormatting>
  <conditionalFormatting sqref="E31:E38">
    <cfRule type="duplicateValues" dxfId="84" priority="98"/>
  </conditionalFormatting>
  <conditionalFormatting sqref="E39">
    <cfRule type="duplicateValues" dxfId="83" priority="91"/>
  </conditionalFormatting>
  <conditionalFormatting sqref="E39">
    <cfRule type="duplicateValues" dxfId="82" priority="92"/>
  </conditionalFormatting>
  <conditionalFormatting sqref="E39">
    <cfRule type="duplicateValues" dxfId="81" priority="93"/>
  </conditionalFormatting>
  <conditionalFormatting sqref="E39">
    <cfRule type="duplicateValues" dxfId="80" priority="94"/>
  </conditionalFormatting>
  <conditionalFormatting sqref="E41:E43">
    <cfRule type="duplicateValues" dxfId="79" priority="87"/>
  </conditionalFormatting>
  <conditionalFormatting sqref="E41:E43">
    <cfRule type="duplicateValues" dxfId="78" priority="88"/>
  </conditionalFormatting>
  <conditionalFormatting sqref="E41:E43">
    <cfRule type="duplicateValues" dxfId="77" priority="89"/>
  </conditionalFormatting>
  <conditionalFormatting sqref="E41:E43">
    <cfRule type="duplicateValues" dxfId="76" priority="90"/>
  </conditionalFormatting>
  <conditionalFormatting sqref="E44:E45">
    <cfRule type="duplicateValues" dxfId="75" priority="84"/>
  </conditionalFormatting>
  <conditionalFormatting sqref="E44:E45">
    <cfRule type="duplicateValues" dxfId="74" priority="85"/>
  </conditionalFormatting>
  <conditionalFormatting sqref="E44:E45">
    <cfRule type="duplicateValues" dxfId="73" priority="86"/>
  </conditionalFormatting>
  <conditionalFormatting sqref="E46:E48">
    <cfRule type="duplicateValues" dxfId="72" priority="81"/>
  </conditionalFormatting>
  <conditionalFormatting sqref="E46:E48">
    <cfRule type="duplicateValues" dxfId="71" priority="82"/>
  </conditionalFormatting>
  <conditionalFormatting sqref="E46:E48">
    <cfRule type="duplicateValues" dxfId="70" priority="83"/>
  </conditionalFormatting>
  <conditionalFormatting sqref="E49:E55">
    <cfRule type="duplicateValues" dxfId="69" priority="78"/>
  </conditionalFormatting>
  <conditionalFormatting sqref="E49:E56">
    <cfRule type="duplicateValues" dxfId="68" priority="79"/>
  </conditionalFormatting>
  <conditionalFormatting sqref="E49:E56">
    <cfRule type="duplicateValues" dxfId="67" priority="80"/>
  </conditionalFormatting>
  <conditionalFormatting sqref="D220:E262">
    <cfRule type="duplicateValues" dxfId="66" priority="64"/>
  </conditionalFormatting>
  <conditionalFormatting sqref="D220:E262 D165:E165 E166:E170 D166:D219">
    <cfRule type="duplicateValues" dxfId="65" priority="65"/>
  </conditionalFormatting>
  <conditionalFormatting sqref="C275:C276">
    <cfRule type="duplicateValues" dxfId="64" priority="331"/>
  </conditionalFormatting>
  <conditionalFormatting sqref="C277">
    <cfRule type="duplicateValues" dxfId="63" priority="332"/>
  </conditionalFormatting>
  <conditionalFormatting sqref="C278:C279">
    <cfRule type="duplicateValues" dxfId="62" priority="333"/>
  </conditionalFormatting>
  <conditionalFormatting sqref="C280">
    <cfRule type="duplicateValues" dxfId="61" priority="334"/>
  </conditionalFormatting>
  <conditionalFormatting sqref="E281:F288">
    <cfRule type="duplicateValues" dxfId="60" priority="55"/>
  </conditionalFormatting>
  <conditionalFormatting sqref="E289:F291">
    <cfRule type="duplicateValues" dxfId="59" priority="54"/>
  </conditionalFormatting>
  <conditionalFormatting sqref="E292:F293">
    <cfRule type="duplicateValues" dxfId="58" priority="53"/>
  </conditionalFormatting>
  <conditionalFormatting sqref="E294:F298">
    <cfRule type="duplicateValues" dxfId="57" priority="52"/>
  </conditionalFormatting>
  <conditionalFormatting sqref="E299:F302">
    <cfRule type="duplicateValues" dxfId="56" priority="51"/>
  </conditionalFormatting>
  <conditionalFormatting sqref="E303:E305 F303:F307">
    <cfRule type="duplicateValues" dxfId="55" priority="50"/>
  </conditionalFormatting>
  <conditionalFormatting sqref="F308:F311">
    <cfRule type="duplicateValues" dxfId="54" priority="49"/>
  </conditionalFormatting>
  <conditionalFormatting sqref="F312">
    <cfRule type="duplicateValues" dxfId="53" priority="48"/>
  </conditionalFormatting>
  <conditionalFormatting sqref="F313">
    <cfRule type="duplicateValues" dxfId="52" priority="47"/>
  </conditionalFormatting>
  <conditionalFormatting sqref="F314">
    <cfRule type="duplicateValues" dxfId="51" priority="46"/>
  </conditionalFormatting>
  <conditionalFormatting sqref="F315:F318">
    <cfRule type="duplicateValues" dxfId="50" priority="45"/>
  </conditionalFormatting>
  <conditionalFormatting sqref="F319">
    <cfRule type="duplicateValues" dxfId="49" priority="44"/>
  </conditionalFormatting>
  <conditionalFormatting sqref="F320:F323">
    <cfRule type="duplicateValues" dxfId="48" priority="43"/>
  </conditionalFormatting>
  <conditionalFormatting sqref="F324:F327">
    <cfRule type="duplicateValues" dxfId="47" priority="42"/>
  </conditionalFormatting>
  <conditionalFormatting sqref="F328">
    <cfRule type="duplicateValues" dxfId="46" priority="41"/>
  </conditionalFormatting>
  <conditionalFormatting sqref="F329">
    <cfRule type="duplicateValues" dxfId="45" priority="40"/>
  </conditionalFormatting>
  <conditionalFormatting sqref="F330:F331">
    <cfRule type="duplicateValues" dxfId="44" priority="39"/>
  </conditionalFormatting>
  <conditionalFormatting sqref="F334:G335">
    <cfRule type="duplicateValues" dxfId="43" priority="37"/>
  </conditionalFormatting>
  <conditionalFormatting sqref="F334:G335 F332:F333">
    <cfRule type="duplicateValues" dxfId="42" priority="38"/>
  </conditionalFormatting>
  <conditionalFormatting sqref="F336:G339">
    <cfRule type="duplicateValues" dxfId="41" priority="35"/>
  </conditionalFormatting>
  <conditionalFormatting sqref="F336:G339">
    <cfRule type="duplicateValues" dxfId="40" priority="36"/>
  </conditionalFormatting>
  <conditionalFormatting sqref="F340:G347">
    <cfRule type="duplicateValues" dxfId="39" priority="33"/>
  </conditionalFormatting>
  <conditionalFormatting sqref="F340:G347">
    <cfRule type="duplicateValues" dxfId="38" priority="34"/>
  </conditionalFormatting>
  <conditionalFormatting sqref="F348:G350">
    <cfRule type="duplicateValues" dxfId="37" priority="31"/>
  </conditionalFormatting>
  <conditionalFormatting sqref="F348:G350">
    <cfRule type="duplicateValues" dxfId="36" priority="32"/>
  </conditionalFormatting>
  <conditionalFormatting sqref="F351:G353">
    <cfRule type="duplicateValues" dxfId="35" priority="29"/>
  </conditionalFormatting>
  <conditionalFormatting sqref="F351:G353">
    <cfRule type="duplicateValues" dxfId="34" priority="30"/>
  </conditionalFormatting>
  <conditionalFormatting sqref="F354:G355">
    <cfRule type="duplicateValues" dxfId="33" priority="27"/>
  </conditionalFormatting>
  <conditionalFormatting sqref="F354:G355">
    <cfRule type="duplicateValues" dxfId="32" priority="28"/>
  </conditionalFormatting>
  <conditionalFormatting sqref="C356:D356">
    <cfRule type="duplicateValues" dxfId="31" priority="25"/>
  </conditionalFormatting>
  <conditionalFormatting sqref="C356:D356">
    <cfRule type="duplicateValues" dxfId="30" priority="26"/>
  </conditionalFormatting>
  <conditionalFormatting sqref="C357:D357">
    <cfRule type="duplicateValues" dxfId="29" priority="23"/>
  </conditionalFormatting>
  <conditionalFormatting sqref="C357:D357">
    <cfRule type="duplicateValues" dxfId="28" priority="24"/>
  </conditionalFormatting>
  <conditionalFormatting sqref="F358:G359">
    <cfRule type="duplicateValues" dxfId="27" priority="21"/>
  </conditionalFormatting>
  <conditionalFormatting sqref="F358:G359">
    <cfRule type="duplicateValues" dxfId="26" priority="22"/>
  </conditionalFormatting>
  <conditionalFormatting sqref="F360:G361">
    <cfRule type="duplicateValues" dxfId="25" priority="19"/>
  </conditionalFormatting>
  <conditionalFormatting sqref="F360:G361">
    <cfRule type="duplicateValues" dxfId="24" priority="20"/>
  </conditionalFormatting>
  <conditionalFormatting sqref="E362:F363">
    <cfRule type="duplicateValues" dxfId="23" priority="18"/>
  </conditionalFormatting>
  <conditionalFormatting sqref="E364:F366">
    <cfRule type="duplicateValues" dxfId="22" priority="17"/>
  </conditionalFormatting>
  <conditionalFormatting sqref="E367:F368">
    <cfRule type="duplicateValues" dxfId="21" priority="16"/>
  </conditionalFormatting>
  <conditionalFormatting sqref="E369:F369">
    <cfRule type="duplicateValues" dxfId="20" priority="15"/>
  </conditionalFormatting>
  <conditionalFormatting sqref="E370:F373">
    <cfRule type="duplicateValues" dxfId="19" priority="14"/>
  </conditionalFormatting>
  <conditionalFormatting sqref="E374:F374">
    <cfRule type="duplicateValues" dxfId="18" priority="13"/>
  </conditionalFormatting>
  <conditionalFormatting sqref="E375:F378">
    <cfRule type="duplicateValues" dxfId="17" priority="12"/>
  </conditionalFormatting>
  <conditionalFormatting sqref="E379:F379">
    <cfRule type="duplicateValues" dxfId="16" priority="11"/>
  </conditionalFormatting>
  <conditionalFormatting sqref="E380:F382">
    <cfRule type="duplicateValues" dxfId="15" priority="10"/>
  </conditionalFormatting>
  <conditionalFormatting sqref="E383:F383">
    <cfRule type="duplicateValues" dxfId="14" priority="9"/>
  </conditionalFormatting>
  <conditionalFormatting sqref="E384:E385 F384:F386">
    <cfRule type="duplicateValues" dxfId="13" priority="8"/>
  </conditionalFormatting>
  <conditionalFormatting sqref="F387">
    <cfRule type="duplicateValues" dxfId="12" priority="7"/>
  </conditionalFormatting>
  <conditionalFormatting sqref="F388:F392">
    <cfRule type="duplicateValues" dxfId="11" priority="6"/>
  </conditionalFormatting>
  <conditionalFormatting sqref="F393:F395">
    <cfRule type="duplicateValues" dxfId="10" priority="5"/>
  </conditionalFormatting>
  <conditionalFormatting sqref="F396:F399">
    <cfRule type="duplicateValues" dxfId="9" priority="4"/>
  </conditionalFormatting>
  <conditionalFormatting sqref="F400">
    <cfRule type="duplicateValues" dxfId="8" priority="3"/>
  </conditionalFormatting>
  <conditionalFormatting sqref="F401:F407">
    <cfRule type="duplicateValues" dxfId="7" priority="2"/>
  </conditionalFormatting>
  <conditionalFormatting sqref="F408:F413">
    <cfRule type="duplicateValues" dxfId="6" priority="1"/>
  </conditionalFormatting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92"/>
  <sheetViews>
    <sheetView topLeftCell="A19" workbookViewId="0">
      <selection activeCell="G45" sqref="G44:G45"/>
    </sheetView>
  </sheetViews>
  <sheetFormatPr defaultColWidth="9.140625" defaultRowHeight="15" x14ac:dyDescent="0.25"/>
  <cols>
    <col min="1" max="1" width="11.140625" style="19" bestFit="1" customWidth="1"/>
    <col min="2" max="2" width="27.85546875" style="1" bestFit="1" customWidth="1"/>
    <col min="3" max="3" width="5.85546875" style="1" bestFit="1" customWidth="1"/>
    <col min="4" max="4" width="10.85546875" style="1" bestFit="1" customWidth="1"/>
    <col min="5" max="5" width="27.7109375" style="1" bestFit="1" customWidth="1"/>
    <col min="6" max="6" width="22.5703125" style="1" customWidth="1"/>
    <col min="7" max="7" width="31" style="1" bestFit="1" customWidth="1"/>
    <col min="8" max="8" width="12.42578125" style="1" bestFit="1" customWidth="1"/>
    <col min="9" max="9" width="16.28515625" style="64" bestFit="1" customWidth="1"/>
    <col min="10" max="10" width="16" style="1" bestFit="1" customWidth="1"/>
    <col min="11" max="11" width="15.140625" style="1" bestFit="1" customWidth="1"/>
    <col min="12" max="16384" width="9.140625" style="1"/>
  </cols>
  <sheetData>
    <row r="1" spans="1:11" s="4" customFormat="1" x14ac:dyDescent="0.25">
      <c r="A1" s="62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34</v>
      </c>
      <c r="G1" s="4" t="s">
        <v>85</v>
      </c>
      <c r="H1" s="4" t="s">
        <v>6</v>
      </c>
      <c r="I1" s="63" t="s">
        <v>86</v>
      </c>
      <c r="J1" s="4" t="s">
        <v>7</v>
      </c>
      <c r="K1" s="4" t="s">
        <v>144</v>
      </c>
    </row>
    <row r="2" spans="1:11" x14ac:dyDescent="0.25">
      <c r="A2" s="19">
        <v>45404</v>
      </c>
      <c r="B2" s="1" t="s">
        <v>560</v>
      </c>
      <c r="C2" s="1">
        <v>2014</v>
      </c>
      <c r="D2" s="1" t="s">
        <v>561</v>
      </c>
      <c r="E2" s="1" t="s">
        <v>174</v>
      </c>
      <c r="F2" s="1" t="s">
        <v>187</v>
      </c>
      <c r="G2" s="1" t="s">
        <v>562</v>
      </c>
      <c r="H2" s="1" t="s">
        <v>198</v>
      </c>
      <c r="I2" s="20">
        <v>300000</v>
      </c>
      <c r="J2" s="1" t="s">
        <v>81</v>
      </c>
      <c r="K2" s="137" t="s">
        <v>30</v>
      </c>
    </row>
    <row r="3" spans="1:11" x14ac:dyDescent="0.25">
      <c r="A3" s="19">
        <v>45404</v>
      </c>
      <c r="B3" s="1" t="s">
        <v>563</v>
      </c>
      <c r="C3" s="1">
        <v>2015</v>
      </c>
      <c r="D3" s="1" t="s">
        <v>564</v>
      </c>
      <c r="E3" s="1" t="s">
        <v>162</v>
      </c>
      <c r="F3" s="1" t="s">
        <v>187</v>
      </c>
      <c r="G3" s="1" t="s">
        <v>565</v>
      </c>
      <c r="H3" s="1" t="s">
        <v>428</v>
      </c>
      <c r="I3" s="20">
        <v>490000</v>
      </c>
      <c r="J3" s="1" t="s">
        <v>81</v>
      </c>
      <c r="K3" s="137" t="s">
        <v>30</v>
      </c>
    </row>
    <row r="4" spans="1:11" x14ac:dyDescent="0.25">
      <c r="A4" s="19">
        <v>45404</v>
      </c>
      <c r="B4" s="1" t="s">
        <v>566</v>
      </c>
      <c r="C4" s="1">
        <v>2008</v>
      </c>
      <c r="D4" s="1" t="s">
        <v>567</v>
      </c>
      <c r="E4" s="1" t="s">
        <v>132</v>
      </c>
      <c r="F4" s="1" t="s">
        <v>187</v>
      </c>
      <c r="G4" s="1" t="s">
        <v>568</v>
      </c>
      <c r="H4" s="1" t="s">
        <v>198</v>
      </c>
      <c r="I4" s="20">
        <v>1000000</v>
      </c>
      <c r="J4" s="1" t="s">
        <v>23</v>
      </c>
      <c r="K4" s="137" t="s">
        <v>132</v>
      </c>
    </row>
    <row r="5" spans="1:11" x14ac:dyDescent="0.25">
      <c r="A5" s="19">
        <v>45404</v>
      </c>
      <c r="B5" s="1" t="s">
        <v>569</v>
      </c>
      <c r="C5" s="1">
        <v>2008</v>
      </c>
      <c r="D5" s="1" t="s">
        <v>570</v>
      </c>
      <c r="E5" s="1" t="s">
        <v>361</v>
      </c>
      <c r="F5" s="1" t="s">
        <v>187</v>
      </c>
      <c r="G5" s="1" t="s">
        <v>571</v>
      </c>
      <c r="H5" s="1" t="s">
        <v>198</v>
      </c>
      <c r="I5" s="20">
        <v>200000</v>
      </c>
      <c r="J5" s="1" t="s">
        <v>23</v>
      </c>
      <c r="K5" s="137" t="s">
        <v>14</v>
      </c>
    </row>
    <row r="6" spans="1:11" x14ac:dyDescent="0.25">
      <c r="A6" s="19">
        <v>45405</v>
      </c>
      <c r="B6" s="1" t="s">
        <v>572</v>
      </c>
      <c r="C6" s="1">
        <v>2014</v>
      </c>
      <c r="D6" s="1" t="s">
        <v>573</v>
      </c>
      <c r="E6" s="1" t="s">
        <v>125</v>
      </c>
      <c r="F6" s="1" t="s">
        <v>187</v>
      </c>
      <c r="G6" s="1" t="s">
        <v>574</v>
      </c>
      <c r="H6" s="1" t="s">
        <v>198</v>
      </c>
      <c r="I6" s="2">
        <v>500000</v>
      </c>
      <c r="J6" s="1" t="s">
        <v>19</v>
      </c>
      <c r="K6" s="137" t="s">
        <v>14</v>
      </c>
    </row>
    <row r="7" spans="1:11" x14ac:dyDescent="0.25">
      <c r="A7" s="19">
        <v>45405</v>
      </c>
      <c r="B7" s="1" t="s">
        <v>569</v>
      </c>
      <c r="C7" s="1">
        <v>2014</v>
      </c>
      <c r="D7" s="1" t="s">
        <v>575</v>
      </c>
      <c r="E7" s="1" t="s">
        <v>216</v>
      </c>
      <c r="F7" s="1" t="s">
        <v>187</v>
      </c>
      <c r="G7" s="1" t="s">
        <v>576</v>
      </c>
      <c r="H7" s="1" t="s">
        <v>198</v>
      </c>
      <c r="I7" s="2">
        <v>500000</v>
      </c>
      <c r="J7" s="1" t="s">
        <v>19</v>
      </c>
      <c r="K7" s="1" t="s">
        <v>14</v>
      </c>
    </row>
    <row r="8" spans="1:11" x14ac:dyDescent="0.25">
      <c r="A8" s="19">
        <v>45405</v>
      </c>
      <c r="B8" s="1" t="s">
        <v>569</v>
      </c>
      <c r="C8" s="1">
        <v>2006</v>
      </c>
      <c r="D8" s="1" t="s">
        <v>577</v>
      </c>
      <c r="E8" s="1" t="s">
        <v>216</v>
      </c>
      <c r="F8" s="1" t="s">
        <v>187</v>
      </c>
      <c r="G8" s="1" t="s">
        <v>578</v>
      </c>
      <c r="H8" s="1" t="s">
        <v>198</v>
      </c>
      <c r="I8" s="20">
        <v>100000</v>
      </c>
      <c r="J8" s="1" t="s">
        <v>19</v>
      </c>
      <c r="K8" s="1" t="s">
        <v>14</v>
      </c>
    </row>
    <row r="9" spans="1:11" x14ac:dyDescent="0.25">
      <c r="A9" s="19">
        <v>45406</v>
      </c>
      <c r="B9" s="1" t="s">
        <v>579</v>
      </c>
      <c r="C9" s="1">
        <v>2014</v>
      </c>
      <c r="D9" s="1" t="s">
        <v>580</v>
      </c>
      <c r="E9" s="1" t="s">
        <v>559</v>
      </c>
      <c r="F9" s="1" t="s">
        <v>187</v>
      </c>
      <c r="G9" s="1" t="s">
        <v>581</v>
      </c>
      <c r="H9" s="1" t="s">
        <v>198</v>
      </c>
      <c r="I9" s="2">
        <v>200000</v>
      </c>
      <c r="J9" s="1" t="s">
        <v>19</v>
      </c>
      <c r="K9" s="1" t="s">
        <v>30</v>
      </c>
    </row>
    <row r="10" spans="1:11" x14ac:dyDescent="0.25">
      <c r="A10" s="19">
        <v>45406</v>
      </c>
      <c r="B10" s="1" t="s">
        <v>582</v>
      </c>
      <c r="C10" s="1">
        <v>2010</v>
      </c>
      <c r="D10" s="1" t="s">
        <v>583</v>
      </c>
      <c r="E10" s="1" t="s">
        <v>73</v>
      </c>
      <c r="F10" s="1" t="s">
        <v>187</v>
      </c>
      <c r="G10" s="1" t="s">
        <v>584</v>
      </c>
      <c r="H10" s="1" t="s">
        <v>198</v>
      </c>
      <c r="I10" s="2">
        <v>1000000</v>
      </c>
      <c r="J10" s="1" t="s">
        <v>19</v>
      </c>
      <c r="K10" s="1" t="s">
        <v>30</v>
      </c>
    </row>
    <row r="11" spans="1:11" x14ac:dyDescent="0.25">
      <c r="A11" s="19">
        <v>45406</v>
      </c>
      <c r="B11" s="1" t="s">
        <v>585</v>
      </c>
      <c r="C11" s="1">
        <v>2012</v>
      </c>
      <c r="D11" s="1" t="s">
        <v>586</v>
      </c>
      <c r="E11" s="1" t="s">
        <v>210</v>
      </c>
      <c r="F11" s="1" t="s">
        <v>187</v>
      </c>
      <c r="G11" s="1" t="s">
        <v>587</v>
      </c>
      <c r="H11" s="1" t="s">
        <v>198</v>
      </c>
      <c r="I11" s="2">
        <v>600000</v>
      </c>
      <c r="J11" s="1" t="s">
        <v>81</v>
      </c>
      <c r="K11" s="1" t="s">
        <v>14</v>
      </c>
    </row>
    <row r="12" spans="1:11" x14ac:dyDescent="0.25">
      <c r="A12" s="19">
        <v>45406</v>
      </c>
      <c r="B12" s="1" t="s">
        <v>588</v>
      </c>
      <c r="C12" s="1">
        <v>2015</v>
      </c>
      <c r="D12" s="1" t="s">
        <v>589</v>
      </c>
      <c r="E12" s="1" t="s">
        <v>60</v>
      </c>
      <c r="F12" s="1" t="s">
        <v>187</v>
      </c>
      <c r="G12" s="1" t="s">
        <v>590</v>
      </c>
      <c r="H12" s="1" t="s">
        <v>257</v>
      </c>
      <c r="I12" s="2">
        <v>450000</v>
      </c>
      <c r="J12" s="1" t="s">
        <v>186</v>
      </c>
      <c r="K12" s="1" t="s">
        <v>14</v>
      </c>
    </row>
    <row r="13" spans="1:11" x14ac:dyDescent="0.25">
      <c r="A13" s="19">
        <v>45407</v>
      </c>
      <c r="B13" s="1" t="s">
        <v>597</v>
      </c>
      <c r="C13" s="1">
        <v>2011</v>
      </c>
      <c r="D13" s="1" t="s">
        <v>598</v>
      </c>
      <c r="E13" s="1" t="s">
        <v>73</v>
      </c>
      <c r="F13" s="1" t="s">
        <v>187</v>
      </c>
      <c r="G13" s="1" t="s">
        <v>599</v>
      </c>
      <c r="H13" s="1" t="s">
        <v>198</v>
      </c>
      <c r="I13" s="2">
        <v>250000</v>
      </c>
      <c r="J13" s="1" t="s">
        <v>81</v>
      </c>
      <c r="K13" s="1" t="s">
        <v>30</v>
      </c>
    </row>
    <row r="14" spans="1:11" x14ac:dyDescent="0.25">
      <c r="A14" s="19">
        <v>45407</v>
      </c>
      <c r="B14" s="1" t="s">
        <v>600</v>
      </c>
      <c r="C14" s="1">
        <v>2007</v>
      </c>
      <c r="D14" s="1" t="s">
        <v>601</v>
      </c>
      <c r="E14" s="1" t="s">
        <v>73</v>
      </c>
      <c r="F14" s="1" t="s">
        <v>187</v>
      </c>
      <c r="G14" s="1" t="s">
        <v>602</v>
      </c>
      <c r="H14" s="1" t="s">
        <v>198</v>
      </c>
      <c r="I14" s="2">
        <v>220000</v>
      </c>
      <c r="J14" s="1" t="s">
        <v>127</v>
      </c>
      <c r="K14" s="1" t="s">
        <v>30</v>
      </c>
    </row>
    <row r="15" spans="1:11" x14ac:dyDescent="0.25">
      <c r="A15" s="19">
        <v>45408</v>
      </c>
      <c r="B15" s="1" t="s">
        <v>605</v>
      </c>
      <c r="C15" s="1">
        <v>2015</v>
      </c>
      <c r="D15" s="1" t="s">
        <v>606</v>
      </c>
      <c r="E15" s="1" t="s">
        <v>558</v>
      </c>
      <c r="F15" s="1" t="s">
        <v>187</v>
      </c>
      <c r="G15" s="1" t="s">
        <v>607</v>
      </c>
      <c r="H15" s="1" t="s">
        <v>198</v>
      </c>
      <c r="I15" s="2">
        <v>300000</v>
      </c>
      <c r="J15" s="1" t="s">
        <v>81</v>
      </c>
      <c r="K15" s="1" t="s">
        <v>30</v>
      </c>
    </row>
    <row r="16" spans="1:11" x14ac:dyDescent="0.25">
      <c r="A16" s="19">
        <v>45412</v>
      </c>
      <c r="B16" s="1" t="s">
        <v>615</v>
      </c>
      <c r="C16" s="1">
        <v>2008</v>
      </c>
      <c r="D16" s="1" t="s">
        <v>616</v>
      </c>
      <c r="E16" s="1" t="s">
        <v>131</v>
      </c>
      <c r="F16" s="1" t="s">
        <v>35</v>
      </c>
      <c r="G16" s="1" t="s">
        <v>617</v>
      </c>
      <c r="H16" s="1" t="s">
        <v>206</v>
      </c>
      <c r="I16" s="2">
        <v>500000</v>
      </c>
      <c r="J16" s="1" t="s">
        <v>19</v>
      </c>
      <c r="K16" s="1" t="s">
        <v>30</v>
      </c>
    </row>
    <row r="17" spans="1:11" x14ac:dyDescent="0.25">
      <c r="A17" s="19">
        <v>45412</v>
      </c>
      <c r="B17" s="1" t="s">
        <v>569</v>
      </c>
      <c r="C17" s="1">
        <v>2012</v>
      </c>
      <c r="D17" s="1" t="s">
        <v>618</v>
      </c>
      <c r="E17" s="1" t="s">
        <v>361</v>
      </c>
      <c r="F17" s="1" t="s">
        <v>35</v>
      </c>
      <c r="G17" s="1" t="s">
        <v>619</v>
      </c>
      <c r="H17" s="1" t="s">
        <v>198</v>
      </c>
      <c r="I17" s="2">
        <v>680000</v>
      </c>
      <c r="J17" s="1" t="s">
        <v>19</v>
      </c>
      <c r="K17" s="1" t="s">
        <v>14</v>
      </c>
    </row>
    <row r="18" spans="1:11" x14ac:dyDescent="0.25">
      <c r="A18" s="19">
        <v>45412</v>
      </c>
      <c r="B18" s="1" t="s">
        <v>620</v>
      </c>
      <c r="C18" s="1">
        <v>2015</v>
      </c>
      <c r="D18" s="1" t="s">
        <v>621</v>
      </c>
      <c r="E18" s="1" t="s">
        <v>125</v>
      </c>
      <c r="F18" s="1" t="s">
        <v>35</v>
      </c>
      <c r="G18" s="1" t="s">
        <v>622</v>
      </c>
      <c r="H18" s="1" t="s">
        <v>198</v>
      </c>
      <c r="I18" s="2">
        <v>290000</v>
      </c>
      <c r="J18" s="1" t="s">
        <v>19</v>
      </c>
      <c r="K18" s="1" t="s">
        <v>14</v>
      </c>
    </row>
    <row r="19" spans="1:11" x14ac:dyDescent="0.25">
      <c r="A19" s="19">
        <v>45412</v>
      </c>
      <c r="B19" s="1" t="s">
        <v>623</v>
      </c>
      <c r="C19" s="1">
        <v>2010</v>
      </c>
      <c r="D19" s="1" t="s">
        <v>624</v>
      </c>
      <c r="E19" s="1" t="s">
        <v>67</v>
      </c>
      <c r="F19" s="1" t="s">
        <v>35</v>
      </c>
      <c r="G19" s="1" t="s">
        <v>625</v>
      </c>
      <c r="H19" s="1" t="s">
        <v>198</v>
      </c>
      <c r="I19" s="2">
        <v>248000</v>
      </c>
      <c r="J19" s="1" t="s">
        <v>81</v>
      </c>
      <c r="K19" s="1" t="s">
        <v>30</v>
      </c>
    </row>
    <row r="20" spans="1:11" x14ac:dyDescent="0.25">
      <c r="A20" s="19">
        <v>45412</v>
      </c>
      <c r="B20" s="1" t="s">
        <v>626</v>
      </c>
      <c r="C20" s="1">
        <v>2014</v>
      </c>
      <c r="D20" s="1" t="s">
        <v>627</v>
      </c>
      <c r="E20" s="1" t="s">
        <v>559</v>
      </c>
      <c r="F20" s="1" t="s">
        <v>35</v>
      </c>
      <c r="G20" s="1" t="s">
        <v>628</v>
      </c>
      <c r="H20" s="1" t="s">
        <v>198</v>
      </c>
      <c r="I20" s="2">
        <v>200000</v>
      </c>
      <c r="J20" s="1" t="s">
        <v>133</v>
      </c>
      <c r="K20" s="1" t="s">
        <v>30</v>
      </c>
    </row>
    <row r="21" spans="1:11" x14ac:dyDescent="0.25">
      <c r="A21" s="19">
        <v>45412</v>
      </c>
      <c r="B21" s="1" t="s">
        <v>629</v>
      </c>
      <c r="C21" s="1">
        <v>2011</v>
      </c>
      <c r="D21" s="1" t="s">
        <v>630</v>
      </c>
      <c r="E21" s="1" t="s">
        <v>162</v>
      </c>
      <c r="F21" s="1" t="s">
        <v>35</v>
      </c>
      <c r="G21" s="1" t="s">
        <v>631</v>
      </c>
      <c r="H21" s="1" t="s">
        <v>198</v>
      </c>
      <c r="I21" s="2">
        <v>300000</v>
      </c>
      <c r="J21" s="1" t="s">
        <v>81</v>
      </c>
      <c r="K21" s="1" t="s">
        <v>30</v>
      </c>
    </row>
    <row r="22" spans="1:11" x14ac:dyDescent="0.25">
      <c r="A22" s="19">
        <v>45412</v>
      </c>
      <c r="B22" s="1" t="s">
        <v>632</v>
      </c>
      <c r="C22" s="1">
        <v>2014</v>
      </c>
      <c r="D22" s="1" t="s">
        <v>633</v>
      </c>
      <c r="E22" s="1" t="s">
        <v>131</v>
      </c>
      <c r="F22" s="1" t="s">
        <v>35</v>
      </c>
      <c r="G22" s="1" t="s">
        <v>634</v>
      </c>
      <c r="H22" s="1" t="s">
        <v>198</v>
      </c>
      <c r="I22" s="2">
        <v>600000</v>
      </c>
      <c r="J22" s="1" t="s">
        <v>81</v>
      </c>
      <c r="K22" s="1" t="s">
        <v>30</v>
      </c>
    </row>
    <row r="23" spans="1:11" x14ac:dyDescent="0.25">
      <c r="A23" s="19">
        <v>45414</v>
      </c>
      <c r="B23" s="1" t="s">
        <v>637</v>
      </c>
      <c r="C23" s="1">
        <v>2011</v>
      </c>
      <c r="D23" s="1" t="s">
        <v>638</v>
      </c>
      <c r="E23" s="1" t="s">
        <v>174</v>
      </c>
      <c r="F23" s="1" t="s">
        <v>35</v>
      </c>
      <c r="G23" s="1" t="s">
        <v>639</v>
      </c>
      <c r="H23" s="1" t="s">
        <v>198</v>
      </c>
      <c r="I23" s="2">
        <v>300000</v>
      </c>
      <c r="J23" s="1" t="s">
        <v>133</v>
      </c>
      <c r="K23" s="1" t="s">
        <v>30</v>
      </c>
    </row>
    <row r="24" spans="1:11" x14ac:dyDescent="0.25">
      <c r="A24" s="19">
        <v>45414</v>
      </c>
      <c r="B24" s="1" t="s">
        <v>640</v>
      </c>
      <c r="C24" s="1">
        <v>2012</v>
      </c>
      <c r="D24" s="1" t="s">
        <v>641</v>
      </c>
      <c r="E24" s="1" t="s">
        <v>131</v>
      </c>
      <c r="F24" s="1" t="s">
        <v>35</v>
      </c>
      <c r="G24" s="1" t="s">
        <v>642</v>
      </c>
      <c r="H24" s="1" t="s">
        <v>198</v>
      </c>
      <c r="I24" s="2">
        <v>640000</v>
      </c>
      <c r="J24" s="1" t="s">
        <v>18</v>
      </c>
      <c r="K24" s="1" t="s">
        <v>30</v>
      </c>
    </row>
    <row r="25" spans="1:11" x14ac:dyDescent="0.25">
      <c r="A25" s="19">
        <v>45414</v>
      </c>
      <c r="B25" s="1" t="s">
        <v>643</v>
      </c>
      <c r="C25" s="1">
        <v>2010</v>
      </c>
      <c r="D25" s="1" t="s">
        <v>644</v>
      </c>
      <c r="E25" s="1" t="s">
        <v>210</v>
      </c>
      <c r="F25" s="1" t="s">
        <v>35</v>
      </c>
      <c r="G25" s="1" t="s">
        <v>645</v>
      </c>
      <c r="H25" s="1" t="s">
        <v>198</v>
      </c>
      <c r="I25" s="2">
        <v>184000</v>
      </c>
      <c r="J25" s="1" t="s">
        <v>81</v>
      </c>
      <c r="K25" s="1" t="s">
        <v>14</v>
      </c>
    </row>
    <row r="26" spans="1:11" x14ac:dyDescent="0.25">
      <c r="A26" s="19">
        <v>45414</v>
      </c>
      <c r="B26" s="1" t="s">
        <v>646</v>
      </c>
      <c r="C26" s="1">
        <v>2010</v>
      </c>
      <c r="D26" s="1" t="s">
        <v>647</v>
      </c>
      <c r="E26" s="1" t="s">
        <v>174</v>
      </c>
      <c r="F26" s="1" t="s">
        <v>35</v>
      </c>
      <c r="G26" s="1" t="s">
        <v>648</v>
      </c>
      <c r="H26" s="1" t="s">
        <v>198</v>
      </c>
      <c r="I26" s="2">
        <v>250000</v>
      </c>
      <c r="J26" s="1" t="s">
        <v>81</v>
      </c>
      <c r="K26" s="1" t="s">
        <v>30</v>
      </c>
    </row>
    <row r="27" spans="1:11" x14ac:dyDescent="0.25">
      <c r="A27" s="19">
        <v>45415</v>
      </c>
      <c r="B27" s="1" t="s">
        <v>649</v>
      </c>
      <c r="C27" s="1">
        <v>2011</v>
      </c>
      <c r="D27" s="1" t="s">
        <v>650</v>
      </c>
      <c r="E27" s="1" t="s">
        <v>299</v>
      </c>
      <c r="F27" s="1" t="s">
        <v>35</v>
      </c>
      <c r="G27" s="1" t="s">
        <v>651</v>
      </c>
      <c r="H27" s="1" t="s">
        <v>198</v>
      </c>
      <c r="I27" s="2">
        <v>400000</v>
      </c>
      <c r="J27" s="1" t="s">
        <v>19</v>
      </c>
      <c r="K27" s="1" t="s">
        <v>30</v>
      </c>
    </row>
    <row r="28" spans="1:11" x14ac:dyDescent="0.25">
      <c r="A28" s="19">
        <v>45415</v>
      </c>
      <c r="B28" s="1" t="s">
        <v>660</v>
      </c>
      <c r="C28" s="1">
        <v>2007</v>
      </c>
      <c r="D28" s="1" t="s">
        <v>661</v>
      </c>
      <c r="E28" s="1" t="s">
        <v>73</v>
      </c>
      <c r="F28" s="1" t="s">
        <v>35</v>
      </c>
      <c r="G28" s="1" t="s">
        <v>662</v>
      </c>
      <c r="H28" s="1" t="s">
        <v>198</v>
      </c>
      <c r="I28" s="2">
        <v>228000</v>
      </c>
      <c r="J28" s="1" t="s">
        <v>81</v>
      </c>
      <c r="K28" s="1" t="s">
        <v>30</v>
      </c>
    </row>
    <row r="29" spans="1:11" x14ac:dyDescent="0.25">
      <c r="A29" s="19">
        <v>45419</v>
      </c>
      <c r="B29" s="1" t="s">
        <v>566</v>
      </c>
      <c r="C29" s="1">
        <v>2007</v>
      </c>
      <c r="D29" s="1" t="s">
        <v>663</v>
      </c>
      <c r="E29" s="1" t="s">
        <v>162</v>
      </c>
      <c r="F29" s="1" t="s">
        <v>36</v>
      </c>
      <c r="G29" s="1" t="s">
        <v>664</v>
      </c>
      <c r="H29" s="1" t="s">
        <v>205</v>
      </c>
      <c r="I29" s="2">
        <v>700000</v>
      </c>
      <c r="J29" s="1" t="s">
        <v>19</v>
      </c>
      <c r="K29" s="1" t="s">
        <v>30</v>
      </c>
    </row>
    <row r="30" spans="1:11" x14ac:dyDescent="0.25">
      <c r="A30" s="19">
        <v>45419</v>
      </c>
      <c r="B30" s="1" t="s">
        <v>579</v>
      </c>
      <c r="C30" s="1">
        <v>2010</v>
      </c>
      <c r="D30" s="1" t="s">
        <v>665</v>
      </c>
      <c r="E30" s="1" t="s">
        <v>73</v>
      </c>
      <c r="F30" s="1" t="s">
        <v>36</v>
      </c>
      <c r="G30" s="1" t="s">
        <v>666</v>
      </c>
      <c r="H30" s="1" t="s">
        <v>198</v>
      </c>
      <c r="I30" s="2">
        <v>300000</v>
      </c>
      <c r="J30" s="1" t="s">
        <v>12</v>
      </c>
      <c r="K30" s="1" t="s">
        <v>30</v>
      </c>
    </row>
    <row r="31" spans="1:11" x14ac:dyDescent="0.25">
      <c r="A31" s="19">
        <v>45419</v>
      </c>
      <c r="B31" s="1" t="s">
        <v>667</v>
      </c>
      <c r="C31" s="1">
        <v>2021</v>
      </c>
      <c r="D31" s="1" t="s">
        <v>668</v>
      </c>
      <c r="E31" s="1" t="s">
        <v>125</v>
      </c>
      <c r="F31" s="1" t="s">
        <v>36</v>
      </c>
      <c r="G31" s="1" t="s">
        <v>669</v>
      </c>
      <c r="H31" s="1" t="s">
        <v>198</v>
      </c>
      <c r="I31" s="2">
        <v>1500000</v>
      </c>
      <c r="J31" s="1" t="s">
        <v>19</v>
      </c>
      <c r="K31" s="1" t="s">
        <v>14</v>
      </c>
    </row>
    <row r="32" spans="1:11" x14ac:dyDescent="0.25">
      <c r="A32" s="19">
        <v>45420</v>
      </c>
      <c r="B32" s="1" t="s">
        <v>675</v>
      </c>
      <c r="C32" s="1">
        <v>2011</v>
      </c>
      <c r="D32" s="1" t="s">
        <v>676</v>
      </c>
      <c r="E32" s="1" t="s">
        <v>119</v>
      </c>
      <c r="F32" s="1" t="s">
        <v>36</v>
      </c>
      <c r="G32" s="1" t="s">
        <v>677</v>
      </c>
      <c r="H32" s="1" t="s">
        <v>198</v>
      </c>
      <c r="I32" s="2">
        <v>150000</v>
      </c>
      <c r="J32" s="1" t="s">
        <v>81</v>
      </c>
      <c r="K32" s="1" t="s">
        <v>30</v>
      </c>
    </row>
    <row r="33" spans="1:11" x14ac:dyDescent="0.25">
      <c r="A33" s="19">
        <v>45420</v>
      </c>
      <c r="B33" s="1" t="s">
        <v>678</v>
      </c>
      <c r="C33" s="1">
        <v>2014</v>
      </c>
      <c r="D33" s="1" t="s">
        <v>679</v>
      </c>
      <c r="E33" s="1" t="s">
        <v>32</v>
      </c>
      <c r="F33" s="1" t="s">
        <v>36</v>
      </c>
      <c r="G33" s="1" t="s">
        <v>680</v>
      </c>
      <c r="H33" s="1" t="s">
        <v>198</v>
      </c>
      <c r="I33" s="2">
        <v>500000</v>
      </c>
      <c r="J33" s="1" t="s">
        <v>19</v>
      </c>
      <c r="K33" s="1" t="s">
        <v>14</v>
      </c>
    </row>
    <row r="34" spans="1:11" x14ac:dyDescent="0.25">
      <c r="A34" s="19">
        <v>45420</v>
      </c>
      <c r="B34" s="1" t="s">
        <v>686</v>
      </c>
      <c r="C34" s="1">
        <v>2013</v>
      </c>
      <c r="D34" s="1" t="s">
        <v>687</v>
      </c>
      <c r="E34" s="1" t="s">
        <v>216</v>
      </c>
      <c r="F34" s="1" t="s">
        <v>36</v>
      </c>
      <c r="G34" s="1" t="s">
        <v>688</v>
      </c>
      <c r="H34" s="1" t="s">
        <v>198</v>
      </c>
      <c r="I34" s="2">
        <v>210000</v>
      </c>
      <c r="J34" s="1" t="s">
        <v>19</v>
      </c>
      <c r="K34" s="1" t="s">
        <v>14</v>
      </c>
    </row>
    <row r="35" spans="1:11" x14ac:dyDescent="0.25">
      <c r="A35" s="19">
        <v>45421</v>
      </c>
      <c r="B35" s="1" t="s">
        <v>637</v>
      </c>
      <c r="C35" s="1">
        <v>2013</v>
      </c>
      <c r="D35" s="1" t="s">
        <v>689</v>
      </c>
      <c r="E35" s="1" t="s">
        <v>215</v>
      </c>
      <c r="F35" s="1" t="s">
        <v>36</v>
      </c>
      <c r="H35" s="1" t="s">
        <v>198</v>
      </c>
      <c r="I35" s="2">
        <v>200000</v>
      </c>
      <c r="J35" s="1" t="s">
        <v>19</v>
      </c>
      <c r="K35" s="1" t="s">
        <v>14</v>
      </c>
    </row>
    <row r="36" spans="1:11" x14ac:dyDescent="0.25">
      <c r="A36" s="19">
        <v>45423</v>
      </c>
      <c r="B36" s="1" t="s">
        <v>690</v>
      </c>
      <c r="C36" s="1">
        <v>2015</v>
      </c>
      <c r="D36" s="1" t="s">
        <v>691</v>
      </c>
      <c r="E36" s="1" t="s">
        <v>119</v>
      </c>
      <c r="F36" s="1" t="s">
        <v>36</v>
      </c>
      <c r="G36" s="1" t="s">
        <v>692</v>
      </c>
      <c r="H36" s="1" t="s">
        <v>198</v>
      </c>
      <c r="I36" s="2">
        <v>150000</v>
      </c>
      <c r="J36" s="1" t="s">
        <v>127</v>
      </c>
      <c r="K36" s="1" t="s">
        <v>30</v>
      </c>
    </row>
    <row r="37" spans="1:11" x14ac:dyDescent="0.25">
      <c r="A37" s="19">
        <v>45423</v>
      </c>
      <c r="B37" s="1" t="s">
        <v>693</v>
      </c>
      <c r="C37" s="1">
        <v>2014</v>
      </c>
      <c r="D37" s="1" t="s">
        <v>694</v>
      </c>
      <c r="E37" s="1" t="s">
        <v>119</v>
      </c>
      <c r="F37" s="1" t="s">
        <v>36</v>
      </c>
      <c r="G37" s="1" t="s">
        <v>695</v>
      </c>
      <c r="H37" s="1" t="s">
        <v>198</v>
      </c>
      <c r="I37" s="2">
        <v>400000</v>
      </c>
      <c r="J37" s="1" t="s">
        <v>81</v>
      </c>
      <c r="K37" s="1" t="s">
        <v>30</v>
      </c>
    </row>
    <row r="38" spans="1:11" x14ac:dyDescent="0.25">
      <c r="I38" s="2"/>
    </row>
    <row r="39" spans="1:11" x14ac:dyDescent="0.25">
      <c r="I39" s="2"/>
    </row>
    <row r="40" spans="1:11" x14ac:dyDescent="0.25">
      <c r="I40" s="2"/>
    </row>
    <row r="41" spans="1:11" x14ac:dyDescent="0.25">
      <c r="I41" s="2"/>
    </row>
    <row r="42" spans="1:11" x14ac:dyDescent="0.25">
      <c r="I42" s="2"/>
    </row>
    <row r="43" spans="1:11" x14ac:dyDescent="0.25">
      <c r="I43" s="2"/>
    </row>
    <row r="44" spans="1:11" x14ac:dyDescent="0.25">
      <c r="I44" s="2"/>
    </row>
    <row r="45" spans="1:11" x14ac:dyDescent="0.25">
      <c r="I45" s="2"/>
    </row>
    <row r="46" spans="1:11" x14ac:dyDescent="0.25">
      <c r="I46" s="2"/>
    </row>
    <row r="47" spans="1:11" x14ac:dyDescent="0.25">
      <c r="I47" s="2"/>
    </row>
    <row r="48" spans="1:11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0"/>
    </row>
    <row r="62" spans="9:9" x14ac:dyDescent="0.25">
      <c r="I62" s="20"/>
    </row>
    <row r="63" spans="9:9" x14ac:dyDescent="0.25">
      <c r="I63" s="20"/>
    </row>
    <row r="64" spans="9:9" x14ac:dyDescent="0.25">
      <c r="I64" s="20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0"/>
    </row>
    <row r="80" spans="9:9" x14ac:dyDescent="0.25">
      <c r="I80" s="20"/>
    </row>
    <row r="81" spans="9:9" x14ac:dyDescent="0.25">
      <c r="I81" s="20"/>
    </row>
    <row r="82" spans="9:9" x14ac:dyDescent="0.25">
      <c r="I82" s="20"/>
    </row>
    <row r="83" spans="9:9" x14ac:dyDescent="0.25">
      <c r="I83" s="20"/>
    </row>
    <row r="84" spans="9:9" x14ac:dyDescent="0.25">
      <c r="I84" s="20"/>
    </row>
    <row r="85" spans="9:9" x14ac:dyDescent="0.25">
      <c r="I85" s="20"/>
    </row>
    <row r="86" spans="9:9" x14ac:dyDescent="0.25">
      <c r="I86" s="20"/>
    </row>
    <row r="87" spans="9:9" x14ac:dyDescent="0.25">
      <c r="I87" s="20"/>
    </row>
    <row r="88" spans="9:9" x14ac:dyDescent="0.25">
      <c r="I88" s="20"/>
    </row>
    <row r="89" spans="9:9" x14ac:dyDescent="0.25">
      <c r="I89" s="20"/>
    </row>
    <row r="90" spans="9:9" x14ac:dyDescent="0.25">
      <c r="I90" s="20"/>
    </row>
    <row r="91" spans="9:9" x14ac:dyDescent="0.25">
      <c r="I91" s="20"/>
    </row>
    <row r="92" spans="9:9" x14ac:dyDescent="0.25">
      <c r="I92" s="20"/>
    </row>
  </sheetData>
  <conditionalFormatting sqref="D1:D1048576">
    <cfRule type="duplicateValues" dxfId="5" priority="4"/>
  </conditionalFormatting>
  <conditionalFormatting sqref="D1:D1048576">
    <cfRule type="duplicateValues" dxfId="4" priority="190"/>
    <cfRule type="duplicateValues" dxfId="3" priority="191"/>
    <cfRule type="duplicateValues" dxfId="2" priority="192"/>
  </conditionalFormatting>
  <conditionalFormatting sqref="G62:G87 K53:K61 G1 G93:G1048576 K88:K92">
    <cfRule type="duplicateValues" dxfId="1" priority="31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FFB5-26D0-4B23-99D7-59D4947A5118}">
  <sheetPr>
    <pageSetUpPr fitToPage="1"/>
  </sheetPr>
  <dimension ref="A1:R41"/>
  <sheetViews>
    <sheetView workbookViewId="0">
      <selection activeCell="H17" sqref="H17"/>
    </sheetView>
  </sheetViews>
  <sheetFormatPr defaultColWidth="9.140625" defaultRowHeight="15" x14ac:dyDescent="0.25"/>
  <cols>
    <col min="1" max="1" width="21.5703125" style="1" bestFit="1" customWidth="1"/>
    <col min="2" max="12" width="13.7109375" style="1" bestFit="1" customWidth="1"/>
    <col min="13" max="13" width="14.7109375" style="1" bestFit="1" customWidth="1"/>
    <col min="14" max="14" width="9.140625" style="1"/>
    <col min="15" max="15" width="22.140625" style="1" bestFit="1" customWidth="1"/>
    <col min="16" max="16" width="12.7109375" style="1" bestFit="1" customWidth="1"/>
    <col min="17" max="17" width="16" style="1" bestFit="1" customWidth="1"/>
    <col min="18" max="18" width="8" style="1" bestFit="1" customWidth="1"/>
    <col min="19" max="16384" width="9.140625" style="1"/>
  </cols>
  <sheetData>
    <row r="1" spans="1:18" x14ac:dyDescent="0.25">
      <c r="A1" s="15" t="s">
        <v>37</v>
      </c>
      <c r="B1" s="15" t="s">
        <v>94</v>
      </c>
      <c r="C1" s="15" t="s">
        <v>98</v>
      </c>
      <c r="D1" s="15" t="s">
        <v>95</v>
      </c>
      <c r="E1" s="15" t="s">
        <v>96</v>
      </c>
      <c r="F1" s="15" t="s">
        <v>97</v>
      </c>
      <c r="G1" s="15" t="s">
        <v>123</v>
      </c>
      <c r="H1" s="15" t="s">
        <v>129</v>
      </c>
      <c r="I1" s="15" t="s">
        <v>138</v>
      </c>
      <c r="J1" s="15" t="s">
        <v>143</v>
      </c>
      <c r="K1" s="15" t="s">
        <v>150</v>
      </c>
      <c r="L1" s="15" t="s">
        <v>185</v>
      </c>
      <c r="M1" s="15" t="s">
        <v>103</v>
      </c>
      <c r="O1" s="1" t="s">
        <v>37</v>
      </c>
      <c r="P1" s="1" t="s">
        <v>75</v>
      </c>
      <c r="Q1" s="1" t="s">
        <v>144</v>
      </c>
      <c r="R1" s="1" t="s">
        <v>151</v>
      </c>
    </row>
    <row r="2" spans="1:18" x14ac:dyDescent="0.25">
      <c r="A2" s="1" t="s">
        <v>90</v>
      </c>
      <c r="B2" s="23">
        <f>SUMIFS('YEARLY DATA'!D:D,'YEARLY DATA'!B:B,'SUMMARRY YEAR TO DATE'!A2,'YEARLY DATA'!A:A,'SUMMARRY YEAR TO DATE'!$B$1)</f>
        <v>0</v>
      </c>
      <c r="C2" s="23">
        <f>SUMIFS('YEARLY DATA'!D:D,'YEARLY DATA'!B:B,'SUMMARRY YEAR TO DATE'!A2,'YEARLY DATA'!A:A,'SUMMARRY YEAR TO DATE'!$C$1)</f>
        <v>0</v>
      </c>
      <c r="D2" s="23">
        <f>SUMIFS('YEARLY DATA'!D:D,'YEARLY DATA'!B:B,'SUMMARRY YEAR TO DATE'!A2,'YEARLY DATA'!A:A,'SUMMARRY YEAR TO DATE'!$D$1)</f>
        <v>0</v>
      </c>
      <c r="E2" s="23">
        <f>SUMIFS('YEARLY DATA'!D:D,'YEARLY DATA'!B:B,'SUMMARRY YEAR TO DATE'!A2,'YEARLY DATA'!A:A,'SUMMARRY YEAR TO DATE'!$E$1)</f>
        <v>0</v>
      </c>
      <c r="F2" s="23">
        <f>SUMIFS('YEARLY DATA'!D:D,'YEARLY DATA'!B:B,'SUMMARRY YEAR TO DATE'!A2,'YEARLY DATA'!A:A,'SUMMARRY YEAR TO DATE'!$F$1)</f>
        <v>0</v>
      </c>
      <c r="G2" s="23">
        <f>SUMIFS('YEARLY DATA'!D:D,'YEARLY DATA'!B:B,'SUMMARRY YEAR TO DATE'!A2,'YEARLY DATA'!A:A,'SUMMARRY YEAR TO DATE'!$G$1)</f>
        <v>0</v>
      </c>
      <c r="H2" s="23">
        <f>SUMIFS('YEARLY DATA'!D:D,'YEARLY DATA'!B:B,'SUMMARRY YEAR TO DATE'!A2,'YEARLY DATA'!A:A,'SUMMARRY YEAR TO DATE'!$H$1)</f>
        <v>0</v>
      </c>
      <c r="I2" s="23">
        <f>SUMIFS('YEARLY DATA'!D:D,'YEARLY DATA'!B:B,'SUMMARRY YEAR TO DATE'!A2,'YEARLY DATA'!A:A,'SUMMARRY YEAR TO DATE'!$I$1)</f>
        <v>0</v>
      </c>
      <c r="J2" s="23">
        <f>SUMIFS('YEARLY DATA'!D:D,'YEARLY DATA'!B:B,'SUMMARRY YEAR TO DATE'!A2,'YEARLY DATA'!A:A,'SUMMARRY YEAR TO DATE'!$J$1)</f>
        <v>0</v>
      </c>
      <c r="K2" s="23">
        <f>SUMIFS('YEARLY DATA'!D:D,'YEARLY DATA'!B:B,'SUMMARRY YEAR TO DATE'!A2,'YEARLY DATA'!A:A,'SUMMARRY YEAR TO DATE'!$K$1)</f>
        <v>0</v>
      </c>
      <c r="L2" s="23">
        <f>SUMIFS('YEARLY DATA'!D:D,'YEARLY DATA'!B:B,'SUMMARRY YEAR TO DATE'!A2,'YEARLY DATA'!A:A,'SUMMARRY YEAR TO DATE'!$L$1)</f>
        <v>0</v>
      </c>
      <c r="M2" s="23">
        <f>SUM(B2:L2)</f>
        <v>0</v>
      </c>
      <c r="O2" s="1" t="s">
        <v>14</v>
      </c>
      <c r="P2" s="2">
        <v>2000000</v>
      </c>
      <c r="Q2" s="1" t="s">
        <v>14</v>
      </c>
      <c r="R2" s="1" t="s">
        <v>316</v>
      </c>
    </row>
    <row r="3" spans="1:18" x14ac:dyDescent="0.25">
      <c r="A3" s="1" t="s">
        <v>128</v>
      </c>
      <c r="B3" s="23">
        <f>SUMIFS('YEARLY DATA'!D:D,'YEARLY DATA'!B:B,'SUMMARRY YEAR TO DATE'!A3,'YEARLY DATA'!A:A,'SUMMARRY YEAR TO DATE'!$B$1)</f>
        <v>1552000</v>
      </c>
      <c r="C3" s="23">
        <f>SUMIFS('YEARLY DATA'!D:D,'YEARLY DATA'!B:B,'SUMMARRY YEAR TO DATE'!A3,'YEARLY DATA'!A:A,'SUMMARRY YEAR TO DATE'!$C$1)</f>
        <v>3283000</v>
      </c>
      <c r="D3" s="23">
        <f>SUMIFS('YEARLY DATA'!D:D,'YEARLY DATA'!B:B,'SUMMARRY YEAR TO DATE'!A3,'YEARLY DATA'!A:A,'SUMMARRY YEAR TO DATE'!$D$1)</f>
        <v>0</v>
      </c>
      <c r="E3" s="23">
        <f>SUMIFS('YEARLY DATA'!D:D,'YEARLY DATA'!B:B,'SUMMARRY YEAR TO DATE'!A3,'YEARLY DATA'!A:A,'SUMMARRY YEAR TO DATE'!$E$1)</f>
        <v>535740</v>
      </c>
      <c r="F3" s="23">
        <f>SUMIFS('YEARLY DATA'!D:D,'YEARLY DATA'!B:B,'SUMMARRY YEAR TO DATE'!A3,'YEARLY DATA'!A:A,'SUMMARRY YEAR TO DATE'!$F$1)</f>
        <v>906060</v>
      </c>
      <c r="G3" s="23">
        <f>SUMIFS('YEARLY DATA'!D:D,'YEARLY DATA'!B:B,'SUMMARRY YEAR TO DATE'!A3,'YEARLY DATA'!A:A,'SUMMARRY YEAR TO DATE'!$G$1)</f>
        <v>0</v>
      </c>
      <c r="H3" s="23">
        <f>SUMIFS('YEARLY DATA'!D:D,'YEARLY DATA'!B:B,'SUMMARRY YEAR TO DATE'!A3,'YEARLY DATA'!A:A,'SUMMARRY YEAR TO DATE'!$H$1)</f>
        <v>0</v>
      </c>
      <c r="I3" s="23">
        <f>SUMIFS('YEARLY DATA'!D:D,'YEARLY DATA'!B:B,'SUMMARRY YEAR TO DATE'!A3,'YEARLY DATA'!A:A,'SUMMARRY YEAR TO DATE'!$I$1)</f>
        <v>0</v>
      </c>
      <c r="J3" s="23">
        <f>SUMIFS('YEARLY DATA'!D:D,'YEARLY DATA'!B:B,'SUMMARRY YEAR TO DATE'!A3,'YEARLY DATA'!A:A,'SUMMARRY YEAR TO DATE'!$J$1)</f>
        <v>0</v>
      </c>
      <c r="K3" s="23">
        <f>SUMIFS('YEARLY DATA'!D:D,'YEARLY DATA'!B:B,'SUMMARRY YEAR TO DATE'!A3,'YEARLY DATA'!A:A,'SUMMARRY YEAR TO DATE'!$K$1)</f>
        <v>0</v>
      </c>
      <c r="L3" s="23">
        <f>SUMIFS('YEARLY DATA'!D:D,'YEARLY DATA'!B:B,'SUMMARRY YEAR TO DATE'!A3,'YEARLY DATA'!A:A,'SUMMARRY YEAR TO DATE'!$L$1)</f>
        <v>0</v>
      </c>
      <c r="M3" s="23">
        <f t="shared" ref="M3:M40" si="0">SUM(B3:L3)</f>
        <v>6276800</v>
      </c>
      <c r="O3" s="1" t="s">
        <v>63</v>
      </c>
      <c r="P3" s="2">
        <v>2500000</v>
      </c>
      <c r="Q3" s="1" t="s">
        <v>14</v>
      </c>
      <c r="R3" s="1" t="s">
        <v>158</v>
      </c>
    </row>
    <row r="4" spans="1:18" x14ac:dyDescent="0.25">
      <c r="A4" s="1" t="s">
        <v>134</v>
      </c>
      <c r="B4" s="23">
        <f>SUMIFS('YEARLY DATA'!D:D,'YEARLY DATA'!B:B,'SUMMARRY YEAR TO DATE'!A4,'YEARLY DATA'!A:A,'SUMMARRY YEAR TO DATE'!$B$1)</f>
        <v>0</v>
      </c>
      <c r="C4" s="23">
        <f>SUMIFS('YEARLY DATA'!D:D,'YEARLY DATA'!B:B,'SUMMARRY YEAR TO DATE'!A4,'YEARLY DATA'!A:A,'SUMMARRY YEAR TO DATE'!$C$1)</f>
        <v>0</v>
      </c>
      <c r="D4" s="23">
        <f>SUMIFS('YEARLY DATA'!D:D,'YEARLY DATA'!B:B,'SUMMARRY YEAR TO DATE'!A4,'YEARLY DATA'!A:A,'SUMMARRY YEAR TO DATE'!$D$1)</f>
        <v>0</v>
      </c>
      <c r="E4" s="23">
        <f>SUMIFS('YEARLY DATA'!D:D,'YEARLY DATA'!B:B,'SUMMARRY YEAR TO DATE'!A4,'YEARLY DATA'!A:A,'SUMMARRY YEAR TO DATE'!$E$1)</f>
        <v>0</v>
      </c>
      <c r="F4" s="23">
        <f>SUMIFS('YEARLY DATA'!D:D,'YEARLY DATA'!B:B,'SUMMARRY YEAR TO DATE'!A4,'YEARLY DATA'!A:A,'SUMMARRY YEAR TO DATE'!$F$1)</f>
        <v>0</v>
      </c>
      <c r="G4" s="23">
        <f>SUMIFS('YEARLY DATA'!D:D,'YEARLY DATA'!B:B,'SUMMARRY YEAR TO DATE'!A4,'YEARLY DATA'!A:A,'SUMMARRY YEAR TO DATE'!$G$1)</f>
        <v>0</v>
      </c>
      <c r="H4" s="23">
        <f>SUMIFS('YEARLY DATA'!D:D,'YEARLY DATA'!B:B,'SUMMARRY YEAR TO DATE'!A4,'YEARLY DATA'!A:A,'SUMMARRY YEAR TO DATE'!$H$1)</f>
        <v>0</v>
      </c>
      <c r="I4" s="23">
        <f>SUMIFS('YEARLY DATA'!D:D,'YEARLY DATA'!B:B,'SUMMARRY YEAR TO DATE'!A4,'YEARLY DATA'!A:A,'SUMMARRY YEAR TO DATE'!$I$1)</f>
        <v>0</v>
      </c>
      <c r="J4" s="23">
        <f>SUMIFS('YEARLY DATA'!D:D,'YEARLY DATA'!B:B,'SUMMARRY YEAR TO DATE'!A4,'YEARLY DATA'!A:A,'SUMMARRY YEAR TO DATE'!$J$1)</f>
        <v>0</v>
      </c>
      <c r="K4" s="23">
        <f>SUMIFS('YEARLY DATA'!D:D,'YEARLY DATA'!B:B,'SUMMARRY YEAR TO DATE'!A4,'YEARLY DATA'!A:A,'SUMMARRY YEAR TO DATE'!$K$1)</f>
        <v>0</v>
      </c>
      <c r="L4" s="23">
        <f>SUMIFS('YEARLY DATA'!D:D,'YEARLY DATA'!B:B,'SUMMARRY YEAR TO DATE'!A4,'YEARLY DATA'!A:A,'SUMMARRY YEAR TO DATE'!$L$1)</f>
        <v>0</v>
      </c>
      <c r="M4" s="23">
        <f t="shared" si="0"/>
        <v>0</v>
      </c>
      <c r="O4" s="1" t="s">
        <v>130</v>
      </c>
      <c r="P4" s="2">
        <v>3000000</v>
      </c>
      <c r="Q4" s="1" t="s">
        <v>14</v>
      </c>
      <c r="R4" s="1">
        <v>66</v>
      </c>
    </row>
    <row r="5" spans="1:18" x14ac:dyDescent="0.25">
      <c r="A5" s="95" t="s">
        <v>147</v>
      </c>
      <c r="B5" s="23">
        <f>SUMIFS('YEARLY DATA'!D:D,'YEARLY DATA'!B:B,'SUMMARRY YEAR TO DATE'!A5,'YEARLY DATA'!A:A,'SUMMARRY YEAR TO DATE'!$B$1)</f>
        <v>0</v>
      </c>
      <c r="C5" s="23">
        <f>SUMIFS('YEARLY DATA'!D:D,'YEARLY DATA'!B:B,'SUMMARRY YEAR TO DATE'!A5,'YEARLY DATA'!A:A,'SUMMARRY YEAR TO DATE'!$C$1)</f>
        <v>0</v>
      </c>
      <c r="D5" s="23">
        <f>SUMIFS('YEARLY DATA'!D:D,'YEARLY DATA'!B:B,'SUMMARRY YEAR TO DATE'!A5,'YEARLY DATA'!A:A,'SUMMARRY YEAR TO DATE'!$D$1)</f>
        <v>0</v>
      </c>
      <c r="E5" s="23">
        <f>SUMIFS('YEARLY DATA'!D:D,'YEARLY DATA'!B:B,'SUMMARRY YEAR TO DATE'!A5,'YEARLY DATA'!A:A,'SUMMARRY YEAR TO DATE'!$E$1)</f>
        <v>0</v>
      </c>
      <c r="F5" s="23">
        <f>SUMIFS('YEARLY DATA'!D:D,'YEARLY DATA'!B:B,'SUMMARRY YEAR TO DATE'!A5,'YEARLY DATA'!A:A,'SUMMARRY YEAR TO DATE'!$F$1)</f>
        <v>0</v>
      </c>
      <c r="G5" s="23">
        <f>SUMIFS('YEARLY DATA'!D:D,'YEARLY DATA'!B:B,'SUMMARRY YEAR TO DATE'!A5,'YEARLY DATA'!A:A,'SUMMARRY YEAR TO DATE'!$G$1)</f>
        <v>0</v>
      </c>
      <c r="H5" s="23">
        <f>SUMIFS('YEARLY DATA'!D:D,'YEARLY DATA'!B:B,'SUMMARRY YEAR TO DATE'!A5,'YEARLY DATA'!A:A,'SUMMARRY YEAR TO DATE'!$H$1)</f>
        <v>0</v>
      </c>
      <c r="I5" s="23">
        <f>SUMIFS('YEARLY DATA'!D:D,'YEARLY DATA'!B:B,'SUMMARRY YEAR TO DATE'!A5,'YEARLY DATA'!A:A,'SUMMARRY YEAR TO DATE'!$I$1)</f>
        <v>0</v>
      </c>
      <c r="J5" s="23">
        <f>SUMIFS('YEARLY DATA'!D:D,'YEARLY DATA'!B:B,'SUMMARRY YEAR TO DATE'!A5,'YEARLY DATA'!A:A,'SUMMARRY YEAR TO DATE'!$J$1)</f>
        <v>0</v>
      </c>
      <c r="K5" s="23">
        <f>SUMIFS('YEARLY DATA'!D:D,'YEARLY DATA'!B:B,'SUMMARRY YEAR TO DATE'!A5,'YEARLY DATA'!A:A,'SUMMARRY YEAR TO DATE'!$K$1)</f>
        <v>0</v>
      </c>
      <c r="L5" s="23">
        <f>SUMIFS('YEARLY DATA'!D:D,'YEARLY DATA'!B:B,'SUMMARRY YEAR TO DATE'!A5,'YEARLY DATA'!A:A,'SUMMARRY YEAR TO DATE'!$L$1)</f>
        <v>0</v>
      </c>
      <c r="M5" s="23">
        <f t="shared" si="0"/>
        <v>0</v>
      </c>
      <c r="O5" s="1" t="s">
        <v>69</v>
      </c>
      <c r="P5" s="2">
        <v>2500000</v>
      </c>
      <c r="Q5" s="1" t="s">
        <v>14</v>
      </c>
      <c r="R5" s="1" t="s">
        <v>159</v>
      </c>
    </row>
    <row r="6" spans="1:18" x14ac:dyDescent="0.25">
      <c r="A6" s="1" t="s">
        <v>42</v>
      </c>
      <c r="B6" s="23">
        <f>SUMIFS('YEARLY DATA'!D:D,'YEARLY DATA'!B:B,'SUMMARRY YEAR TO DATE'!A6,'YEARLY DATA'!A:A,'SUMMARRY YEAR TO DATE'!$B$1)</f>
        <v>0</v>
      </c>
      <c r="C6" s="23">
        <f>SUMIFS('YEARLY DATA'!D:D,'YEARLY DATA'!B:B,'SUMMARRY YEAR TO DATE'!A6,'YEARLY DATA'!A:A,'SUMMARRY YEAR TO DATE'!$C$1)</f>
        <v>2457000</v>
      </c>
      <c r="D6" s="23">
        <f>SUMIFS('YEARLY DATA'!D:D,'YEARLY DATA'!B:B,'SUMMARRY YEAR TO DATE'!A6,'YEARLY DATA'!A:A,'SUMMARRY YEAR TO DATE'!$D$1)</f>
        <v>3222874</v>
      </c>
      <c r="E6" s="23">
        <f>SUMIFS('YEARLY DATA'!D:D,'YEARLY DATA'!B:B,'SUMMARRY YEAR TO DATE'!A6,'YEARLY DATA'!A:A,'SUMMARRY YEAR TO DATE'!$E$1)</f>
        <v>1551609</v>
      </c>
      <c r="F6" s="23">
        <f>SUMIFS('YEARLY DATA'!D:D,'YEARLY DATA'!B:B,'SUMMARRY YEAR TO DATE'!A6,'YEARLY DATA'!A:A,'SUMMARRY YEAR TO DATE'!$F$1)</f>
        <v>306210</v>
      </c>
      <c r="G6" s="23">
        <f>SUMIFS('YEARLY DATA'!D:D,'YEARLY DATA'!B:B,'SUMMARRY YEAR TO DATE'!A6,'YEARLY DATA'!A:A,'SUMMARRY YEAR TO DATE'!$G$1)</f>
        <v>0</v>
      </c>
      <c r="H6" s="23">
        <f>SUMIFS('YEARLY DATA'!D:D,'YEARLY DATA'!B:B,'SUMMARRY YEAR TO DATE'!A6,'YEARLY DATA'!A:A,'SUMMARRY YEAR TO DATE'!$H$1)</f>
        <v>0</v>
      </c>
      <c r="I6" s="23">
        <f>SUMIFS('YEARLY DATA'!D:D,'YEARLY DATA'!B:B,'SUMMARRY YEAR TO DATE'!A6,'YEARLY DATA'!A:A,'SUMMARRY YEAR TO DATE'!$I$1)</f>
        <v>0</v>
      </c>
      <c r="J6" s="23">
        <f>SUMIFS('YEARLY DATA'!D:D,'YEARLY DATA'!B:B,'SUMMARRY YEAR TO DATE'!A6,'YEARLY DATA'!A:A,'SUMMARRY YEAR TO DATE'!$J$1)</f>
        <v>0</v>
      </c>
      <c r="K6" s="23">
        <f>SUMIFS('YEARLY DATA'!D:D,'YEARLY DATA'!B:B,'SUMMARRY YEAR TO DATE'!A6,'YEARLY DATA'!A:A,'SUMMARRY YEAR TO DATE'!$K$1)</f>
        <v>0</v>
      </c>
      <c r="L6" s="23">
        <f>SUMIFS('YEARLY DATA'!D:D,'YEARLY DATA'!B:B,'SUMMARRY YEAR TO DATE'!A6,'YEARLY DATA'!A:A,'SUMMARRY YEAR TO DATE'!$L$1)</f>
        <v>0</v>
      </c>
      <c r="M6" s="23">
        <f t="shared" si="0"/>
        <v>7537693</v>
      </c>
      <c r="O6" s="1" t="s">
        <v>32</v>
      </c>
      <c r="P6" s="2">
        <v>2500000</v>
      </c>
      <c r="Q6" s="1" t="s">
        <v>14</v>
      </c>
      <c r="R6" s="1" t="s">
        <v>155</v>
      </c>
    </row>
    <row r="7" spans="1:18" x14ac:dyDescent="0.25">
      <c r="A7" s="1" t="s">
        <v>63</v>
      </c>
      <c r="B7" s="23">
        <f>SUMIFS('YEARLY DATA'!D:D,'YEARLY DATA'!B:B,'SUMMARRY YEAR TO DATE'!A7,'YEARLY DATA'!A:A,'SUMMARRY YEAR TO DATE'!$B$1)</f>
        <v>1008734</v>
      </c>
      <c r="C7" s="23">
        <f>SUMIFS('YEARLY DATA'!D:D,'YEARLY DATA'!B:B,'SUMMARRY YEAR TO DATE'!A7,'YEARLY DATA'!A:A,'SUMMARRY YEAR TO DATE'!$C$1)</f>
        <v>2146334</v>
      </c>
      <c r="D7" s="23">
        <f>SUMIFS('YEARLY DATA'!D:D,'YEARLY DATA'!B:B,'SUMMARRY YEAR TO DATE'!A7,'YEARLY DATA'!A:A,'SUMMARRY YEAR TO DATE'!$D$1)</f>
        <v>1530000</v>
      </c>
      <c r="E7" s="23">
        <f>SUMIFS('YEARLY DATA'!D:D,'YEARLY DATA'!B:B,'SUMMARRY YEAR TO DATE'!A7,'YEARLY DATA'!A:A,'SUMMARRY YEAR TO DATE'!$E$1)</f>
        <v>2471414.85</v>
      </c>
      <c r="F7" s="23">
        <f>SUMIFS('YEARLY DATA'!D:D,'YEARLY DATA'!B:B,'SUMMARRY YEAR TO DATE'!A7,'YEARLY DATA'!A:A,'SUMMARRY YEAR TO DATE'!$F$1)</f>
        <v>1225491</v>
      </c>
      <c r="G7" s="23">
        <f>SUMIFS('YEARLY DATA'!D:D,'YEARLY DATA'!B:B,'SUMMARRY YEAR TO DATE'!A7,'YEARLY DATA'!A:A,'SUMMARRY YEAR TO DATE'!$G$1)</f>
        <v>0</v>
      </c>
      <c r="H7" s="23">
        <f>SUMIFS('YEARLY DATA'!D:D,'YEARLY DATA'!B:B,'SUMMARRY YEAR TO DATE'!A7,'YEARLY DATA'!A:A,'SUMMARRY YEAR TO DATE'!$H$1)</f>
        <v>0</v>
      </c>
      <c r="I7" s="23">
        <f>SUMIFS('YEARLY DATA'!D:D,'YEARLY DATA'!B:B,'SUMMARRY YEAR TO DATE'!A7,'YEARLY DATA'!A:A,'SUMMARRY YEAR TO DATE'!$I$1)</f>
        <v>0</v>
      </c>
      <c r="J7" s="23">
        <f>SUMIFS('YEARLY DATA'!D:D,'YEARLY DATA'!B:B,'SUMMARRY YEAR TO DATE'!A7,'YEARLY DATA'!A:A,'SUMMARRY YEAR TO DATE'!$J$1)</f>
        <v>0</v>
      </c>
      <c r="K7" s="23">
        <f>SUMIFS('YEARLY DATA'!D:D,'YEARLY DATA'!B:B,'SUMMARRY YEAR TO DATE'!A7,'YEARLY DATA'!A:A,'SUMMARRY YEAR TO DATE'!$K$1)</f>
        <v>0</v>
      </c>
      <c r="L7" s="23">
        <f>SUMIFS('YEARLY DATA'!D:D,'YEARLY DATA'!B:B,'SUMMARRY YEAR TO DATE'!A7,'YEARLY DATA'!A:A,'SUMMARRY YEAR TO DATE'!$L$1)</f>
        <v>0</v>
      </c>
      <c r="M7" s="23">
        <f t="shared" si="0"/>
        <v>8381973.8499999996</v>
      </c>
      <c r="O7" s="1" t="s">
        <v>60</v>
      </c>
      <c r="P7" s="2">
        <v>2500000</v>
      </c>
      <c r="Q7" s="1" t="s">
        <v>14</v>
      </c>
      <c r="R7" s="1" t="s">
        <v>154</v>
      </c>
    </row>
    <row r="8" spans="1:18" x14ac:dyDescent="0.25">
      <c r="A8" s="1" t="s">
        <v>80</v>
      </c>
      <c r="B8" s="23">
        <f>SUMIFS('YEARLY DATA'!D:D,'YEARLY DATA'!B:B,'SUMMARRY YEAR TO DATE'!A8,'YEARLY DATA'!A:A,'SUMMARRY YEAR TO DATE'!$B$1)</f>
        <v>0</v>
      </c>
      <c r="C8" s="23">
        <f>SUMIFS('YEARLY DATA'!D:D,'YEARLY DATA'!B:B,'SUMMARRY YEAR TO DATE'!A8,'YEARLY DATA'!A:A,'SUMMARRY YEAR TO DATE'!$C$1)</f>
        <v>0</v>
      </c>
      <c r="D8" s="23">
        <f>SUMIFS('YEARLY DATA'!D:D,'YEARLY DATA'!B:B,'SUMMARRY YEAR TO DATE'!A8,'YEARLY DATA'!A:A,'SUMMARRY YEAR TO DATE'!$D$1)</f>
        <v>0</v>
      </c>
      <c r="E8" s="23">
        <f>SUMIFS('YEARLY DATA'!D:D,'YEARLY DATA'!B:B,'SUMMARRY YEAR TO DATE'!A8,'YEARLY DATA'!A:A,'SUMMARRY YEAR TO DATE'!$E$1)</f>
        <v>0</v>
      </c>
      <c r="F8" s="23">
        <f>SUMIFS('YEARLY DATA'!D:D,'YEARLY DATA'!B:B,'SUMMARRY YEAR TO DATE'!A8,'YEARLY DATA'!A:A,'SUMMARRY YEAR TO DATE'!$F$1)</f>
        <v>0</v>
      </c>
      <c r="G8" s="23">
        <f>SUMIFS('YEARLY DATA'!D:D,'YEARLY DATA'!B:B,'SUMMARRY YEAR TO DATE'!A8,'YEARLY DATA'!A:A,'SUMMARRY YEAR TO DATE'!$G$1)</f>
        <v>0</v>
      </c>
      <c r="H8" s="23">
        <f>SUMIFS('YEARLY DATA'!D:D,'YEARLY DATA'!B:B,'SUMMARRY YEAR TO DATE'!A8,'YEARLY DATA'!A:A,'SUMMARRY YEAR TO DATE'!$H$1)</f>
        <v>0</v>
      </c>
      <c r="I8" s="23">
        <f>SUMIFS('YEARLY DATA'!D:D,'YEARLY DATA'!B:B,'SUMMARRY YEAR TO DATE'!A8,'YEARLY DATA'!A:A,'SUMMARRY YEAR TO DATE'!$I$1)</f>
        <v>0</v>
      </c>
      <c r="J8" s="23">
        <f>SUMIFS('YEARLY DATA'!D:D,'YEARLY DATA'!B:B,'SUMMARRY YEAR TO DATE'!A8,'YEARLY DATA'!A:A,'SUMMARRY YEAR TO DATE'!$J$1)</f>
        <v>0</v>
      </c>
      <c r="K8" s="23">
        <f>SUMIFS('YEARLY DATA'!D:D,'YEARLY DATA'!B:B,'SUMMARRY YEAR TO DATE'!A8,'YEARLY DATA'!A:A,'SUMMARRY YEAR TO DATE'!$K$1)</f>
        <v>0</v>
      </c>
      <c r="L8" s="23">
        <f>SUMIFS('YEARLY DATA'!D:D,'YEARLY DATA'!B:B,'SUMMARRY YEAR TO DATE'!A8,'YEARLY DATA'!A:A,'SUMMARRY YEAR TO DATE'!$L$1)</f>
        <v>0</v>
      </c>
      <c r="M8" s="23">
        <f t="shared" si="0"/>
        <v>0</v>
      </c>
      <c r="O8" s="1" t="s">
        <v>215</v>
      </c>
      <c r="P8" s="2">
        <v>2500000</v>
      </c>
      <c r="Q8" s="1" t="s">
        <v>14</v>
      </c>
      <c r="R8" s="1" t="s">
        <v>317</v>
      </c>
    </row>
    <row r="9" spans="1:18" x14ac:dyDescent="0.25">
      <c r="A9" s="1" t="s">
        <v>162</v>
      </c>
      <c r="B9" s="23">
        <f>SUMIFS('YEARLY DATA'!D:D,'YEARLY DATA'!B:B,'SUMMARRY YEAR TO DATE'!A9,'YEARLY DATA'!A:A,'SUMMARRY YEAR TO DATE'!$B$1)</f>
        <v>1749500</v>
      </c>
      <c r="C9" s="23">
        <f>SUMIFS('YEARLY DATA'!D:D,'YEARLY DATA'!B:B,'SUMMARRY YEAR TO DATE'!A9,'YEARLY DATA'!A:A,'SUMMARRY YEAR TO DATE'!$C$1)</f>
        <v>1705016</v>
      </c>
      <c r="D9" s="23">
        <f>SUMIFS('YEARLY DATA'!D:D,'YEARLY DATA'!B:B,'SUMMARRY YEAR TO DATE'!A9,'YEARLY DATA'!A:A,'SUMMARRY YEAR TO DATE'!$D$1)</f>
        <v>1776363</v>
      </c>
      <c r="E9" s="23">
        <f>SUMIFS('YEARLY DATA'!D:D,'YEARLY DATA'!B:B,'SUMMARRY YEAR TO DATE'!A9,'YEARLY DATA'!A:A,'SUMMARRY YEAR TO DATE'!$E$1)</f>
        <v>4125157</v>
      </c>
      <c r="F9" s="23">
        <f>SUMIFS('YEARLY DATA'!D:D,'YEARLY DATA'!B:B,'SUMMARRY YEAR TO DATE'!A9,'YEARLY DATA'!A:A,'SUMMARRY YEAR TO DATE'!$F$1)</f>
        <v>1698540</v>
      </c>
      <c r="G9" s="23">
        <f>SUMIFS('YEARLY DATA'!D:D,'YEARLY DATA'!B:B,'SUMMARRY YEAR TO DATE'!A9,'YEARLY DATA'!A:A,'SUMMARRY YEAR TO DATE'!$G$1)</f>
        <v>0</v>
      </c>
      <c r="H9" s="23">
        <f>SUMIFS('YEARLY DATA'!D:D,'YEARLY DATA'!B:B,'SUMMARRY YEAR TO DATE'!A9,'YEARLY DATA'!A:A,'SUMMARRY YEAR TO DATE'!$H$1)</f>
        <v>0</v>
      </c>
      <c r="I9" s="23">
        <f>SUMIFS('YEARLY DATA'!D:D,'YEARLY DATA'!B:B,'SUMMARRY YEAR TO DATE'!A9,'YEARLY DATA'!A:A,'SUMMARRY YEAR TO DATE'!$I$1)</f>
        <v>0</v>
      </c>
      <c r="J9" s="23">
        <f>SUMIFS('YEARLY DATA'!D:D,'YEARLY DATA'!B:B,'SUMMARRY YEAR TO DATE'!A9,'YEARLY DATA'!A:A,'SUMMARRY YEAR TO DATE'!$J$1)</f>
        <v>0</v>
      </c>
      <c r="K9" s="23">
        <f>SUMIFS('YEARLY DATA'!D:D,'YEARLY DATA'!B:B,'SUMMARRY YEAR TO DATE'!A9,'YEARLY DATA'!A:A,'SUMMARRY YEAR TO DATE'!$K$1)</f>
        <v>0</v>
      </c>
      <c r="L9" s="23">
        <f>SUMIFS('YEARLY DATA'!D:D,'YEARLY DATA'!B:B,'SUMMARRY YEAR TO DATE'!A9,'YEARLY DATA'!A:A,'SUMMARRY YEAR TO DATE'!$L$1)</f>
        <v>0</v>
      </c>
      <c r="M9" s="23">
        <f t="shared" si="0"/>
        <v>11054576</v>
      </c>
      <c r="O9" s="1" t="s">
        <v>66</v>
      </c>
      <c r="P9" s="2">
        <v>2500000</v>
      </c>
      <c r="Q9" s="1" t="s">
        <v>14</v>
      </c>
      <c r="R9" s="1" t="s">
        <v>160</v>
      </c>
    </row>
    <row r="10" spans="1:18" x14ac:dyDescent="0.25">
      <c r="A10" s="1" t="s">
        <v>184</v>
      </c>
      <c r="B10" s="23">
        <f>SUMIFS('YEARLY DATA'!D:D,'YEARLY DATA'!B:B,'SUMMARRY YEAR TO DATE'!A10,'YEARLY DATA'!A:A,'SUMMARRY YEAR TO DATE'!$B$1)</f>
        <v>0</v>
      </c>
      <c r="C10" s="23">
        <f>SUMIFS('YEARLY DATA'!D:D,'YEARLY DATA'!B:B,'SUMMARRY YEAR TO DATE'!A10,'YEARLY DATA'!A:A,'SUMMARRY YEAR TO DATE'!$C$1)</f>
        <v>0</v>
      </c>
      <c r="D10" s="23">
        <f>SUMIFS('YEARLY DATA'!D:D,'YEARLY DATA'!B:B,'SUMMARRY YEAR TO DATE'!A10,'YEARLY DATA'!A:A,'SUMMARRY YEAR TO DATE'!$D$1)</f>
        <v>0</v>
      </c>
      <c r="E10" s="23">
        <f>SUMIFS('YEARLY DATA'!D:D,'YEARLY DATA'!B:B,'SUMMARRY YEAR TO DATE'!A10,'YEARLY DATA'!A:A,'SUMMARRY YEAR TO DATE'!$E$1)</f>
        <v>0</v>
      </c>
      <c r="F10" s="23">
        <f>SUMIFS('YEARLY DATA'!D:D,'YEARLY DATA'!B:B,'SUMMARRY YEAR TO DATE'!A10,'YEARLY DATA'!A:A,'SUMMARRY YEAR TO DATE'!$F$1)</f>
        <v>0</v>
      </c>
      <c r="G10" s="23">
        <f>SUMIFS('YEARLY DATA'!D:D,'YEARLY DATA'!B:B,'SUMMARRY YEAR TO DATE'!A10,'YEARLY DATA'!A:A,'SUMMARRY YEAR TO DATE'!$G$1)</f>
        <v>0</v>
      </c>
      <c r="H10" s="23">
        <f>SUMIFS('YEARLY DATA'!D:D,'YEARLY DATA'!B:B,'SUMMARRY YEAR TO DATE'!A10,'YEARLY DATA'!A:A,'SUMMARRY YEAR TO DATE'!$H$1)</f>
        <v>0</v>
      </c>
      <c r="I10" s="23">
        <f>SUMIFS('YEARLY DATA'!D:D,'YEARLY DATA'!B:B,'SUMMARRY YEAR TO DATE'!A10,'YEARLY DATA'!A:A,'SUMMARRY YEAR TO DATE'!$I$1)</f>
        <v>0</v>
      </c>
      <c r="J10" s="23">
        <f>SUMIFS('YEARLY DATA'!D:D,'YEARLY DATA'!B:B,'SUMMARRY YEAR TO DATE'!A10,'YEARLY DATA'!A:A,'SUMMARRY YEAR TO DATE'!$J$1)</f>
        <v>0</v>
      </c>
      <c r="K10" s="23">
        <f>SUMIFS('YEARLY DATA'!D:D,'YEARLY DATA'!B:B,'SUMMARRY YEAR TO DATE'!A10,'YEARLY DATA'!A:A,'SUMMARRY YEAR TO DATE'!$K$1)</f>
        <v>0</v>
      </c>
      <c r="L10" s="23">
        <f>SUMIFS('YEARLY DATA'!D:D,'YEARLY DATA'!B:B,'SUMMARRY YEAR TO DATE'!A10,'YEARLY DATA'!A:A,'SUMMARRY YEAR TO DATE'!$L$1)</f>
        <v>0</v>
      </c>
      <c r="M10" s="23">
        <f t="shared" si="0"/>
        <v>0</v>
      </c>
      <c r="O10" s="1" t="s">
        <v>125</v>
      </c>
      <c r="P10" s="2">
        <v>2500000</v>
      </c>
      <c r="Q10" s="1" t="s">
        <v>14</v>
      </c>
      <c r="R10" s="1" t="s">
        <v>153</v>
      </c>
    </row>
    <row r="11" spans="1:18" x14ac:dyDescent="0.25">
      <c r="A11" s="1" t="s">
        <v>130</v>
      </c>
      <c r="B11" s="23">
        <f>SUMIFS('YEARLY DATA'!D:D,'YEARLY DATA'!B:B,'SUMMARRY YEAR TO DATE'!A11,'YEARLY DATA'!A:A,'SUMMARRY YEAR TO DATE'!$B$1)</f>
        <v>1001198</v>
      </c>
      <c r="C11" s="23">
        <f>SUMIFS('YEARLY DATA'!D:D,'YEARLY DATA'!B:B,'SUMMARRY YEAR TO DATE'!A11,'YEARLY DATA'!A:A,'SUMMARRY YEAR TO DATE'!$C$1)</f>
        <v>1715267</v>
      </c>
      <c r="D11" s="23">
        <f>SUMIFS('YEARLY DATA'!D:D,'YEARLY DATA'!B:B,'SUMMARRY YEAR TO DATE'!A11,'YEARLY DATA'!A:A,'SUMMARRY YEAR TO DATE'!$D$1)</f>
        <v>2026399</v>
      </c>
      <c r="E11" s="23">
        <f>SUMIFS('YEARLY DATA'!D:D,'YEARLY DATA'!B:B,'SUMMARRY YEAR TO DATE'!A11,'YEARLY DATA'!A:A,'SUMMARRY YEAR TO DATE'!$E$1)</f>
        <v>610083</v>
      </c>
      <c r="F11" s="23">
        <f>SUMIFS('YEARLY DATA'!D:D,'YEARLY DATA'!B:B,'SUMMARRY YEAR TO DATE'!A11,'YEARLY DATA'!A:A,'SUMMARRY YEAR TO DATE'!$F$1)</f>
        <v>290782</v>
      </c>
      <c r="G11" s="23">
        <f>SUMIFS('YEARLY DATA'!D:D,'YEARLY DATA'!B:B,'SUMMARRY YEAR TO DATE'!A11,'YEARLY DATA'!A:A,'SUMMARRY YEAR TO DATE'!$G$1)</f>
        <v>0</v>
      </c>
      <c r="H11" s="23">
        <f>SUMIFS('YEARLY DATA'!D:D,'YEARLY DATA'!B:B,'SUMMARRY YEAR TO DATE'!A11,'YEARLY DATA'!A:A,'SUMMARRY YEAR TO DATE'!$H$1)</f>
        <v>0</v>
      </c>
      <c r="I11" s="23">
        <f>SUMIFS('YEARLY DATA'!D:D,'YEARLY DATA'!B:B,'SUMMARRY YEAR TO DATE'!A11,'YEARLY DATA'!A:A,'SUMMARRY YEAR TO DATE'!$I$1)</f>
        <v>0</v>
      </c>
      <c r="J11" s="23">
        <f>SUMIFS('YEARLY DATA'!D:D,'YEARLY DATA'!B:B,'SUMMARRY YEAR TO DATE'!A11,'YEARLY DATA'!A:A,'SUMMARRY YEAR TO DATE'!$J$1)</f>
        <v>0</v>
      </c>
      <c r="K11" s="23">
        <f>SUMIFS('YEARLY DATA'!D:D,'YEARLY DATA'!B:B,'SUMMARRY YEAR TO DATE'!A11,'YEARLY DATA'!A:A,'SUMMARRY YEAR TO DATE'!$K$1)</f>
        <v>0</v>
      </c>
      <c r="L11" s="23">
        <f>SUMIFS('YEARLY DATA'!D:D,'YEARLY DATA'!B:B,'SUMMARRY YEAR TO DATE'!A11,'YEARLY DATA'!A:A,'SUMMARRY YEAR TO DATE'!$L$1)</f>
        <v>0</v>
      </c>
      <c r="M11" s="23">
        <f t="shared" si="0"/>
        <v>5643729</v>
      </c>
      <c r="O11" s="1" t="s">
        <v>210</v>
      </c>
      <c r="P11" s="2">
        <v>2500000</v>
      </c>
      <c r="Q11" s="1" t="s">
        <v>14</v>
      </c>
      <c r="R11" s="1" t="s">
        <v>318</v>
      </c>
    </row>
    <row r="12" spans="1:18" x14ac:dyDescent="0.25">
      <c r="A12" s="1" t="s">
        <v>59</v>
      </c>
      <c r="B12" s="23">
        <f>SUMIFS('YEARLY DATA'!D:D,'YEARLY DATA'!B:B,'SUMMARRY YEAR TO DATE'!A12,'YEARLY DATA'!A:A,'SUMMARRY YEAR TO DATE'!$B$1)</f>
        <v>0</v>
      </c>
      <c r="C12" s="23">
        <f>SUMIFS('YEARLY DATA'!D:D,'YEARLY DATA'!B:B,'SUMMARRY YEAR TO DATE'!A12,'YEARLY DATA'!A:A,'SUMMARRY YEAR TO DATE'!$C$1)</f>
        <v>0</v>
      </c>
      <c r="D12" s="23">
        <f>SUMIFS('YEARLY DATA'!D:D,'YEARLY DATA'!B:B,'SUMMARRY YEAR TO DATE'!A12,'YEARLY DATA'!A:A,'SUMMARRY YEAR TO DATE'!$D$1)</f>
        <v>0</v>
      </c>
      <c r="E12" s="23">
        <f>SUMIFS('YEARLY DATA'!D:D,'YEARLY DATA'!B:B,'SUMMARRY YEAR TO DATE'!A12,'YEARLY DATA'!A:A,'SUMMARRY YEAR TO DATE'!$E$1)</f>
        <v>0</v>
      </c>
      <c r="F12" s="23">
        <f>SUMIFS('YEARLY DATA'!D:D,'YEARLY DATA'!B:B,'SUMMARRY YEAR TO DATE'!A12,'YEARLY DATA'!A:A,'SUMMARRY YEAR TO DATE'!$F$1)</f>
        <v>0</v>
      </c>
      <c r="G12" s="23">
        <f>SUMIFS('YEARLY DATA'!D:D,'YEARLY DATA'!B:B,'SUMMARRY YEAR TO DATE'!A12,'YEARLY DATA'!A:A,'SUMMARRY YEAR TO DATE'!$G$1)</f>
        <v>0</v>
      </c>
      <c r="H12" s="23">
        <f>SUMIFS('YEARLY DATA'!D:D,'YEARLY DATA'!B:B,'SUMMARRY YEAR TO DATE'!A12,'YEARLY DATA'!A:A,'SUMMARRY YEAR TO DATE'!$H$1)</f>
        <v>0</v>
      </c>
      <c r="I12" s="23">
        <f>SUMIFS('YEARLY DATA'!D:D,'YEARLY DATA'!B:B,'SUMMARRY YEAR TO DATE'!A12,'YEARLY DATA'!A:A,'SUMMARRY YEAR TO DATE'!$I$1)</f>
        <v>0</v>
      </c>
      <c r="J12" s="23">
        <f>SUMIFS('YEARLY DATA'!D:D,'YEARLY DATA'!B:B,'SUMMARRY YEAR TO DATE'!A12,'YEARLY DATA'!A:A,'SUMMARRY YEAR TO DATE'!$J$1)</f>
        <v>0</v>
      </c>
      <c r="K12" s="23">
        <f>SUMIFS('YEARLY DATA'!D:D,'YEARLY DATA'!B:B,'SUMMARRY YEAR TO DATE'!A12,'YEARLY DATA'!A:A,'SUMMARRY YEAR TO DATE'!$K$1)</f>
        <v>0</v>
      </c>
      <c r="L12" s="23">
        <f>SUMIFS('YEARLY DATA'!D:D,'YEARLY DATA'!B:B,'SUMMARRY YEAR TO DATE'!A12,'YEARLY DATA'!A:A,'SUMMARRY YEAR TO DATE'!$L$1)</f>
        <v>0</v>
      </c>
      <c r="M12" s="23">
        <f t="shared" si="0"/>
        <v>0</v>
      </c>
      <c r="O12" s="1" t="s">
        <v>304</v>
      </c>
      <c r="P12" s="2">
        <v>2500000</v>
      </c>
      <c r="Q12" s="1" t="s">
        <v>14</v>
      </c>
      <c r="R12" s="1" t="s">
        <v>319</v>
      </c>
    </row>
    <row r="13" spans="1:18" x14ac:dyDescent="0.25">
      <c r="A13" s="1" t="s">
        <v>29</v>
      </c>
      <c r="B13" s="23">
        <f>SUMIFS('YEARLY DATA'!D:D,'YEARLY DATA'!B:B,'SUMMARRY YEAR TO DATE'!A13,'YEARLY DATA'!A:A,'SUMMARRY YEAR TO DATE'!$B$1)</f>
        <v>0</v>
      </c>
      <c r="C13" s="23">
        <f>SUMIFS('YEARLY DATA'!D:D,'YEARLY DATA'!B:B,'SUMMARRY YEAR TO DATE'!A13,'YEARLY DATA'!A:A,'SUMMARRY YEAR TO DATE'!$C$1)</f>
        <v>0</v>
      </c>
      <c r="D13" s="23">
        <f>SUMIFS('YEARLY DATA'!D:D,'YEARLY DATA'!B:B,'SUMMARRY YEAR TO DATE'!A13,'YEARLY DATA'!A:A,'SUMMARRY YEAR TO DATE'!$D$1)</f>
        <v>0</v>
      </c>
      <c r="E13" s="23">
        <f>SUMIFS('YEARLY DATA'!D:D,'YEARLY DATA'!B:B,'SUMMARRY YEAR TO DATE'!A13,'YEARLY DATA'!A:A,'SUMMARRY YEAR TO DATE'!$E$1)</f>
        <v>0</v>
      </c>
      <c r="F13" s="23">
        <f>SUMIFS('YEARLY DATA'!D:D,'YEARLY DATA'!B:B,'SUMMARRY YEAR TO DATE'!A13,'YEARLY DATA'!A:A,'SUMMARRY YEAR TO DATE'!$F$1)</f>
        <v>0</v>
      </c>
      <c r="G13" s="23">
        <f>SUMIFS('YEARLY DATA'!D:D,'YEARLY DATA'!B:B,'SUMMARRY YEAR TO DATE'!A13,'YEARLY DATA'!A:A,'SUMMARRY YEAR TO DATE'!$G$1)</f>
        <v>0</v>
      </c>
      <c r="H13" s="23">
        <f>SUMIFS('YEARLY DATA'!D:D,'YEARLY DATA'!B:B,'SUMMARRY YEAR TO DATE'!A13,'YEARLY DATA'!A:A,'SUMMARRY YEAR TO DATE'!$H$1)</f>
        <v>0</v>
      </c>
      <c r="I13" s="23">
        <f>SUMIFS('YEARLY DATA'!D:D,'YEARLY DATA'!B:B,'SUMMARRY YEAR TO DATE'!A13,'YEARLY DATA'!A:A,'SUMMARRY YEAR TO DATE'!$I$1)</f>
        <v>0</v>
      </c>
      <c r="J13" s="23">
        <f>SUMIFS('YEARLY DATA'!D:D,'YEARLY DATA'!B:B,'SUMMARRY YEAR TO DATE'!A13,'YEARLY DATA'!A:A,'SUMMARRY YEAR TO DATE'!$J$1)</f>
        <v>0</v>
      </c>
      <c r="K13" s="23">
        <f>SUMIFS('YEARLY DATA'!D:D,'YEARLY DATA'!B:B,'SUMMARRY YEAR TO DATE'!A13,'YEARLY DATA'!A:A,'SUMMARRY YEAR TO DATE'!$K$1)</f>
        <v>0</v>
      </c>
      <c r="L13" s="23">
        <f>SUMIFS('YEARLY DATA'!D:D,'YEARLY DATA'!B:B,'SUMMARRY YEAR TO DATE'!A13,'YEARLY DATA'!A:A,'SUMMARRY YEAR TO DATE'!$L$1)</f>
        <v>0</v>
      </c>
      <c r="M13" s="23">
        <f t="shared" si="0"/>
        <v>0</v>
      </c>
      <c r="O13" s="1" t="s">
        <v>212</v>
      </c>
      <c r="P13" s="2">
        <v>2500000</v>
      </c>
      <c r="Q13" s="1" t="s">
        <v>14</v>
      </c>
      <c r="R13" s="1" t="s">
        <v>320</v>
      </c>
    </row>
    <row r="14" spans="1:18" x14ac:dyDescent="0.25">
      <c r="A14" s="1" t="s">
        <v>32</v>
      </c>
      <c r="B14" s="23">
        <f>SUMIFS('YEARLY DATA'!D:D,'YEARLY DATA'!B:B,'SUMMARRY YEAR TO DATE'!A14,'YEARLY DATA'!A:A,'SUMMARRY YEAR TO DATE'!$B$1)</f>
        <v>1152000</v>
      </c>
      <c r="C14" s="23">
        <f>SUMIFS('YEARLY DATA'!D:D,'YEARLY DATA'!B:B,'SUMMARRY YEAR TO DATE'!A14,'YEARLY DATA'!A:A,'SUMMARRY YEAR TO DATE'!$C$1)</f>
        <v>2352000</v>
      </c>
      <c r="D14" s="23">
        <f>SUMIFS('YEARLY DATA'!D:D,'YEARLY DATA'!B:B,'SUMMARRY YEAR TO DATE'!A14,'YEARLY DATA'!A:A,'SUMMARRY YEAR TO DATE'!$D$1)</f>
        <v>2118874</v>
      </c>
      <c r="E14" s="23">
        <f>SUMIFS('YEARLY DATA'!D:D,'YEARLY DATA'!B:B,'SUMMARRY YEAR TO DATE'!A14,'YEARLY DATA'!A:A,'SUMMARRY YEAR TO DATE'!$E$1)</f>
        <v>1591365</v>
      </c>
      <c r="F14" s="23">
        <f>SUMIFS('YEARLY DATA'!D:D,'YEARLY DATA'!B:B,'SUMMARRY YEAR TO DATE'!A14,'YEARLY DATA'!A:A,'SUMMARRY YEAR TO DATE'!$F$1)</f>
        <v>0</v>
      </c>
      <c r="G14" s="23">
        <f>SUMIFS('YEARLY DATA'!D:D,'YEARLY DATA'!B:B,'SUMMARRY YEAR TO DATE'!A14,'YEARLY DATA'!A:A,'SUMMARRY YEAR TO DATE'!$G$1)</f>
        <v>0</v>
      </c>
      <c r="H14" s="23">
        <f>SUMIFS('YEARLY DATA'!D:D,'YEARLY DATA'!B:B,'SUMMARRY YEAR TO DATE'!A14,'YEARLY DATA'!A:A,'SUMMARRY YEAR TO DATE'!$H$1)</f>
        <v>0</v>
      </c>
      <c r="I14" s="23">
        <f>SUMIFS('YEARLY DATA'!D:D,'YEARLY DATA'!B:B,'SUMMARRY YEAR TO DATE'!A14,'YEARLY DATA'!A:A,'SUMMARRY YEAR TO DATE'!$I$1)</f>
        <v>0</v>
      </c>
      <c r="J14" s="23">
        <f>SUMIFS('YEARLY DATA'!D:D,'YEARLY DATA'!B:B,'SUMMARRY YEAR TO DATE'!A14,'YEARLY DATA'!A:A,'SUMMARRY YEAR TO DATE'!$J$1)</f>
        <v>0</v>
      </c>
      <c r="K14" s="23">
        <f>SUMIFS('YEARLY DATA'!D:D,'YEARLY DATA'!B:B,'SUMMARRY YEAR TO DATE'!A14,'YEARLY DATA'!A:A,'SUMMARRY YEAR TO DATE'!$K$1)</f>
        <v>0</v>
      </c>
      <c r="L14" s="23">
        <f>SUMIFS('YEARLY DATA'!D:D,'YEARLY DATA'!B:B,'SUMMARRY YEAR TO DATE'!A14,'YEARLY DATA'!A:A,'SUMMARRY YEAR TO DATE'!$L$1)</f>
        <v>0</v>
      </c>
      <c r="M14" s="23">
        <f t="shared" si="0"/>
        <v>7214239</v>
      </c>
      <c r="O14" s="1" t="s">
        <v>213</v>
      </c>
      <c r="P14" s="2">
        <v>2500000</v>
      </c>
      <c r="Q14" s="1" t="s">
        <v>14</v>
      </c>
      <c r="R14" s="1" t="s">
        <v>321</v>
      </c>
    </row>
    <row r="15" spans="1:18" x14ac:dyDescent="0.25">
      <c r="A15" s="1" t="s">
        <v>14</v>
      </c>
      <c r="B15" s="23">
        <f>SUMIFS('YEARLY DATA'!D:D,'YEARLY DATA'!B:B,'SUMMARRY YEAR TO DATE'!A15,'YEARLY DATA'!A:A,'SUMMARRY YEAR TO DATE'!$B$1)</f>
        <v>1678060</v>
      </c>
      <c r="C15" s="23">
        <f>SUMIFS('YEARLY DATA'!D:D,'YEARLY DATA'!B:B,'SUMMARRY YEAR TO DATE'!A15,'YEARLY DATA'!A:A,'SUMMARRY YEAR TO DATE'!$C$1)</f>
        <v>3032000</v>
      </c>
      <c r="D15" s="23">
        <f>SUMIFS('YEARLY DATA'!D:D,'YEARLY DATA'!B:B,'SUMMARRY YEAR TO DATE'!A15,'YEARLY DATA'!A:A,'SUMMARRY YEAR TO DATE'!$D$1)</f>
        <v>2531000</v>
      </c>
      <c r="E15" s="23">
        <f>SUMIFS('YEARLY DATA'!D:D,'YEARLY DATA'!B:B,'SUMMARRY YEAR TO DATE'!A15,'YEARLY DATA'!A:A,'SUMMARRY YEAR TO DATE'!$E$1)</f>
        <v>700120</v>
      </c>
      <c r="F15" s="23">
        <f>SUMIFS('YEARLY DATA'!D:D,'YEARLY DATA'!B:B,'SUMMARRY YEAR TO DATE'!A15,'YEARLY DATA'!A:A,'SUMMARRY YEAR TO DATE'!$F$1)</f>
        <v>1081806.3399999999</v>
      </c>
      <c r="G15" s="23">
        <f>SUMIFS('YEARLY DATA'!D:D,'YEARLY DATA'!B:B,'SUMMARRY YEAR TO DATE'!A15,'YEARLY DATA'!A:A,'SUMMARRY YEAR TO DATE'!$G$1)</f>
        <v>0</v>
      </c>
      <c r="H15" s="23">
        <f>SUMIFS('YEARLY DATA'!D:D,'YEARLY DATA'!B:B,'SUMMARRY YEAR TO DATE'!A15,'YEARLY DATA'!A:A,'SUMMARRY YEAR TO DATE'!$H$1)</f>
        <v>0</v>
      </c>
      <c r="I15" s="23">
        <f>SUMIFS('YEARLY DATA'!D:D,'YEARLY DATA'!B:B,'SUMMARRY YEAR TO DATE'!A15,'YEARLY DATA'!A:A,'SUMMARRY YEAR TO DATE'!$I$1)</f>
        <v>0</v>
      </c>
      <c r="J15" s="23">
        <f>SUMIFS('YEARLY DATA'!D:D,'YEARLY DATA'!B:B,'SUMMARRY YEAR TO DATE'!A15,'YEARLY DATA'!A:A,'SUMMARRY YEAR TO DATE'!$J$1)</f>
        <v>0</v>
      </c>
      <c r="K15" s="23">
        <f>SUMIFS('YEARLY DATA'!D:D,'YEARLY DATA'!B:B,'SUMMARRY YEAR TO DATE'!A15,'YEARLY DATA'!A:A,'SUMMARRY YEAR TO DATE'!$K$1)</f>
        <v>0</v>
      </c>
      <c r="L15" s="23">
        <f>SUMIFS('YEARLY DATA'!D:D,'YEARLY DATA'!B:B,'SUMMARRY YEAR TO DATE'!A15,'YEARLY DATA'!A:A,'SUMMARRY YEAR TO DATE'!$L$1)</f>
        <v>0</v>
      </c>
      <c r="M15" s="23">
        <f t="shared" si="0"/>
        <v>9022986.3399999999</v>
      </c>
      <c r="O15" s="1" t="s">
        <v>30</v>
      </c>
      <c r="P15" s="2">
        <v>2000000</v>
      </c>
      <c r="Q15" s="1" t="s">
        <v>30</v>
      </c>
      <c r="R15" s="1" t="s">
        <v>166</v>
      </c>
    </row>
    <row r="16" spans="1:18" x14ac:dyDescent="0.25">
      <c r="A16" s="1" t="s">
        <v>62</v>
      </c>
      <c r="B16" s="23">
        <f>SUMIFS('YEARLY DATA'!D:D,'YEARLY DATA'!B:B,'SUMMARRY YEAR TO DATE'!A16,'YEARLY DATA'!A:A,'SUMMARRY YEAR TO DATE'!$B$1)</f>
        <v>100063</v>
      </c>
      <c r="C16" s="23">
        <f>SUMIFS('YEARLY DATA'!D:D,'YEARLY DATA'!B:B,'SUMMARRY YEAR TO DATE'!A16,'YEARLY DATA'!A:A,'SUMMARRY YEAR TO DATE'!$C$1)</f>
        <v>456771</v>
      </c>
      <c r="D16" s="23">
        <f>SUMIFS('YEARLY DATA'!D:D,'YEARLY DATA'!B:B,'SUMMARRY YEAR TO DATE'!A16,'YEARLY DATA'!A:A,'SUMMARRY YEAR TO DATE'!$D$1)</f>
        <v>200000</v>
      </c>
      <c r="E16" s="23">
        <f>SUMIFS('YEARLY DATA'!D:D,'YEARLY DATA'!B:B,'SUMMARRY YEAR TO DATE'!A16,'YEARLY DATA'!A:A,'SUMMARRY YEAR TO DATE'!$E$1)</f>
        <v>0</v>
      </c>
      <c r="F16" s="23">
        <f>SUMIFS('YEARLY DATA'!D:D,'YEARLY DATA'!B:B,'SUMMARRY YEAR TO DATE'!A16,'YEARLY DATA'!A:A,'SUMMARRY YEAR TO DATE'!$F$1)</f>
        <v>0</v>
      </c>
      <c r="G16" s="23">
        <f>SUMIFS('YEARLY DATA'!D:D,'YEARLY DATA'!B:B,'SUMMARRY YEAR TO DATE'!A16,'YEARLY DATA'!A:A,'SUMMARRY YEAR TO DATE'!$G$1)</f>
        <v>0</v>
      </c>
      <c r="H16" s="23">
        <f>SUMIFS('YEARLY DATA'!D:D,'YEARLY DATA'!B:B,'SUMMARRY YEAR TO DATE'!A16,'YEARLY DATA'!A:A,'SUMMARRY YEAR TO DATE'!$H$1)</f>
        <v>0</v>
      </c>
      <c r="I16" s="23">
        <f>SUMIFS('YEARLY DATA'!D:D,'YEARLY DATA'!B:B,'SUMMARRY YEAR TO DATE'!A16,'YEARLY DATA'!A:A,'SUMMARRY YEAR TO DATE'!$I$1)</f>
        <v>0</v>
      </c>
      <c r="J16" s="23">
        <f>SUMIFS('YEARLY DATA'!D:D,'YEARLY DATA'!B:B,'SUMMARRY YEAR TO DATE'!A16,'YEARLY DATA'!A:A,'SUMMARRY YEAR TO DATE'!$J$1)</f>
        <v>0</v>
      </c>
      <c r="K16" s="23">
        <f>SUMIFS('YEARLY DATA'!D:D,'YEARLY DATA'!B:B,'SUMMARRY YEAR TO DATE'!A16,'YEARLY DATA'!A:A,'SUMMARRY YEAR TO DATE'!$K$1)</f>
        <v>0</v>
      </c>
      <c r="L16" s="23">
        <f>SUMIFS('YEARLY DATA'!D:D,'YEARLY DATA'!B:B,'SUMMARRY YEAR TO DATE'!A16,'YEARLY DATA'!A:A,'SUMMARRY YEAR TO DATE'!$L$1)</f>
        <v>0</v>
      </c>
      <c r="M16" s="23">
        <f t="shared" si="0"/>
        <v>756834</v>
      </c>
      <c r="O16" s="1" t="s">
        <v>298</v>
      </c>
      <c r="P16" s="2">
        <v>2500000</v>
      </c>
      <c r="Q16" s="1" t="s">
        <v>30</v>
      </c>
      <c r="R16" s="1" t="s">
        <v>322</v>
      </c>
    </row>
    <row r="17" spans="1:18" x14ac:dyDescent="0.25">
      <c r="A17" s="1" t="s">
        <v>174</v>
      </c>
      <c r="B17" s="23">
        <f>SUMIFS('YEARLY DATA'!D:D,'YEARLY DATA'!B:B,'SUMMARRY YEAR TO DATE'!A17,'YEARLY DATA'!A:A,'SUMMARRY YEAR TO DATE'!$B$1)</f>
        <v>2352000</v>
      </c>
      <c r="C17" s="23">
        <f>SUMIFS('YEARLY DATA'!D:D,'YEARLY DATA'!B:B,'SUMMARRY YEAR TO DATE'!A17,'YEARLY DATA'!A:A,'SUMMARRY YEAR TO DATE'!$C$1)</f>
        <v>1013139</v>
      </c>
      <c r="D17" s="23">
        <f>SUMIFS('YEARLY DATA'!D:D,'YEARLY DATA'!B:B,'SUMMARRY YEAR TO DATE'!A17,'YEARLY DATA'!A:A,'SUMMARRY YEAR TO DATE'!$D$1)</f>
        <v>3032271</v>
      </c>
      <c r="E17" s="23">
        <f>SUMIFS('YEARLY DATA'!D:D,'YEARLY DATA'!B:B,'SUMMARRY YEAR TO DATE'!A17,'YEARLY DATA'!A:A,'SUMMARRY YEAR TO DATE'!$E$1)</f>
        <v>1169494.5</v>
      </c>
      <c r="F17" s="23">
        <f>SUMIFS('YEARLY DATA'!D:D,'YEARLY DATA'!B:B,'SUMMARRY YEAR TO DATE'!A17,'YEARLY DATA'!A:A,'SUMMARRY YEAR TO DATE'!$F$1)</f>
        <v>199330</v>
      </c>
      <c r="G17" s="23">
        <f>SUMIFS('YEARLY DATA'!D:D,'YEARLY DATA'!B:B,'SUMMARRY YEAR TO DATE'!A17,'YEARLY DATA'!A:A,'SUMMARRY YEAR TO DATE'!$G$1)</f>
        <v>0</v>
      </c>
      <c r="H17" s="23">
        <f>SUMIFS('YEARLY DATA'!D:D,'YEARLY DATA'!B:B,'SUMMARRY YEAR TO DATE'!A17,'YEARLY DATA'!A:A,'SUMMARRY YEAR TO DATE'!$H$1)</f>
        <v>0</v>
      </c>
      <c r="I17" s="23">
        <f>SUMIFS('YEARLY DATA'!D:D,'YEARLY DATA'!B:B,'SUMMARRY YEAR TO DATE'!A17,'YEARLY DATA'!A:A,'SUMMARRY YEAR TO DATE'!$I$1)</f>
        <v>0</v>
      </c>
      <c r="J17" s="23">
        <f>SUMIFS('YEARLY DATA'!D:D,'YEARLY DATA'!B:B,'SUMMARRY YEAR TO DATE'!A17,'YEARLY DATA'!A:A,'SUMMARRY YEAR TO DATE'!$J$1)</f>
        <v>0</v>
      </c>
      <c r="K17" s="23">
        <f>SUMIFS('YEARLY DATA'!D:D,'YEARLY DATA'!B:B,'SUMMARRY YEAR TO DATE'!A17,'YEARLY DATA'!A:A,'SUMMARRY YEAR TO DATE'!$K$1)</f>
        <v>0</v>
      </c>
      <c r="L17" s="23">
        <f>SUMIFS('YEARLY DATA'!D:D,'YEARLY DATA'!B:B,'SUMMARRY YEAR TO DATE'!A17,'YEARLY DATA'!A:A,'SUMMARRY YEAR TO DATE'!$L$1)</f>
        <v>0</v>
      </c>
      <c r="M17" s="23">
        <f t="shared" si="0"/>
        <v>7766234.5</v>
      </c>
      <c r="O17" s="1" t="s">
        <v>162</v>
      </c>
      <c r="P17" s="2">
        <v>2500000</v>
      </c>
      <c r="Q17" s="1" t="s">
        <v>30</v>
      </c>
      <c r="R17" s="1" t="s">
        <v>163</v>
      </c>
    </row>
    <row r="18" spans="1:18" x14ac:dyDescent="0.25">
      <c r="A18" s="1" t="s">
        <v>83</v>
      </c>
      <c r="B18" s="23">
        <f>SUMIFS('YEARLY DATA'!D:D,'YEARLY DATA'!B:B,'SUMMARRY YEAR TO DATE'!A18,'YEARLY DATA'!A:A,'SUMMARRY YEAR TO DATE'!$B$1)</f>
        <v>0</v>
      </c>
      <c r="C18" s="23">
        <f>SUMIFS('YEARLY DATA'!D:D,'YEARLY DATA'!B:B,'SUMMARRY YEAR TO DATE'!A18,'YEARLY DATA'!A:A,'SUMMARRY YEAR TO DATE'!$C$1)</f>
        <v>0</v>
      </c>
      <c r="D18" s="23">
        <f>SUMIFS('YEARLY DATA'!D:D,'YEARLY DATA'!B:B,'SUMMARRY YEAR TO DATE'!A18,'YEARLY DATA'!A:A,'SUMMARRY YEAR TO DATE'!$D$1)</f>
        <v>0</v>
      </c>
      <c r="E18" s="23">
        <f>SUMIFS('YEARLY DATA'!D:D,'YEARLY DATA'!B:B,'SUMMARRY YEAR TO DATE'!A18,'YEARLY DATA'!A:A,'SUMMARRY YEAR TO DATE'!$E$1)</f>
        <v>0</v>
      </c>
      <c r="F18" s="23">
        <f>SUMIFS('YEARLY DATA'!D:D,'YEARLY DATA'!B:B,'SUMMARRY YEAR TO DATE'!A18,'YEARLY DATA'!A:A,'SUMMARRY YEAR TO DATE'!$F$1)</f>
        <v>0</v>
      </c>
      <c r="G18" s="23">
        <f>SUMIFS('YEARLY DATA'!D:D,'YEARLY DATA'!B:B,'SUMMARRY YEAR TO DATE'!A18,'YEARLY DATA'!A:A,'SUMMARRY YEAR TO DATE'!$G$1)</f>
        <v>0</v>
      </c>
      <c r="H18" s="23">
        <f>SUMIFS('YEARLY DATA'!D:D,'YEARLY DATA'!B:B,'SUMMARRY YEAR TO DATE'!A18,'YEARLY DATA'!A:A,'SUMMARRY YEAR TO DATE'!$H$1)</f>
        <v>0</v>
      </c>
      <c r="I18" s="23">
        <f>SUMIFS('YEARLY DATA'!D:D,'YEARLY DATA'!B:B,'SUMMARRY YEAR TO DATE'!A18,'YEARLY DATA'!A:A,'SUMMARRY YEAR TO DATE'!$I$1)</f>
        <v>0</v>
      </c>
      <c r="J18" s="23">
        <f>SUMIFS('YEARLY DATA'!D:D,'YEARLY DATA'!B:B,'SUMMARRY YEAR TO DATE'!A18,'YEARLY DATA'!A:A,'SUMMARRY YEAR TO DATE'!$J$1)</f>
        <v>0</v>
      </c>
      <c r="K18" s="23">
        <f>SUMIFS('YEARLY DATA'!D:D,'YEARLY DATA'!B:B,'SUMMARRY YEAR TO DATE'!A18,'YEARLY DATA'!A:A,'SUMMARRY YEAR TO DATE'!$K$1)</f>
        <v>0</v>
      </c>
      <c r="L18" s="23">
        <f>SUMIFS('YEARLY DATA'!D:D,'YEARLY DATA'!B:B,'SUMMARRY YEAR TO DATE'!A18,'YEARLY DATA'!A:A,'SUMMARRY YEAR TO DATE'!$L$1)</f>
        <v>0</v>
      </c>
      <c r="M18" s="23">
        <f t="shared" si="0"/>
        <v>0</v>
      </c>
      <c r="O18" s="1" t="s">
        <v>174</v>
      </c>
      <c r="P18" s="2">
        <v>2500000</v>
      </c>
      <c r="Q18" s="1" t="s">
        <v>30</v>
      </c>
      <c r="R18" s="1" t="s">
        <v>175</v>
      </c>
    </row>
    <row r="19" spans="1:18" x14ac:dyDescent="0.25">
      <c r="A19" s="1" t="s">
        <v>60</v>
      </c>
      <c r="B19" s="23">
        <f>SUMIFS('YEARLY DATA'!D:D,'YEARLY DATA'!B:B,'SUMMARRY YEAR TO DATE'!A19,'YEARLY DATA'!A:A,'SUMMARRY YEAR TO DATE'!$B$1)</f>
        <v>1332000</v>
      </c>
      <c r="C19" s="23">
        <f>SUMIFS('YEARLY DATA'!D:D,'YEARLY DATA'!B:B,'SUMMARRY YEAR TO DATE'!A19,'YEARLY DATA'!A:A,'SUMMARRY YEAR TO DATE'!$C$1)</f>
        <v>1467015</v>
      </c>
      <c r="D19" s="23">
        <f>SUMIFS('YEARLY DATA'!D:D,'YEARLY DATA'!B:B,'SUMMARRY YEAR TO DATE'!A19,'YEARLY DATA'!A:A,'SUMMARRY YEAR TO DATE'!$D$1)</f>
        <v>1259922</v>
      </c>
      <c r="E19" s="23">
        <f>SUMIFS('YEARLY DATA'!D:D,'YEARLY DATA'!B:B,'SUMMARRY YEAR TO DATE'!A19,'YEARLY DATA'!A:A,'SUMMARRY YEAR TO DATE'!$E$1)</f>
        <v>1040705</v>
      </c>
      <c r="F19" s="23">
        <f>SUMIFS('YEARLY DATA'!D:D,'YEARLY DATA'!B:B,'SUMMARRY YEAR TO DATE'!A19,'YEARLY DATA'!A:A,'SUMMARRY YEAR TO DATE'!$F$1)</f>
        <v>680766</v>
      </c>
      <c r="G19" s="23">
        <f>SUMIFS('YEARLY DATA'!D:D,'YEARLY DATA'!B:B,'SUMMARRY YEAR TO DATE'!A19,'YEARLY DATA'!A:A,'SUMMARRY YEAR TO DATE'!$G$1)</f>
        <v>0</v>
      </c>
      <c r="H19" s="23">
        <f>SUMIFS('YEARLY DATA'!D:D,'YEARLY DATA'!B:B,'SUMMARRY YEAR TO DATE'!A19,'YEARLY DATA'!A:A,'SUMMARRY YEAR TO DATE'!$H$1)</f>
        <v>0</v>
      </c>
      <c r="I19" s="23">
        <f>SUMIFS('YEARLY DATA'!D:D,'YEARLY DATA'!B:B,'SUMMARRY YEAR TO DATE'!A19,'YEARLY DATA'!A:A,'SUMMARRY YEAR TO DATE'!$I$1)</f>
        <v>0</v>
      </c>
      <c r="J19" s="23">
        <f>SUMIFS('YEARLY DATA'!D:D,'YEARLY DATA'!B:B,'SUMMARRY YEAR TO DATE'!A19,'YEARLY DATA'!A:A,'SUMMARRY YEAR TO DATE'!$J$1)</f>
        <v>0</v>
      </c>
      <c r="K19" s="23">
        <f>SUMIFS('YEARLY DATA'!D:D,'YEARLY DATA'!B:B,'SUMMARRY YEAR TO DATE'!A19,'YEARLY DATA'!A:A,'SUMMARRY YEAR TO DATE'!$K$1)</f>
        <v>0</v>
      </c>
      <c r="L19" s="23">
        <f>SUMIFS('YEARLY DATA'!D:D,'YEARLY DATA'!B:B,'SUMMARRY YEAR TO DATE'!A19,'YEARLY DATA'!A:A,'SUMMARRY YEAR TO DATE'!$L$1)</f>
        <v>0</v>
      </c>
      <c r="M19" s="23">
        <f t="shared" si="0"/>
        <v>5780408</v>
      </c>
      <c r="O19" s="1" t="s">
        <v>62</v>
      </c>
      <c r="P19" s="2">
        <v>2500000</v>
      </c>
      <c r="Q19" s="1" t="s">
        <v>30</v>
      </c>
      <c r="R19" s="1" t="s">
        <v>172</v>
      </c>
    </row>
    <row r="20" spans="1:18" x14ac:dyDescent="0.25">
      <c r="A20" s="1" t="s">
        <v>125</v>
      </c>
      <c r="B20" s="23">
        <f>SUMIFS('YEARLY DATA'!D:D,'YEARLY DATA'!B:B,'SUMMARRY YEAR TO DATE'!A20,'YEARLY DATA'!A:A,'SUMMARRY YEAR TO DATE'!$B$1)</f>
        <v>350000</v>
      </c>
      <c r="C20" s="23">
        <f>SUMIFS('YEARLY DATA'!D:D,'YEARLY DATA'!B:B,'SUMMARRY YEAR TO DATE'!A20,'YEARLY DATA'!A:A,'SUMMARRY YEAR TO DATE'!$C$1)</f>
        <v>3507291</v>
      </c>
      <c r="D20" s="23">
        <f>SUMIFS('YEARLY DATA'!D:D,'YEARLY DATA'!B:B,'SUMMARRY YEAR TO DATE'!A20,'YEARLY DATA'!A:A,'SUMMARRY YEAR TO DATE'!$D$1)</f>
        <v>3317500</v>
      </c>
      <c r="E20" s="23">
        <f>SUMIFS('YEARLY DATA'!D:D,'YEARLY DATA'!B:B,'SUMMARRY YEAR TO DATE'!A20,'YEARLY DATA'!A:A,'SUMMARRY YEAR TO DATE'!$E$1)</f>
        <v>1580195</v>
      </c>
      <c r="F20" s="23">
        <f>SUMIFS('YEARLY DATA'!D:D,'YEARLY DATA'!B:B,'SUMMARRY YEAR TO DATE'!A20,'YEARLY DATA'!A:A,'SUMMARRY YEAR TO DATE'!$F$1)</f>
        <v>438874</v>
      </c>
      <c r="G20" s="23">
        <f>SUMIFS('YEARLY DATA'!D:D,'YEARLY DATA'!B:B,'SUMMARRY YEAR TO DATE'!A20,'YEARLY DATA'!A:A,'SUMMARRY YEAR TO DATE'!$G$1)</f>
        <v>0</v>
      </c>
      <c r="H20" s="23">
        <f>SUMIFS('YEARLY DATA'!D:D,'YEARLY DATA'!B:B,'SUMMARRY YEAR TO DATE'!A20,'YEARLY DATA'!A:A,'SUMMARRY YEAR TO DATE'!$H$1)</f>
        <v>0</v>
      </c>
      <c r="I20" s="23">
        <f>SUMIFS('YEARLY DATA'!D:D,'YEARLY DATA'!B:B,'SUMMARRY YEAR TO DATE'!A20,'YEARLY DATA'!A:A,'SUMMARRY YEAR TO DATE'!$I$1)</f>
        <v>0</v>
      </c>
      <c r="J20" s="23">
        <f>SUMIFS('YEARLY DATA'!D:D,'YEARLY DATA'!B:B,'SUMMARRY YEAR TO DATE'!A20,'YEARLY DATA'!A:A,'SUMMARRY YEAR TO DATE'!$J$1)</f>
        <v>0</v>
      </c>
      <c r="K20" s="23">
        <f>SUMIFS('YEARLY DATA'!D:D,'YEARLY DATA'!B:B,'SUMMARRY YEAR TO DATE'!A20,'YEARLY DATA'!A:A,'SUMMARRY YEAR TO DATE'!$K$1)</f>
        <v>0</v>
      </c>
      <c r="L20" s="23">
        <f>SUMIFS('YEARLY DATA'!D:D,'YEARLY DATA'!B:B,'SUMMARRY YEAR TO DATE'!A20,'YEARLY DATA'!A:A,'SUMMARRY YEAR TO DATE'!$L$1)</f>
        <v>0</v>
      </c>
      <c r="M20" s="23">
        <f t="shared" si="0"/>
        <v>9193860</v>
      </c>
      <c r="O20" s="1" t="s">
        <v>299</v>
      </c>
      <c r="P20" s="2">
        <v>2500000</v>
      </c>
      <c r="Q20" s="1" t="s">
        <v>30</v>
      </c>
      <c r="R20" s="1" t="s">
        <v>323</v>
      </c>
    </row>
    <row r="21" spans="1:18" x14ac:dyDescent="0.25">
      <c r="A21" s="1" t="s">
        <v>91</v>
      </c>
      <c r="B21" s="23">
        <f>SUMIFS('YEARLY DATA'!D:D,'YEARLY DATA'!B:B,'SUMMARRY YEAR TO DATE'!A21,'YEARLY DATA'!A:A,'SUMMARRY YEAR TO DATE'!$B$1)</f>
        <v>0</v>
      </c>
      <c r="C21" s="23">
        <f>SUMIFS('YEARLY DATA'!D:D,'YEARLY DATA'!B:B,'SUMMARRY YEAR TO DATE'!A21,'YEARLY DATA'!A:A,'SUMMARRY YEAR TO DATE'!$C$1)</f>
        <v>0</v>
      </c>
      <c r="D21" s="23">
        <f>SUMIFS('YEARLY DATA'!D:D,'YEARLY DATA'!B:B,'SUMMARRY YEAR TO DATE'!A21,'YEARLY DATA'!A:A,'SUMMARRY YEAR TO DATE'!$D$1)</f>
        <v>0</v>
      </c>
      <c r="E21" s="23">
        <f>SUMIFS('YEARLY DATA'!D:D,'YEARLY DATA'!B:B,'SUMMARRY YEAR TO DATE'!A21,'YEARLY DATA'!A:A,'SUMMARRY YEAR TO DATE'!$E$1)</f>
        <v>0</v>
      </c>
      <c r="F21" s="23">
        <f>SUMIFS('YEARLY DATA'!D:D,'YEARLY DATA'!B:B,'SUMMARRY YEAR TO DATE'!A21,'YEARLY DATA'!A:A,'SUMMARRY YEAR TO DATE'!$F$1)</f>
        <v>0</v>
      </c>
      <c r="G21" s="23">
        <f>SUMIFS('YEARLY DATA'!D:D,'YEARLY DATA'!B:B,'SUMMARRY YEAR TO DATE'!A21,'YEARLY DATA'!A:A,'SUMMARRY YEAR TO DATE'!$G$1)</f>
        <v>0</v>
      </c>
      <c r="H21" s="23">
        <f>SUMIFS('YEARLY DATA'!D:D,'YEARLY DATA'!B:B,'SUMMARRY YEAR TO DATE'!A21,'YEARLY DATA'!A:A,'SUMMARRY YEAR TO DATE'!$H$1)</f>
        <v>0</v>
      </c>
      <c r="I21" s="23">
        <f>SUMIFS('YEARLY DATA'!D:D,'YEARLY DATA'!B:B,'SUMMARRY YEAR TO DATE'!A21,'YEARLY DATA'!A:A,'SUMMARRY YEAR TO DATE'!$I$1)</f>
        <v>0</v>
      </c>
      <c r="J21" s="23">
        <f>SUMIFS('YEARLY DATA'!D:D,'YEARLY DATA'!B:B,'SUMMARRY YEAR TO DATE'!A21,'YEARLY DATA'!A:A,'SUMMARRY YEAR TO DATE'!$J$1)</f>
        <v>0</v>
      </c>
      <c r="K21" s="23">
        <f>SUMIFS('YEARLY DATA'!D:D,'YEARLY DATA'!B:B,'SUMMARRY YEAR TO DATE'!A21,'YEARLY DATA'!A:A,'SUMMARRY YEAR TO DATE'!$K$1)</f>
        <v>0</v>
      </c>
      <c r="L21" s="23">
        <f>SUMIFS('YEARLY DATA'!D:D,'YEARLY DATA'!B:B,'SUMMARRY YEAR TO DATE'!A21,'YEARLY DATA'!A:A,'SUMMARRY YEAR TO DATE'!$L$1)</f>
        <v>0</v>
      </c>
      <c r="M21" s="23">
        <f t="shared" si="0"/>
        <v>0</v>
      </c>
      <c r="O21" s="1" t="s">
        <v>67</v>
      </c>
      <c r="P21" s="2">
        <v>2500000</v>
      </c>
      <c r="Q21" s="1" t="s">
        <v>30</v>
      </c>
      <c r="R21" s="1" t="s">
        <v>173</v>
      </c>
    </row>
    <row r="22" spans="1:18" x14ac:dyDescent="0.25">
      <c r="A22" s="1" t="s">
        <v>71</v>
      </c>
      <c r="B22" s="23">
        <f>SUMIFS('YEARLY DATA'!D:D,'YEARLY DATA'!B:B,'SUMMARRY YEAR TO DATE'!A22,'YEARLY DATA'!A:A,'SUMMARRY YEAR TO DATE'!$B$1)</f>
        <v>0</v>
      </c>
      <c r="C22" s="23">
        <f>SUMIFS('YEARLY DATA'!D:D,'YEARLY DATA'!B:B,'SUMMARRY YEAR TO DATE'!A22,'YEARLY DATA'!A:A,'SUMMARRY YEAR TO DATE'!$C$1)</f>
        <v>0</v>
      </c>
      <c r="D22" s="23">
        <f>SUMIFS('YEARLY DATA'!D:D,'YEARLY DATA'!B:B,'SUMMARRY YEAR TO DATE'!A22,'YEARLY DATA'!A:A,'SUMMARRY YEAR TO DATE'!$D$1)</f>
        <v>0</v>
      </c>
      <c r="E22" s="23">
        <f>SUMIFS('YEARLY DATA'!D:D,'YEARLY DATA'!B:B,'SUMMARRY YEAR TO DATE'!A22,'YEARLY DATA'!A:A,'SUMMARRY YEAR TO DATE'!$E$1)</f>
        <v>0</v>
      </c>
      <c r="F22" s="23">
        <f>SUMIFS('YEARLY DATA'!D:D,'YEARLY DATA'!B:B,'SUMMARRY YEAR TO DATE'!A22,'YEARLY DATA'!A:A,'SUMMARRY YEAR TO DATE'!$F$1)</f>
        <v>0</v>
      </c>
      <c r="G22" s="23">
        <f>SUMIFS('YEARLY DATA'!D:D,'YEARLY DATA'!B:B,'SUMMARRY YEAR TO DATE'!A22,'YEARLY DATA'!A:A,'SUMMARRY YEAR TO DATE'!$G$1)</f>
        <v>0</v>
      </c>
      <c r="H22" s="23">
        <f>SUMIFS('YEARLY DATA'!D:D,'YEARLY DATA'!B:B,'SUMMARRY YEAR TO DATE'!A22,'YEARLY DATA'!A:A,'SUMMARRY YEAR TO DATE'!$H$1)</f>
        <v>0</v>
      </c>
      <c r="I22" s="23">
        <f>SUMIFS('YEARLY DATA'!D:D,'YEARLY DATA'!B:B,'SUMMARRY YEAR TO DATE'!A22,'YEARLY DATA'!A:A,'SUMMARRY YEAR TO DATE'!$I$1)</f>
        <v>0</v>
      </c>
      <c r="J22" s="23">
        <f>SUMIFS('YEARLY DATA'!D:D,'YEARLY DATA'!B:B,'SUMMARRY YEAR TO DATE'!A22,'YEARLY DATA'!A:A,'SUMMARRY YEAR TO DATE'!$J$1)</f>
        <v>0</v>
      </c>
      <c r="K22" s="23">
        <f>SUMIFS('YEARLY DATA'!D:D,'YEARLY DATA'!B:B,'SUMMARRY YEAR TO DATE'!A22,'YEARLY DATA'!A:A,'SUMMARRY YEAR TO DATE'!$K$1)</f>
        <v>0</v>
      </c>
      <c r="L22" s="23">
        <f>SUMIFS('YEARLY DATA'!D:D,'YEARLY DATA'!B:B,'SUMMARRY YEAR TO DATE'!A22,'YEARLY DATA'!A:A,'SUMMARRY YEAR TO DATE'!$L$1)</f>
        <v>0</v>
      </c>
      <c r="M22" s="23">
        <f t="shared" si="0"/>
        <v>0</v>
      </c>
      <c r="O22" s="1" t="s">
        <v>73</v>
      </c>
      <c r="P22" s="2">
        <v>2500000</v>
      </c>
      <c r="Q22" s="1" t="s">
        <v>30</v>
      </c>
      <c r="R22" s="1" t="s">
        <v>171</v>
      </c>
    </row>
    <row r="23" spans="1:18" x14ac:dyDescent="0.25">
      <c r="A23" s="1" t="s">
        <v>82</v>
      </c>
      <c r="B23" s="23">
        <f>SUMIFS('YEARLY DATA'!D:D,'YEARLY DATA'!B:B,'SUMMARRY YEAR TO DATE'!A23,'YEARLY DATA'!A:A,'SUMMARRY YEAR TO DATE'!$B$1)</f>
        <v>0</v>
      </c>
      <c r="C23" s="23">
        <f>SUMIFS('YEARLY DATA'!D:D,'YEARLY DATA'!B:B,'SUMMARRY YEAR TO DATE'!A23,'YEARLY DATA'!A:A,'SUMMARRY YEAR TO DATE'!$C$1)</f>
        <v>0</v>
      </c>
      <c r="D23" s="23">
        <f>SUMIFS('YEARLY DATA'!D:D,'YEARLY DATA'!B:B,'SUMMARRY YEAR TO DATE'!A23,'YEARLY DATA'!A:A,'SUMMARRY YEAR TO DATE'!$D$1)</f>
        <v>0</v>
      </c>
      <c r="E23" s="23">
        <f>SUMIFS('YEARLY DATA'!D:D,'YEARLY DATA'!B:B,'SUMMARRY YEAR TO DATE'!A23,'YEARLY DATA'!A:A,'SUMMARRY YEAR TO DATE'!$E$1)</f>
        <v>0</v>
      </c>
      <c r="F23" s="23">
        <f>SUMIFS('YEARLY DATA'!D:D,'YEARLY DATA'!B:B,'SUMMARRY YEAR TO DATE'!A23,'YEARLY DATA'!A:A,'SUMMARRY YEAR TO DATE'!$F$1)</f>
        <v>0</v>
      </c>
      <c r="G23" s="23">
        <f>SUMIFS('YEARLY DATA'!D:D,'YEARLY DATA'!B:B,'SUMMARRY YEAR TO DATE'!A23,'YEARLY DATA'!A:A,'SUMMARRY YEAR TO DATE'!$G$1)</f>
        <v>0</v>
      </c>
      <c r="H23" s="23">
        <f>SUMIFS('YEARLY DATA'!D:D,'YEARLY DATA'!B:B,'SUMMARRY YEAR TO DATE'!A23,'YEARLY DATA'!A:A,'SUMMARRY YEAR TO DATE'!$H$1)</f>
        <v>0</v>
      </c>
      <c r="I23" s="23">
        <f>SUMIFS('YEARLY DATA'!D:D,'YEARLY DATA'!B:B,'SUMMARRY YEAR TO DATE'!A23,'YEARLY DATA'!A:A,'SUMMARRY YEAR TO DATE'!$I$1)</f>
        <v>0</v>
      </c>
      <c r="J23" s="23">
        <f>SUMIFS('YEARLY DATA'!D:D,'YEARLY DATA'!B:B,'SUMMARRY YEAR TO DATE'!A23,'YEARLY DATA'!A:A,'SUMMARRY YEAR TO DATE'!$J$1)</f>
        <v>0</v>
      </c>
      <c r="K23" s="23">
        <f>SUMIFS('YEARLY DATA'!D:D,'YEARLY DATA'!B:B,'SUMMARRY YEAR TO DATE'!A23,'YEARLY DATA'!A:A,'SUMMARRY YEAR TO DATE'!$K$1)</f>
        <v>0</v>
      </c>
      <c r="L23" s="23">
        <f>SUMIFS('YEARLY DATA'!D:D,'YEARLY DATA'!B:B,'SUMMARRY YEAR TO DATE'!A23,'YEARLY DATA'!A:A,'SUMMARRY YEAR TO DATE'!$L$1)</f>
        <v>0</v>
      </c>
      <c r="M23" s="23">
        <f t="shared" si="0"/>
        <v>0</v>
      </c>
      <c r="O23" s="1" t="s">
        <v>148</v>
      </c>
      <c r="P23" s="2">
        <v>2500000</v>
      </c>
      <c r="Q23" s="1" t="s">
        <v>30</v>
      </c>
      <c r="R23" s="1" t="s">
        <v>324</v>
      </c>
    </row>
    <row r="24" spans="1:18" x14ac:dyDescent="0.25">
      <c r="A24" s="95" t="s">
        <v>88</v>
      </c>
      <c r="B24" s="23">
        <f>SUMIFS('YEARLY DATA'!D:D,'YEARLY DATA'!B:B,'SUMMARRY YEAR TO DATE'!A24,'YEARLY DATA'!A:A,'SUMMARRY YEAR TO DATE'!$B$1)</f>
        <v>0</v>
      </c>
      <c r="C24" s="23">
        <f>SUMIFS('YEARLY DATA'!D:D,'YEARLY DATA'!B:B,'SUMMARRY YEAR TO DATE'!A24,'YEARLY DATA'!A:A,'SUMMARRY YEAR TO DATE'!$C$1)</f>
        <v>0</v>
      </c>
      <c r="D24" s="23">
        <f>SUMIFS('YEARLY DATA'!D:D,'YEARLY DATA'!B:B,'SUMMARRY YEAR TO DATE'!A24,'YEARLY DATA'!A:A,'SUMMARRY YEAR TO DATE'!$D$1)</f>
        <v>0</v>
      </c>
      <c r="E24" s="23">
        <f>SUMIFS('YEARLY DATA'!D:D,'YEARLY DATA'!B:B,'SUMMARRY YEAR TO DATE'!A24,'YEARLY DATA'!A:A,'SUMMARRY YEAR TO DATE'!$E$1)</f>
        <v>0</v>
      </c>
      <c r="F24" s="23">
        <f>SUMIFS('YEARLY DATA'!D:D,'YEARLY DATA'!B:B,'SUMMARRY YEAR TO DATE'!A24,'YEARLY DATA'!A:A,'SUMMARRY YEAR TO DATE'!$F$1)</f>
        <v>0</v>
      </c>
      <c r="G24" s="23">
        <f>SUMIFS('YEARLY DATA'!D:D,'YEARLY DATA'!B:B,'SUMMARRY YEAR TO DATE'!A24,'YEARLY DATA'!A:A,'SUMMARRY YEAR TO DATE'!$G$1)</f>
        <v>0</v>
      </c>
      <c r="H24" s="23">
        <f>SUMIFS('YEARLY DATA'!D:D,'YEARLY DATA'!B:B,'SUMMARRY YEAR TO DATE'!A24,'YEARLY DATA'!A:A,'SUMMARRY YEAR TO DATE'!$H$1)</f>
        <v>0</v>
      </c>
      <c r="I24" s="23">
        <f>SUMIFS('YEARLY DATA'!D:D,'YEARLY DATA'!B:B,'SUMMARRY YEAR TO DATE'!A24,'YEARLY DATA'!A:A,'SUMMARRY YEAR TO DATE'!$I$1)</f>
        <v>0</v>
      </c>
      <c r="J24" s="23">
        <f>SUMIFS('YEARLY DATA'!D:D,'YEARLY DATA'!B:B,'SUMMARRY YEAR TO DATE'!A24,'YEARLY DATA'!A:A,'SUMMARRY YEAR TO DATE'!$J$1)</f>
        <v>0</v>
      </c>
      <c r="K24" s="23">
        <f>SUMIFS('YEARLY DATA'!D:D,'YEARLY DATA'!B:B,'SUMMARRY YEAR TO DATE'!A24,'YEARLY DATA'!A:A,'SUMMARRY YEAR TO DATE'!$K$1)</f>
        <v>0</v>
      </c>
      <c r="L24" s="23">
        <f>SUMIFS('YEARLY DATA'!D:D,'YEARLY DATA'!B:B,'SUMMARRY YEAR TO DATE'!A24,'YEARLY DATA'!A:A,'SUMMARRY YEAR TO DATE'!$L$1)</f>
        <v>0</v>
      </c>
      <c r="M24" s="23">
        <f t="shared" si="0"/>
        <v>0</v>
      </c>
      <c r="O24" s="1" t="s">
        <v>119</v>
      </c>
      <c r="P24" s="2">
        <v>2500000</v>
      </c>
      <c r="Q24" s="1" t="s">
        <v>30</v>
      </c>
      <c r="R24" s="1" t="s">
        <v>167</v>
      </c>
    </row>
    <row r="25" spans="1:18" x14ac:dyDescent="0.25">
      <c r="A25" s="1" t="s">
        <v>30</v>
      </c>
      <c r="B25" s="23">
        <f>SUMIFS('YEARLY DATA'!D:D,'YEARLY DATA'!B:B,'SUMMARRY YEAR TO DATE'!A25,'YEARLY DATA'!A:A,'SUMMARRY YEAR TO DATE'!$B$1)</f>
        <v>2110000</v>
      </c>
      <c r="C25" s="23">
        <f>SUMIFS('YEARLY DATA'!D:D,'YEARLY DATA'!B:B,'SUMMARRY YEAR TO DATE'!A25,'YEARLY DATA'!A:A,'SUMMARRY YEAR TO DATE'!$C$1)</f>
        <v>2730000</v>
      </c>
      <c r="D25" s="23">
        <f>SUMIFS('YEARLY DATA'!D:D,'YEARLY DATA'!B:B,'SUMMARRY YEAR TO DATE'!A25,'YEARLY DATA'!A:A,'SUMMARRY YEAR TO DATE'!$D$1)</f>
        <v>2700000</v>
      </c>
      <c r="E25" s="23">
        <f>SUMIFS('YEARLY DATA'!D:D,'YEARLY DATA'!B:B,'SUMMARRY YEAR TO DATE'!A25,'YEARLY DATA'!A:A,'SUMMARRY YEAR TO DATE'!$E$1)</f>
        <v>2700180</v>
      </c>
      <c r="F25" s="23">
        <f>SUMIFS('YEARLY DATA'!D:D,'YEARLY DATA'!B:B,'SUMMARRY YEAR TO DATE'!A25,'YEARLY DATA'!A:A,'SUMMARRY YEAR TO DATE'!$F$1)</f>
        <v>261489</v>
      </c>
      <c r="G25" s="23">
        <f>SUMIFS('YEARLY DATA'!D:D,'YEARLY DATA'!B:B,'SUMMARRY YEAR TO DATE'!A25,'YEARLY DATA'!A:A,'SUMMARRY YEAR TO DATE'!$G$1)</f>
        <v>0</v>
      </c>
      <c r="H25" s="23">
        <f>SUMIFS('YEARLY DATA'!D:D,'YEARLY DATA'!B:B,'SUMMARRY YEAR TO DATE'!A25,'YEARLY DATA'!A:A,'SUMMARRY YEAR TO DATE'!$H$1)</f>
        <v>0</v>
      </c>
      <c r="I25" s="23">
        <f>SUMIFS('YEARLY DATA'!D:D,'YEARLY DATA'!B:B,'SUMMARRY YEAR TO DATE'!A25,'YEARLY DATA'!A:A,'SUMMARRY YEAR TO DATE'!$I$1)</f>
        <v>0</v>
      </c>
      <c r="J25" s="23">
        <f>SUMIFS('YEARLY DATA'!D:D,'YEARLY DATA'!B:B,'SUMMARRY YEAR TO DATE'!A25,'YEARLY DATA'!A:A,'SUMMARRY YEAR TO DATE'!$J$1)</f>
        <v>0</v>
      </c>
      <c r="K25" s="23">
        <f>SUMIFS('YEARLY DATA'!D:D,'YEARLY DATA'!B:B,'SUMMARRY YEAR TO DATE'!A25,'YEARLY DATA'!A:A,'SUMMARRY YEAR TO DATE'!$K$1)</f>
        <v>0</v>
      </c>
      <c r="L25" s="23">
        <f>SUMIFS('YEARLY DATA'!D:D,'YEARLY DATA'!B:B,'SUMMARRY YEAR TO DATE'!A25,'YEARLY DATA'!A:A,'SUMMARRY YEAR TO DATE'!$L$1)</f>
        <v>0</v>
      </c>
      <c r="M25" s="23">
        <f t="shared" si="0"/>
        <v>10501669</v>
      </c>
      <c r="O25" s="1" t="s">
        <v>131</v>
      </c>
      <c r="P25" s="2">
        <v>2500000</v>
      </c>
      <c r="Q25" s="1" t="s">
        <v>30</v>
      </c>
      <c r="R25" s="1" t="s">
        <v>176</v>
      </c>
    </row>
    <row r="26" spans="1:18" x14ac:dyDescent="0.25">
      <c r="A26" s="1" t="s">
        <v>8</v>
      </c>
      <c r="B26" s="23">
        <f>SUMIFS('YEARLY DATA'!D:D,'YEARLY DATA'!B:B,'SUMMARRY YEAR TO DATE'!A26,'YEARLY DATA'!A:A,'SUMMARRY YEAR TO DATE'!$B$1)</f>
        <v>5913547</v>
      </c>
      <c r="C26" s="23">
        <f>SUMIFS('YEARLY DATA'!D:D,'YEARLY DATA'!B:B,'SUMMARRY YEAR TO DATE'!A26,'YEARLY DATA'!A:A,'SUMMARRY YEAR TO DATE'!$C$1)</f>
        <v>657000</v>
      </c>
      <c r="D26" s="23">
        <f>SUMIFS('YEARLY DATA'!D:D,'YEARLY DATA'!B:B,'SUMMARRY YEAR TO DATE'!A26,'YEARLY DATA'!A:A,'SUMMARRY YEAR TO DATE'!$D$1)</f>
        <v>220000</v>
      </c>
      <c r="E26" s="23">
        <f>SUMIFS('YEARLY DATA'!D:D,'YEARLY DATA'!B:B,'SUMMARRY YEAR TO DATE'!A26,'YEARLY DATA'!A:A,'SUMMARRY YEAR TO DATE'!$E$1)</f>
        <v>0</v>
      </c>
      <c r="F26" s="23">
        <f>SUMIFS('YEARLY DATA'!D:D,'YEARLY DATA'!B:B,'SUMMARRY YEAR TO DATE'!A26,'YEARLY DATA'!A:A,'SUMMARRY YEAR TO DATE'!$F$1)</f>
        <v>0</v>
      </c>
      <c r="G26" s="23">
        <f>SUMIFS('YEARLY DATA'!D:D,'YEARLY DATA'!B:B,'SUMMARRY YEAR TO DATE'!A26,'YEARLY DATA'!A:A,'SUMMARRY YEAR TO DATE'!$G$1)</f>
        <v>0</v>
      </c>
      <c r="H26" s="23">
        <f>SUMIFS('YEARLY DATA'!D:D,'YEARLY DATA'!B:B,'SUMMARRY YEAR TO DATE'!A26,'YEARLY DATA'!A:A,'SUMMARRY YEAR TO DATE'!$H$1)</f>
        <v>0</v>
      </c>
      <c r="I26" s="23">
        <f>SUMIFS('YEARLY DATA'!D:D,'YEARLY DATA'!B:B,'SUMMARRY YEAR TO DATE'!A26,'YEARLY DATA'!A:A,'SUMMARRY YEAR TO DATE'!$I$1)</f>
        <v>0</v>
      </c>
      <c r="J26" s="23">
        <f>SUMIFS('YEARLY DATA'!D:D,'YEARLY DATA'!B:B,'SUMMARRY YEAR TO DATE'!A26,'YEARLY DATA'!A:A,'SUMMARRY YEAR TO DATE'!$J$1)</f>
        <v>0</v>
      </c>
      <c r="K26" s="23">
        <f>SUMIFS('YEARLY DATA'!D:D,'YEARLY DATA'!B:B,'SUMMARRY YEAR TO DATE'!A26,'YEARLY DATA'!A:A,'SUMMARRY YEAR TO DATE'!$K$1)</f>
        <v>0</v>
      </c>
      <c r="L26" s="23">
        <f>SUMIFS('YEARLY DATA'!D:D,'YEARLY DATA'!B:B,'SUMMARRY YEAR TO DATE'!A26,'YEARLY DATA'!A:A,'SUMMARRY YEAR TO DATE'!$L$1)</f>
        <v>0</v>
      </c>
      <c r="M26" s="23">
        <f t="shared" si="0"/>
        <v>6790547</v>
      </c>
      <c r="O26" s="1" t="s">
        <v>297</v>
      </c>
      <c r="P26" s="2">
        <v>2500000</v>
      </c>
      <c r="Q26" s="1" t="s">
        <v>30</v>
      </c>
      <c r="R26" s="1" t="s">
        <v>325</v>
      </c>
    </row>
    <row r="27" spans="1:18" x14ac:dyDescent="0.25">
      <c r="A27" s="1" t="s">
        <v>132</v>
      </c>
      <c r="B27" s="23">
        <f>SUMIFS('YEARLY DATA'!D:D,'YEARLY DATA'!B:B,'SUMMARRY YEAR TO DATE'!A27,'YEARLY DATA'!A:A,'SUMMARRY YEAR TO DATE'!$B$1)</f>
        <v>2281998</v>
      </c>
      <c r="C27" s="23">
        <f>SUMIFS('YEARLY DATA'!D:D,'YEARLY DATA'!B:B,'SUMMARRY YEAR TO DATE'!A27,'YEARLY DATA'!A:A,'SUMMARRY YEAR TO DATE'!$C$1)</f>
        <v>1454551</v>
      </c>
      <c r="D27" s="23">
        <f>SUMIFS('YEARLY DATA'!D:D,'YEARLY DATA'!B:B,'SUMMARRY YEAR TO DATE'!A27,'YEARLY DATA'!A:A,'SUMMARRY YEAR TO DATE'!$D$1)</f>
        <v>1380000</v>
      </c>
      <c r="E27" s="23">
        <f>SUMIFS('YEARLY DATA'!D:D,'YEARLY DATA'!B:B,'SUMMARRY YEAR TO DATE'!A27,'YEARLY DATA'!A:A,'SUMMARRY YEAR TO DATE'!$E$1)</f>
        <v>60060</v>
      </c>
      <c r="F27" s="23">
        <f>SUMIFS('YEARLY DATA'!D:D,'YEARLY DATA'!B:B,'SUMMARRY YEAR TO DATE'!A27,'YEARLY DATA'!A:A,'SUMMARRY YEAR TO DATE'!$F$1)</f>
        <v>412260</v>
      </c>
      <c r="G27" s="23">
        <f>SUMIFS('YEARLY DATA'!D:D,'YEARLY DATA'!B:B,'SUMMARRY YEAR TO DATE'!A27,'YEARLY DATA'!A:A,'SUMMARRY YEAR TO DATE'!$G$1)</f>
        <v>0</v>
      </c>
      <c r="H27" s="23">
        <f>SUMIFS('YEARLY DATA'!D:D,'YEARLY DATA'!B:B,'SUMMARRY YEAR TO DATE'!A27,'YEARLY DATA'!A:A,'SUMMARRY YEAR TO DATE'!$H$1)</f>
        <v>0</v>
      </c>
      <c r="I27" s="23">
        <f>SUMIFS('YEARLY DATA'!D:D,'YEARLY DATA'!B:B,'SUMMARRY YEAR TO DATE'!A27,'YEARLY DATA'!A:A,'SUMMARRY YEAR TO DATE'!$I$1)</f>
        <v>0</v>
      </c>
      <c r="J27" s="23">
        <f>SUMIFS('YEARLY DATA'!D:D,'YEARLY DATA'!B:B,'SUMMARRY YEAR TO DATE'!A27,'YEARLY DATA'!A:A,'SUMMARRY YEAR TO DATE'!$J$1)</f>
        <v>0</v>
      </c>
      <c r="K27" s="23">
        <f>SUMIFS('YEARLY DATA'!D:D,'YEARLY DATA'!B:B,'SUMMARRY YEAR TO DATE'!A27,'YEARLY DATA'!A:A,'SUMMARRY YEAR TO DATE'!$K$1)</f>
        <v>0</v>
      </c>
      <c r="L27" s="23">
        <f>SUMIFS('YEARLY DATA'!D:D,'YEARLY DATA'!B:B,'SUMMARRY YEAR TO DATE'!A27,'YEARLY DATA'!A:A,'SUMMARRY YEAR TO DATE'!$L$1)</f>
        <v>0</v>
      </c>
      <c r="M27" s="23">
        <f t="shared" si="0"/>
        <v>5588869</v>
      </c>
      <c r="O27" s="1" t="s">
        <v>214</v>
      </c>
      <c r="P27" s="2">
        <v>2500000</v>
      </c>
      <c r="Q27" s="1" t="s">
        <v>30</v>
      </c>
      <c r="R27" s="1" t="s">
        <v>326</v>
      </c>
    </row>
    <row r="28" spans="1:18" x14ac:dyDescent="0.25">
      <c r="A28" s="1" t="s">
        <v>67</v>
      </c>
      <c r="B28" s="23">
        <f>SUMIFS('YEARLY DATA'!D:D,'YEARLY DATA'!B:B,'SUMMARRY YEAR TO DATE'!A28,'YEARLY DATA'!A:A,'SUMMARRY YEAR TO DATE'!$B$1)</f>
        <v>2200880</v>
      </c>
      <c r="C28" s="23">
        <f>SUMIFS('YEARLY DATA'!D:D,'YEARLY DATA'!B:B,'SUMMARRY YEAR TO DATE'!A28,'YEARLY DATA'!A:A,'SUMMARRY YEAR TO DATE'!$C$1)</f>
        <v>2487000</v>
      </c>
      <c r="D28" s="23">
        <f>SUMIFS('YEARLY DATA'!D:D,'YEARLY DATA'!B:B,'SUMMARRY YEAR TO DATE'!A28,'YEARLY DATA'!A:A,'SUMMARRY YEAR TO DATE'!$D$1)</f>
        <v>1555034</v>
      </c>
      <c r="E28" s="23">
        <f>SUMIFS('YEARLY DATA'!D:D,'YEARLY DATA'!B:B,'SUMMARRY YEAR TO DATE'!A28,'YEARLY DATA'!A:A,'SUMMARRY YEAR TO DATE'!$E$1)</f>
        <v>945818</v>
      </c>
      <c r="F28" s="23">
        <f>SUMIFS('YEARLY DATA'!D:D,'YEARLY DATA'!B:B,'SUMMARRY YEAR TO DATE'!A28,'YEARLY DATA'!A:A,'SUMMARRY YEAR TO DATE'!$F$1)</f>
        <v>361570</v>
      </c>
      <c r="G28" s="23">
        <f>SUMIFS('YEARLY DATA'!D:D,'YEARLY DATA'!B:B,'SUMMARRY YEAR TO DATE'!A28,'YEARLY DATA'!A:A,'SUMMARRY YEAR TO DATE'!$G$1)</f>
        <v>0</v>
      </c>
      <c r="H28" s="23">
        <f>SUMIFS('YEARLY DATA'!D:D,'YEARLY DATA'!B:B,'SUMMARRY YEAR TO DATE'!A28,'YEARLY DATA'!A:A,'SUMMARRY YEAR TO DATE'!$H$1)</f>
        <v>0</v>
      </c>
      <c r="I28" s="23">
        <f>SUMIFS('YEARLY DATA'!D:D,'YEARLY DATA'!B:B,'SUMMARRY YEAR TO DATE'!A28,'YEARLY DATA'!A:A,'SUMMARRY YEAR TO DATE'!$I$1)</f>
        <v>0</v>
      </c>
      <c r="J28" s="23">
        <f>SUMIFS('YEARLY DATA'!D:D,'YEARLY DATA'!B:B,'SUMMARRY YEAR TO DATE'!A28,'YEARLY DATA'!A:A,'SUMMARRY YEAR TO DATE'!$J$1)</f>
        <v>0</v>
      </c>
      <c r="K28" s="23">
        <f>SUMIFS('YEARLY DATA'!D:D,'YEARLY DATA'!B:B,'SUMMARRY YEAR TO DATE'!A28,'YEARLY DATA'!A:A,'SUMMARRY YEAR TO DATE'!$K$1)</f>
        <v>0</v>
      </c>
      <c r="L28" s="23">
        <f>SUMIFS('YEARLY DATA'!D:D,'YEARLY DATA'!B:B,'SUMMARRY YEAR TO DATE'!A28,'YEARLY DATA'!A:A,'SUMMARRY YEAR TO DATE'!$L$1)</f>
        <v>0</v>
      </c>
      <c r="M28" s="23">
        <f t="shared" si="0"/>
        <v>7550302</v>
      </c>
      <c r="O28" s="1" t="s">
        <v>216</v>
      </c>
      <c r="P28" s="2">
        <v>2500000</v>
      </c>
      <c r="Q28" s="1" t="s">
        <v>30</v>
      </c>
      <c r="R28" s="1" t="s">
        <v>327</v>
      </c>
    </row>
    <row r="29" spans="1:18" x14ac:dyDescent="0.25">
      <c r="A29" s="1" t="s">
        <v>31</v>
      </c>
      <c r="B29" s="23">
        <f>SUMIFS('YEARLY DATA'!D:D,'YEARLY DATA'!B:B,'SUMMARRY YEAR TO DATE'!A29,'YEARLY DATA'!A:A,'SUMMARRY YEAR TO DATE'!$B$1)</f>
        <v>0</v>
      </c>
      <c r="C29" s="23">
        <f>SUMIFS('YEARLY DATA'!D:D,'YEARLY DATA'!B:B,'SUMMARRY YEAR TO DATE'!A29,'YEARLY DATA'!A:A,'SUMMARRY YEAR TO DATE'!$C$1)</f>
        <v>0</v>
      </c>
      <c r="D29" s="23">
        <f>SUMIFS('YEARLY DATA'!D:D,'YEARLY DATA'!B:B,'SUMMARRY YEAR TO DATE'!A29,'YEARLY DATA'!A:A,'SUMMARRY YEAR TO DATE'!$D$1)</f>
        <v>0</v>
      </c>
      <c r="E29" s="23">
        <f>SUMIFS('YEARLY DATA'!D:D,'YEARLY DATA'!B:B,'SUMMARRY YEAR TO DATE'!A29,'YEARLY DATA'!A:A,'SUMMARRY YEAR TO DATE'!$E$1)</f>
        <v>0</v>
      </c>
      <c r="F29" s="23">
        <f>SUMIFS('YEARLY DATA'!D:D,'YEARLY DATA'!B:B,'SUMMARRY YEAR TO DATE'!A29,'YEARLY DATA'!A:A,'SUMMARRY YEAR TO DATE'!$F$1)</f>
        <v>0</v>
      </c>
      <c r="G29" s="23">
        <f>SUMIFS('YEARLY DATA'!D:D,'YEARLY DATA'!B:B,'SUMMARRY YEAR TO DATE'!A29,'YEARLY DATA'!A:A,'SUMMARRY YEAR TO DATE'!$G$1)</f>
        <v>0</v>
      </c>
      <c r="H29" s="23">
        <f>SUMIFS('YEARLY DATA'!D:D,'YEARLY DATA'!B:B,'SUMMARRY YEAR TO DATE'!A29,'YEARLY DATA'!A:A,'SUMMARRY YEAR TO DATE'!$H$1)</f>
        <v>0</v>
      </c>
      <c r="I29" s="23">
        <f>SUMIFS('YEARLY DATA'!D:D,'YEARLY DATA'!B:B,'SUMMARRY YEAR TO DATE'!A29,'YEARLY DATA'!A:A,'SUMMARRY YEAR TO DATE'!$I$1)</f>
        <v>0</v>
      </c>
      <c r="J29" s="23">
        <f>SUMIFS('YEARLY DATA'!D:D,'YEARLY DATA'!B:B,'SUMMARRY YEAR TO DATE'!A29,'YEARLY DATA'!A:A,'SUMMARRY YEAR TO DATE'!$J$1)</f>
        <v>0</v>
      </c>
      <c r="K29" s="23">
        <f>SUMIFS('YEARLY DATA'!D:D,'YEARLY DATA'!B:B,'SUMMARRY YEAR TO DATE'!A29,'YEARLY DATA'!A:A,'SUMMARRY YEAR TO DATE'!$K$1)</f>
        <v>0</v>
      </c>
      <c r="L29" s="23">
        <f>SUMIFS('YEARLY DATA'!D:D,'YEARLY DATA'!B:B,'SUMMARRY YEAR TO DATE'!A29,'YEARLY DATA'!A:A,'SUMMARRY YEAR TO DATE'!$L$1)</f>
        <v>0</v>
      </c>
      <c r="M29" s="23">
        <f t="shared" si="0"/>
        <v>0</v>
      </c>
      <c r="O29" s="1" t="s">
        <v>328</v>
      </c>
      <c r="R29" s="1" t="s">
        <v>329</v>
      </c>
    </row>
    <row r="30" spans="1:18" x14ac:dyDescent="0.25">
      <c r="A30" s="1" t="s">
        <v>64</v>
      </c>
      <c r="B30" s="23">
        <f>SUMIFS('YEARLY DATA'!D:D,'YEARLY DATA'!B:B,'SUMMARRY YEAR TO DATE'!A30,'YEARLY DATA'!A:A,'SUMMARRY YEAR TO DATE'!$B$1)</f>
        <v>0</v>
      </c>
      <c r="C30" s="23">
        <f>SUMIFS('YEARLY DATA'!D:D,'YEARLY DATA'!B:B,'SUMMARRY YEAR TO DATE'!A30,'YEARLY DATA'!A:A,'SUMMARRY YEAR TO DATE'!$C$1)</f>
        <v>0</v>
      </c>
      <c r="D30" s="23">
        <f>SUMIFS('YEARLY DATA'!D:D,'YEARLY DATA'!B:B,'SUMMARRY YEAR TO DATE'!A30,'YEARLY DATA'!A:A,'SUMMARRY YEAR TO DATE'!$D$1)</f>
        <v>0</v>
      </c>
      <c r="E30" s="23">
        <f>SUMIFS('YEARLY DATA'!D:D,'YEARLY DATA'!B:B,'SUMMARRY YEAR TO DATE'!A30,'YEARLY DATA'!A:A,'SUMMARRY YEAR TO DATE'!$E$1)</f>
        <v>0</v>
      </c>
      <c r="F30" s="23">
        <f>SUMIFS('YEARLY DATA'!D:D,'YEARLY DATA'!B:B,'SUMMARRY YEAR TO DATE'!A30,'YEARLY DATA'!A:A,'SUMMARRY YEAR TO DATE'!$F$1)</f>
        <v>0</v>
      </c>
      <c r="G30" s="23">
        <f>SUMIFS('YEARLY DATA'!D:D,'YEARLY DATA'!B:B,'SUMMARRY YEAR TO DATE'!A30,'YEARLY DATA'!A:A,'SUMMARRY YEAR TO DATE'!$G$1)</f>
        <v>0</v>
      </c>
      <c r="H30" s="23">
        <f>SUMIFS('YEARLY DATA'!D:D,'YEARLY DATA'!B:B,'SUMMARRY YEAR TO DATE'!A30,'YEARLY DATA'!A:A,'SUMMARRY YEAR TO DATE'!$H$1)</f>
        <v>0</v>
      </c>
      <c r="I30" s="23">
        <f>SUMIFS('YEARLY DATA'!D:D,'YEARLY DATA'!B:B,'SUMMARRY YEAR TO DATE'!A30,'YEARLY DATA'!A:A,'SUMMARRY YEAR TO DATE'!$I$1)</f>
        <v>0</v>
      </c>
      <c r="J30" s="23">
        <f>SUMIFS('YEARLY DATA'!D:D,'YEARLY DATA'!B:B,'SUMMARRY YEAR TO DATE'!A30,'YEARLY DATA'!A:A,'SUMMARRY YEAR TO DATE'!$J$1)</f>
        <v>0</v>
      </c>
      <c r="K30" s="23">
        <f>SUMIFS('YEARLY DATA'!D:D,'YEARLY DATA'!B:B,'SUMMARRY YEAR TO DATE'!A30,'YEARLY DATA'!A:A,'SUMMARRY YEAR TO DATE'!$K$1)</f>
        <v>0</v>
      </c>
      <c r="L30" s="23">
        <f>SUMIFS('YEARLY DATA'!D:D,'YEARLY DATA'!B:B,'SUMMARRY YEAR TO DATE'!A30,'YEARLY DATA'!A:A,'SUMMARRY YEAR TO DATE'!$L$1)</f>
        <v>0</v>
      </c>
      <c r="M30" s="23">
        <f t="shared" si="0"/>
        <v>0</v>
      </c>
      <c r="O30" s="1" t="s">
        <v>8</v>
      </c>
      <c r="P30" s="2">
        <v>4000000</v>
      </c>
      <c r="Q30" s="1" t="s">
        <v>8</v>
      </c>
      <c r="R30" s="1" t="s">
        <v>330</v>
      </c>
    </row>
    <row r="31" spans="1:18" x14ac:dyDescent="0.25">
      <c r="A31" s="1" t="s">
        <v>69</v>
      </c>
      <c r="B31" s="23">
        <f>SUMIFS('YEARLY DATA'!D:D,'YEARLY DATA'!B:B,'SUMMARRY YEAR TO DATE'!A31,'YEARLY DATA'!A:A,'SUMMARRY YEAR TO DATE'!$B$1)</f>
        <v>119400</v>
      </c>
      <c r="C31" s="23">
        <f>SUMIFS('YEARLY DATA'!D:D,'YEARLY DATA'!B:B,'SUMMARRY YEAR TO DATE'!A31,'YEARLY DATA'!A:A,'SUMMARRY YEAR TO DATE'!$C$1)</f>
        <v>0</v>
      </c>
      <c r="D31" s="23">
        <f>SUMIFS('YEARLY DATA'!D:D,'YEARLY DATA'!B:B,'SUMMARRY YEAR TO DATE'!A31,'YEARLY DATA'!A:A,'SUMMARRY YEAR TO DATE'!$D$1)</f>
        <v>0</v>
      </c>
      <c r="E31" s="23">
        <f>SUMIFS('YEARLY DATA'!D:D,'YEARLY DATA'!B:B,'SUMMARRY YEAR TO DATE'!A31,'YEARLY DATA'!A:A,'SUMMARRY YEAR TO DATE'!$E$1)</f>
        <v>0</v>
      </c>
      <c r="F31" s="23">
        <f>SUMIFS('YEARLY DATA'!D:D,'YEARLY DATA'!B:B,'SUMMARRY YEAR TO DATE'!A31,'YEARLY DATA'!A:A,'SUMMARRY YEAR TO DATE'!$F$1)</f>
        <v>0</v>
      </c>
      <c r="G31" s="23">
        <f>SUMIFS('YEARLY DATA'!D:D,'YEARLY DATA'!B:B,'SUMMARRY YEAR TO DATE'!A31,'YEARLY DATA'!A:A,'SUMMARRY YEAR TO DATE'!$G$1)</f>
        <v>0</v>
      </c>
      <c r="H31" s="23">
        <f>SUMIFS('YEARLY DATA'!D:D,'YEARLY DATA'!B:B,'SUMMARRY YEAR TO DATE'!A31,'YEARLY DATA'!A:A,'SUMMARRY YEAR TO DATE'!$H$1)</f>
        <v>0</v>
      </c>
      <c r="I31" s="23">
        <f>SUMIFS('YEARLY DATA'!D:D,'YEARLY DATA'!B:B,'SUMMARRY YEAR TO DATE'!A31,'YEARLY DATA'!A:A,'SUMMARRY YEAR TO DATE'!$I$1)</f>
        <v>0</v>
      </c>
      <c r="J31" s="23">
        <f>SUMIFS('YEARLY DATA'!D:D,'YEARLY DATA'!B:B,'SUMMARRY YEAR TO DATE'!A31,'YEARLY DATA'!A:A,'SUMMARRY YEAR TO DATE'!$J$1)</f>
        <v>0</v>
      </c>
      <c r="K31" s="23">
        <f>SUMIFS('YEARLY DATA'!D:D,'YEARLY DATA'!B:B,'SUMMARRY YEAR TO DATE'!A31,'YEARLY DATA'!A:A,'SUMMARRY YEAR TO DATE'!$K$1)</f>
        <v>0</v>
      </c>
      <c r="L31" s="23">
        <f>SUMIFS('YEARLY DATA'!D:D,'YEARLY DATA'!B:B,'SUMMARRY YEAR TO DATE'!A31,'YEARLY DATA'!A:A,'SUMMARRY YEAR TO DATE'!$L$1)</f>
        <v>0</v>
      </c>
      <c r="M31" s="23">
        <f t="shared" si="0"/>
        <v>119400</v>
      </c>
      <c r="O31" s="1" t="s">
        <v>132</v>
      </c>
      <c r="R31" s="1" t="s">
        <v>177</v>
      </c>
    </row>
    <row r="32" spans="1:18" x14ac:dyDescent="0.25">
      <c r="A32" s="1" t="s">
        <v>79</v>
      </c>
      <c r="B32" s="23">
        <f>SUMIFS('YEARLY DATA'!D:D,'YEARLY DATA'!B:B,'SUMMARRY YEAR TO DATE'!A32,'YEARLY DATA'!A:A,'SUMMARRY YEAR TO DATE'!$B$1)</f>
        <v>0</v>
      </c>
      <c r="C32" s="23">
        <f>SUMIFS('YEARLY DATA'!D:D,'YEARLY DATA'!B:B,'SUMMARRY YEAR TO DATE'!A32,'YEARLY DATA'!A:A,'SUMMARRY YEAR TO DATE'!$C$1)</f>
        <v>0</v>
      </c>
      <c r="D32" s="23">
        <f>SUMIFS('YEARLY DATA'!D:D,'YEARLY DATA'!B:B,'SUMMARRY YEAR TO DATE'!A32,'YEARLY DATA'!A:A,'SUMMARRY YEAR TO DATE'!$D$1)</f>
        <v>0</v>
      </c>
      <c r="E32" s="23">
        <f>SUMIFS('YEARLY DATA'!D:D,'YEARLY DATA'!B:B,'SUMMARRY YEAR TO DATE'!A32,'YEARLY DATA'!A:A,'SUMMARRY YEAR TO DATE'!$E$1)</f>
        <v>0</v>
      </c>
      <c r="F32" s="23">
        <f>SUMIFS('YEARLY DATA'!D:D,'YEARLY DATA'!B:B,'SUMMARRY YEAR TO DATE'!A32,'YEARLY DATA'!A:A,'SUMMARRY YEAR TO DATE'!$F$1)</f>
        <v>0</v>
      </c>
      <c r="G32" s="23">
        <f>SUMIFS('YEARLY DATA'!D:D,'YEARLY DATA'!B:B,'SUMMARRY YEAR TO DATE'!A32,'YEARLY DATA'!A:A,'SUMMARRY YEAR TO DATE'!$G$1)</f>
        <v>0</v>
      </c>
      <c r="H32" s="23">
        <f>SUMIFS('YEARLY DATA'!D:D,'YEARLY DATA'!B:B,'SUMMARRY YEAR TO DATE'!A32,'YEARLY DATA'!A:A,'SUMMARRY YEAR TO DATE'!$H$1)</f>
        <v>0</v>
      </c>
      <c r="I32" s="23">
        <f>SUMIFS('YEARLY DATA'!D:D,'YEARLY DATA'!B:B,'SUMMARRY YEAR TO DATE'!A32,'YEARLY DATA'!A:A,'SUMMARRY YEAR TO DATE'!$I$1)</f>
        <v>0</v>
      </c>
      <c r="J32" s="23">
        <f>SUMIFS('YEARLY DATA'!D:D,'YEARLY DATA'!B:B,'SUMMARRY YEAR TO DATE'!A32,'YEARLY DATA'!A:A,'SUMMARRY YEAR TO DATE'!$J$1)</f>
        <v>0</v>
      </c>
      <c r="K32" s="23">
        <f>SUMIFS('YEARLY DATA'!D:D,'YEARLY DATA'!B:B,'SUMMARRY YEAR TO DATE'!A32,'YEARLY DATA'!A:A,'SUMMARRY YEAR TO DATE'!$K$1)</f>
        <v>0</v>
      </c>
      <c r="L32" s="23">
        <f>SUMIFS('YEARLY DATA'!D:D,'YEARLY DATA'!B:B,'SUMMARRY YEAR TO DATE'!A32,'YEARLY DATA'!A:A,'SUMMARRY YEAR TO DATE'!$L$1)</f>
        <v>0</v>
      </c>
      <c r="M32" s="23">
        <f t="shared" si="0"/>
        <v>0</v>
      </c>
      <c r="O32" s="1" t="s">
        <v>331</v>
      </c>
      <c r="P32" s="2">
        <v>71000000</v>
      </c>
      <c r="Q32" s="1" t="s">
        <v>54</v>
      </c>
    </row>
    <row r="33" spans="1:13" x14ac:dyDescent="0.25">
      <c r="A33" s="1" t="s">
        <v>66</v>
      </c>
      <c r="B33" s="23">
        <f>SUMIFS('YEARLY DATA'!D:D,'YEARLY DATA'!B:B,'SUMMARRY YEAR TO DATE'!A33,'YEARLY DATA'!A:A,'SUMMARRY YEAR TO DATE'!$B$1)</f>
        <v>300000</v>
      </c>
      <c r="C33" s="23">
        <f>SUMIFS('YEARLY DATA'!D:D,'YEARLY DATA'!B:B,'SUMMARRY YEAR TO DATE'!A33,'YEARLY DATA'!A:A,'SUMMARRY YEAR TO DATE'!$C$1)</f>
        <v>0</v>
      </c>
      <c r="D33" s="23">
        <f>SUMIFS('YEARLY DATA'!D:D,'YEARLY DATA'!B:B,'SUMMARRY YEAR TO DATE'!A33,'YEARLY DATA'!A:A,'SUMMARRY YEAR TO DATE'!$D$1)</f>
        <v>1395000</v>
      </c>
      <c r="E33" s="23">
        <f>SUMIFS('YEARLY DATA'!D:D,'YEARLY DATA'!B:B,'SUMMARRY YEAR TO DATE'!A33,'YEARLY DATA'!A:A,'SUMMARRY YEAR TO DATE'!$E$1)</f>
        <v>185470</v>
      </c>
      <c r="F33" s="23">
        <f>SUMIFS('YEARLY DATA'!D:D,'YEARLY DATA'!B:B,'SUMMARRY YEAR TO DATE'!A33,'YEARLY DATA'!A:A,'SUMMARRY YEAR TO DATE'!$F$1)</f>
        <v>0</v>
      </c>
      <c r="G33" s="23">
        <f>SUMIFS('YEARLY DATA'!D:D,'YEARLY DATA'!B:B,'SUMMARRY YEAR TO DATE'!A33,'YEARLY DATA'!A:A,'SUMMARRY YEAR TO DATE'!$G$1)</f>
        <v>0</v>
      </c>
      <c r="H33" s="23">
        <f>SUMIFS('YEARLY DATA'!D:D,'YEARLY DATA'!B:B,'SUMMARRY YEAR TO DATE'!A33,'YEARLY DATA'!A:A,'SUMMARRY YEAR TO DATE'!$H$1)</f>
        <v>0</v>
      </c>
      <c r="I33" s="23">
        <f>SUMIFS('YEARLY DATA'!D:D,'YEARLY DATA'!B:B,'SUMMARRY YEAR TO DATE'!A33,'YEARLY DATA'!A:A,'SUMMARRY YEAR TO DATE'!$I$1)</f>
        <v>0</v>
      </c>
      <c r="J33" s="23">
        <f>SUMIFS('YEARLY DATA'!D:D,'YEARLY DATA'!B:B,'SUMMARRY YEAR TO DATE'!A33,'YEARLY DATA'!A:A,'SUMMARRY YEAR TO DATE'!$J$1)</f>
        <v>0</v>
      </c>
      <c r="K33" s="23">
        <f>SUMIFS('YEARLY DATA'!D:D,'YEARLY DATA'!B:B,'SUMMARRY YEAR TO DATE'!A33,'YEARLY DATA'!A:A,'SUMMARRY YEAR TO DATE'!$K$1)</f>
        <v>0</v>
      </c>
      <c r="L33" s="23">
        <f>SUMIFS('YEARLY DATA'!D:D,'YEARLY DATA'!B:B,'SUMMARRY YEAR TO DATE'!A33,'YEARLY DATA'!A:A,'SUMMARRY YEAR TO DATE'!$L$1)</f>
        <v>0</v>
      </c>
      <c r="M33" s="23">
        <f t="shared" si="0"/>
        <v>1880470</v>
      </c>
    </row>
    <row r="34" spans="1:13" x14ac:dyDescent="0.25">
      <c r="A34" s="1" t="s">
        <v>68</v>
      </c>
      <c r="B34" s="23">
        <f>SUMIFS('YEARLY DATA'!D:D,'YEARLY DATA'!B:B,'SUMMARRY YEAR TO DATE'!A34,'YEARLY DATA'!A:A,'SUMMARRY YEAR TO DATE'!$B$1)</f>
        <v>0</v>
      </c>
      <c r="C34" s="23">
        <f>SUMIFS('YEARLY DATA'!D:D,'YEARLY DATA'!B:B,'SUMMARRY YEAR TO DATE'!A34,'YEARLY DATA'!A:A,'SUMMARRY YEAR TO DATE'!$C$1)</f>
        <v>0</v>
      </c>
      <c r="D34" s="23">
        <f>SUMIFS('YEARLY DATA'!D:D,'YEARLY DATA'!B:B,'SUMMARRY YEAR TO DATE'!A34,'YEARLY DATA'!A:A,'SUMMARRY YEAR TO DATE'!$D$1)</f>
        <v>0</v>
      </c>
      <c r="E34" s="23">
        <f>SUMIFS('YEARLY DATA'!D:D,'YEARLY DATA'!B:B,'SUMMARRY YEAR TO DATE'!A34,'YEARLY DATA'!A:A,'SUMMARRY YEAR TO DATE'!$E$1)</f>
        <v>0</v>
      </c>
      <c r="F34" s="23">
        <f>SUMIFS('YEARLY DATA'!D:D,'YEARLY DATA'!B:B,'SUMMARRY YEAR TO DATE'!A34,'YEARLY DATA'!A:A,'SUMMARRY YEAR TO DATE'!$F$1)</f>
        <v>0</v>
      </c>
      <c r="G34" s="23">
        <f>SUMIFS('YEARLY DATA'!D:D,'YEARLY DATA'!B:B,'SUMMARRY YEAR TO DATE'!A34,'YEARLY DATA'!A:A,'SUMMARRY YEAR TO DATE'!$G$1)</f>
        <v>0</v>
      </c>
      <c r="H34" s="23">
        <f>SUMIFS('YEARLY DATA'!D:D,'YEARLY DATA'!B:B,'SUMMARRY YEAR TO DATE'!A34,'YEARLY DATA'!A:A,'SUMMARRY YEAR TO DATE'!$H$1)</f>
        <v>0</v>
      </c>
      <c r="I34" s="23">
        <f>SUMIFS('YEARLY DATA'!D:D,'YEARLY DATA'!B:B,'SUMMARRY YEAR TO DATE'!A34,'YEARLY DATA'!A:A,'SUMMARRY YEAR TO DATE'!$I$1)</f>
        <v>0</v>
      </c>
      <c r="J34" s="23">
        <f>SUMIFS('YEARLY DATA'!D:D,'YEARLY DATA'!B:B,'SUMMARRY YEAR TO DATE'!A34,'YEARLY DATA'!A:A,'SUMMARRY YEAR TO DATE'!$J$1)</f>
        <v>0</v>
      </c>
      <c r="K34" s="23">
        <f>SUMIFS('YEARLY DATA'!D:D,'YEARLY DATA'!B:B,'SUMMARRY YEAR TO DATE'!A34,'YEARLY DATA'!A:A,'SUMMARRY YEAR TO DATE'!$K$1)</f>
        <v>0</v>
      </c>
      <c r="L34" s="23">
        <f>SUMIFS('YEARLY DATA'!D:D,'YEARLY DATA'!B:B,'SUMMARRY YEAR TO DATE'!A34,'YEARLY DATA'!A:A,'SUMMARRY YEAR TO DATE'!$L$1)</f>
        <v>0</v>
      </c>
      <c r="M34" s="23">
        <f t="shared" si="0"/>
        <v>0</v>
      </c>
    </row>
    <row r="35" spans="1:13" x14ac:dyDescent="0.25">
      <c r="A35" s="1" t="s">
        <v>87</v>
      </c>
      <c r="B35" s="23">
        <f>SUMIFS('YEARLY DATA'!D:D,'YEARLY DATA'!B:B,'SUMMARRY YEAR TO DATE'!A35,'YEARLY DATA'!A:A,'SUMMARRY YEAR TO DATE'!$B$1)</f>
        <v>0</v>
      </c>
      <c r="C35" s="23">
        <f>SUMIFS('YEARLY DATA'!D:D,'YEARLY DATA'!B:B,'SUMMARRY YEAR TO DATE'!A35,'YEARLY DATA'!A:A,'SUMMARRY YEAR TO DATE'!$C$1)</f>
        <v>0</v>
      </c>
      <c r="D35" s="23">
        <f>SUMIFS('YEARLY DATA'!D:D,'YEARLY DATA'!B:B,'SUMMARRY YEAR TO DATE'!A35,'YEARLY DATA'!A:A,'SUMMARRY YEAR TO DATE'!$D$1)</f>
        <v>0</v>
      </c>
      <c r="E35" s="23">
        <f>SUMIFS('YEARLY DATA'!D:D,'YEARLY DATA'!B:B,'SUMMARRY YEAR TO DATE'!A35,'YEARLY DATA'!A:A,'SUMMARRY YEAR TO DATE'!$E$1)</f>
        <v>0</v>
      </c>
      <c r="F35" s="23">
        <f>SUMIFS('YEARLY DATA'!D:D,'YEARLY DATA'!B:B,'SUMMARRY YEAR TO DATE'!A35,'YEARLY DATA'!A:A,'SUMMARRY YEAR TO DATE'!$F$1)</f>
        <v>0</v>
      </c>
      <c r="G35" s="23">
        <f>SUMIFS('YEARLY DATA'!D:D,'YEARLY DATA'!B:B,'SUMMARRY YEAR TO DATE'!A35,'YEARLY DATA'!A:A,'SUMMARRY YEAR TO DATE'!$G$1)</f>
        <v>0</v>
      </c>
      <c r="H35" s="23">
        <f>SUMIFS('YEARLY DATA'!D:D,'YEARLY DATA'!B:B,'SUMMARRY YEAR TO DATE'!A35,'YEARLY DATA'!A:A,'SUMMARRY YEAR TO DATE'!$H$1)</f>
        <v>0</v>
      </c>
      <c r="I35" s="23">
        <f>SUMIFS('YEARLY DATA'!D:D,'YEARLY DATA'!B:B,'SUMMARRY YEAR TO DATE'!A35,'YEARLY DATA'!A:A,'SUMMARRY YEAR TO DATE'!$I$1)</f>
        <v>0</v>
      </c>
      <c r="J35" s="23">
        <f>SUMIFS('YEARLY DATA'!D:D,'YEARLY DATA'!B:B,'SUMMARRY YEAR TO DATE'!A35,'YEARLY DATA'!A:A,'SUMMARRY YEAR TO DATE'!$J$1)</f>
        <v>0</v>
      </c>
      <c r="K35" s="23">
        <f>SUMIFS('YEARLY DATA'!D:D,'YEARLY DATA'!B:B,'SUMMARRY YEAR TO DATE'!A35,'YEARLY DATA'!A:A,'SUMMARRY YEAR TO DATE'!$K$1)</f>
        <v>0</v>
      </c>
      <c r="L35" s="23">
        <f>SUMIFS('YEARLY DATA'!D:D,'YEARLY DATA'!B:B,'SUMMARRY YEAR TO DATE'!A35,'YEARLY DATA'!A:A,'SUMMARRY YEAR TO DATE'!$L$1)</f>
        <v>0</v>
      </c>
      <c r="M35" s="23">
        <f t="shared" si="0"/>
        <v>0</v>
      </c>
    </row>
    <row r="36" spans="1:13" x14ac:dyDescent="0.25">
      <c r="A36" s="95" t="s">
        <v>124</v>
      </c>
      <c r="B36" s="23">
        <f>SUMIFS('YEARLY DATA'!D:D,'YEARLY DATA'!B:B,'SUMMARRY YEAR TO DATE'!A36,'YEARLY DATA'!A:A,'SUMMARRY YEAR TO DATE'!$B$1)</f>
        <v>896294</v>
      </c>
      <c r="C36" s="23">
        <f>SUMIFS('YEARLY DATA'!D:D,'YEARLY DATA'!B:B,'SUMMARRY YEAR TO DATE'!A36,'YEARLY DATA'!A:A,'SUMMARRY YEAR TO DATE'!$C$1)</f>
        <v>1290000</v>
      </c>
      <c r="D36" s="23">
        <f>SUMIFS('YEARLY DATA'!D:D,'YEARLY DATA'!B:B,'SUMMARRY YEAR TO DATE'!A36,'YEARLY DATA'!A:A,'SUMMARRY YEAR TO DATE'!$D$1)</f>
        <v>1756000</v>
      </c>
      <c r="E36" s="23">
        <f>SUMIFS('YEARLY DATA'!D:D,'YEARLY DATA'!B:B,'SUMMARRY YEAR TO DATE'!A36,'YEARLY DATA'!A:A,'SUMMARRY YEAR TO DATE'!$E$1)</f>
        <v>1012412</v>
      </c>
      <c r="F36" s="23">
        <f>SUMIFS('YEARLY DATA'!D:D,'YEARLY DATA'!B:B,'SUMMARRY YEAR TO DATE'!A36,'YEARLY DATA'!A:A,'SUMMARRY YEAR TO DATE'!$F$1)</f>
        <v>1042786</v>
      </c>
      <c r="G36" s="23">
        <f>SUMIFS('YEARLY DATA'!D:D,'YEARLY DATA'!B:B,'SUMMARRY YEAR TO DATE'!A36,'YEARLY DATA'!A:A,'SUMMARRY YEAR TO DATE'!$G$1)</f>
        <v>0</v>
      </c>
      <c r="H36" s="23">
        <f>SUMIFS('YEARLY DATA'!D:D,'YEARLY DATA'!B:B,'SUMMARRY YEAR TO DATE'!A36,'YEARLY DATA'!A:A,'SUMMARRY YEAR TO DATE'!$H$1)</f>
        <v>0</v>
      </c>
      <c r="I36" s="23">
        <f>SUMIFS('YEARLY DATA'!D:D,'YEARLY DATA'!B:B,'SUMMARRY YEAR TO DATE'!A36,'YEARLY DATA'!A:A,'SUMMARRY YEAR TO DATE'!$I$1)</f>
        <v>0</v>
      </c>
      <c r="J36" s="23">
        <f>SUMIFS('YEARLY DATA'!D:D,'YEARLY DATA'!B:B,'SUMMARRY YEAR TO DATE'!A36,'YEARLY DATA'!A:A,'SUMMARRY YEAR TO DATE'!$J$1)</f>
        <v>0</v>
      </c>
      <c r="K36" s="23">
        <f>SUMIFS('YEARLY DATA'!D:D,'YEARLY DATA'!B:B,'SUMMARRY YEAR TO DATE'!A36,'YEARLY DATA'!A:A,'SUMMARRY YEAR TO DATE'!$K$1)</f>
        <v>0</v>
      </c>
      <c r="L36" s="23">
        <f>SUMIFS('YEARLY DATA'!D:D,'YEARLY DATA'!B:B,'SUMMARRY YEAR TO DATE'!A36,'YEARLY DATA'!A:A,'SUMMARRY YEAR TO DATE'!$L$1)</f>
        <v>0</v>
      </c>
      <c r="M36" s="23">
        <f t="shared" si="0"/>
        <v>5997492</v>
      </c>
    </row>
    <row r="37" spans="1:13" x14ac:dyDescent="0.25">
      <c r="A37" s="1" t="s">
        <v>20</v>
      </c>
      <c r="B37" s="23">
        <f>SUMIFS('YEARLY DATA'!D:D,'YEARLY DATA'!B:B,'SUMMARRY YEAR TO DATE'!A37,'YEARLY DATA'!A:A,'SUMMARRY YEAR TO DATE'!$B$1)</f>
        <v>0</v>
      </c>
      <c r="C37" s="23">
        <f>SUMIFS('YEARLY DATA'!D:D,'YEARLY DATA'!B:B,'SUMMARRY YEAR TO DATE'!A37,'YEARLY DATA'!A:A,'SUMMARRY YEAR TO DATE'!$C$1)</f>
        <v>0</v>
      </c>
      <c r="D37" s="23">
        <f>SUMIFS('YEARLY DATA'!D:D,'YEARLY DATA'!B:B,'SUMMARRY YEAR TO DATE'!A37,'YEARLY DATA'!A:A,'SUMMARRY YEAR TO DATE'!$D$1)</f>
        <v>0</v>
      </c>
      <c r="E37" s="23">
        <f>SUMIFS('YEARLY DATA'!D:D,'YEARLY DATA'!B:B,'SUMMARRY YEAR TO DATE'!A37,'YEARLY DATA'!A:A,'SUMMARRY YEAR TO DATE'!$E$1)</f>
        <v>0</v>
      </c>
      <c r="F37" s="23">
        <f>SUMIFS('YEARLY DATA'!D:D,'YEARLY DATA'!B:B,'SUMMARRY YEAR TO DATE'!A37,'YEARLY DATA'!A:A,'SUMMARRY YEAR TO DATE'!$F$1)</f>
        <v>0</v>
      </c>
      <c r="G37" s="23">
        <f>SUMIFS('YEARLY DATA'!D:D,'YEARLY DATA'!B:B,'SUMMARRY YEAR TO DATE'!A37,'YEARLY DATA'!A:A,'SUMMARRY YEAR TO DATE'!$G$1)</f>
        <v>0</v>
      </c>
      <c r="H37" s="23">
        <f>SUMIFS('YEARLY DATA'!D:D,'YEARLY DATA'!B:B,'SUMMARRY YEAR TO DATE'!A37,'YEARLY DATA'!A:A,'SUMMARRY YEAR TO DATE'!$H$1)</f>
        <v>0</v>
      </c>
      <c r="I37" s="23">
        <f>SUMIFS('YEARLY DATA'!D:D,'YEARLY DATA'!B:B,'SUMMARRY YEAR TO DATE'!A37,'YEARLY DATA'!A:A,'SUMMARRY YEAR TO DATE'!$I$1)</f>
        <v>0</v>
      </c>
      <c r="J37" s="23">
        <f>SUMIFS('YEARLY DATA'!D:D,'YEARLY DATA'!B:B,'SUMMARRY YEAR TO DATE'!A37,'YEARLY DATA'!A:A,'SUMMARRY YEAR TO DATE'!$J$1)</f>
        <v>0</v>
      </c>
      <c r="K37" s="23">
        <f>SUMIFS('YEARLY DATA'!D:D,'YEARLY DATA'!B:B,'SUMMARRY YEAR TO DATE'!A37,'YEARLY DATA'!A:A,'SUMMARRY YEAR TO DATE'!$K$1)</f>
        <v>0</v>
      </c>
      <c r="L37" s="23">
        <f>SUMIFS('YEARLY DATA'!D:D,'YEARLY DATA'!B:B,'SUMMARRY YEAR TO DATE'!A37,'YEARLY DATA'!A:A,'SUMMARRY YEAR TO DATE'!$L$1)</f>
        <v>0</v>
      </c>
      <c r="M37" s="23">
        <f t="shared" si="0"/>
        <v>0</v>
      </c>
    </row>
    <row r="38" spans="1:13" x14ac:dyDescent="0.25">
      <c r="A38" s="1" t="s">
        <v>70</v>
      </c>
      <c r="B38" s="23">
        <f>SUMIFS('YEARLY DATA'!D:D,'YEARLY DATA'!B:B,'SUMMARRY YEAR TO DATE'!A38,'YEARLY DATA'!A:A,'SUMMARRY YEAR TO DATE'!$B$1)</f>
        <v>0</v>
      </c>
      <c r="C38" s="23">
        <f>SUMIFS('YEARLY DATA'!D:D,'YEARLY DATA'!B:B,'SUMMARRY YEAR TO DATE'!A38,'YEARLY DATA'!A:A,'SUMMARRY YEAR TO DATE'!$C$1)</f>
        <v>0</v>
      </c>
      <c r="D38" s="23">
        <f>SUMIFS('YEARLY DATA'!D:D,'YEARLY DATA'!B:B,'SUMMARRY YEAR TO DATE'!A38,'YEARLY DATA'!A:A,'SUMMARRY YEAR TO DATE'!$D$1)</f>
        <v>0</v>
      </c>
      <c r="E38" s="23">
        <f>SUMIFS('YEARLY DATA'!D:D,'YEARLY DATA'!B:B,'SUMMARRY YEAR TO DATE'!A38,'YEARLY DATA'!A:A,'SUMMARRY YEAR TO DATE'!$E$1)</f>
        <v>0</v>
      </c>
      <c r="F38" s="23">
        <f>SUMIFS('YEARLY DATA'!D:D,'YEARLY DATA'!B:B,'SUMMARRY YEAR TO DATE'!A38,'YEARLY DATA'!A:A,'SUMMARRY YEAR TO DATE'!$F$1)</f>
        <v>0</v>
      </c>
      <c r="G38" s="23">
        <f>SUMIFS('YEARLY DATA'!D:D,'YEARLY DATA'!B:B,'SUMMARRY YEAR TO DATE'!A38,'YEARLY DATA'!A:A,'SUMMARRY YEAR TO DATE'!$G$1)</f>
        <v>0</v>
      </c>
      <c r="H38" s="23">
        <f>SUMIFS('YEARLY DATA'!D:D,'YEARLY DATA'!B:B,'SUMMARRY YEAR TO DATE'!A38,'YEARLY DATA'!A:A,'SUMMARRY YEAR TO DATE'!$H$1)</f>
        <v>0</v>
      </c>
      <c r="I38" s="23">
        <f>SUMIFS('YEARLY DATA'!D:D,'YEARLY DATA'!B:B,'SUMMARRY YEAR TO DATE'!A38,'YEARLY DATA'!A:A,'SUMMARRY YEAR TO DATE'!$I$1)</f>
        <v>0</v>
      </c>
      <c r="J38" s="23">
        <f>SUMIFS('YEARLY DATA'!D:D,'YEARLY DATA'!B:B,'SUMMARRY YEAR TO DATE'!A38,'YEARLY DATA'!A:A,'SUMMARRY YEAR TO DATE'!$J$1)</f>
        <v>0</v>
      </c>
      <c r="K38" s="23">
        <f>SUMIFS('YEARLY DATA'!D:D,'YEARLY DATA'!B:B,'SUMMARRY YEAR TO DATE'!A38,'YEARLY DATA'!A:A,'SUMMARRY YEAR TO DATE'!$K$1)</f>
        <v>0</v>
      </c>
      <c r="L38" s="23">
        <f>SUMIFS('YEARLY DATA'!D:D,'YEARLY DATA'!B:B,'SUMMARRY YEAR TO DATE'!A38,'YEARLY DATA'!A:A,'SUMMARRY YEAR TO DATE'!$L$1)</f>
        <v>0</v>
      </c>
      <c r="M38" s="23">
        <f t="shared" si="0"/>
        <v>0</v>
      </c>
    </row>
    <row r="39" spans="1:13" x14ac:dyDescent="0.25">
      <c r="A39" s="1" t="s">
        <v>28</v>
      </c>
      <c r="B39" s="23">
        <f>SUMIFS('YEARLY DATA'!D:D,'YEARLY DATA'!B:B,'SUMMARRY YEAR TO DATE'!A39,'YEARLY DATA'!A:A,'SUMMARRY YEAR TO DATE'!$B$1)</f>
        <v>0</v>
      </c>
      <c r="C39" s="23">
        <f>SUMIFS('YEARLY DATA'!D:D,'YEARLY DATA'!B:B,'SUMMARRY YEAR TO DATE'!A39,'YEARLY DATA'!A:A,'SUMMARRY YEAR TO DATE'!$C$1)</f>
        <v>0</v>
      </c>
      <c r="D39" s="23">
        <f>SUMIFS('YEARLY DATA'!D:D,'YEARLY DATA'!B:B,'SUMMARRY YEAR TO DATE'!A39,'YEARLY DATA'!A:A,'SUMMARRY YEAR TO DATE'!$D$1)</f>
        <v>0</v>
      </c>
      <c r="E39" s="23">
        <f>SUMIFS('YEARLY DATA'!D:D,'YEARLY DATA'!B:B,'SUMMARRY YEAR TO DATE'!A39,'YEARLY DATA'!A:A,'SUMMARRY YEAR TO DATE'!$E$1)</f>
        <v>0</v>
      </c>
      <c r="F39" s="23">
        <f>SUMIFS('YEARLY DATA'!D:D,'YEARLY DATA'!B:B,'SUMMARRY YEAR TO DATE'!A39,'YEARLY DATA'!A:A,'SUMMARRY YEAR TO DATE'!$F$1)</f>
        <v>0</v>
      </c>
      <c r="G39" s="23">
        <f>SUMIFS('YEARLY DATA'!D:D,'YEARLY DATA'!B:B,'SUMMARRY YEAR TO DATE'!A39,'YEARLY DATA'!A:A,'SUMMARRY YEAR TO DATE'!$G$1)</f>
        <v>0</v>
      </c>
      <c r="H39" s="23">
        <f>SUMIFS('YEARLY DATA'!D:D,'YEARLY DATA'!B:B,'SUMMARRY YEAR TO DATE'!A39,'YEARLY DATA'!A:A,'SUMMARRY YEAR TO DATE'!$H$1)</f>
        <v>0</v>
      </c>
      <c r="I39" s="23">
        <f>SUMIFS('YEARLY DATA'!D:D,'YEARLY DATA'!B:B,'SUMMARRY YEAR TO DATE'!A39,'YEARLY DATA'!A:A,'SUMMARRY YEAR TO DATE'!$I$1)</f>
        <v>0</v>
      </c>
      <c r="J39" s="23">
        <f>SUMIFS('YEARLY DATA'!D:D,'YEARLY DATA'!B:B,'SUMMARRY YEAR TO DATE'!A39,'YEARLY DATA'!A:A,'SUMMARRY YEAR TO DATE'!$J$1)</f>
        <v>0</v>
      </c>
      <c r="K39" s="23">
        <f>SUMIFS('YEARLY DATA'!D:D,'YEARLY DATA'!B:B,'SUMMARRY YEAR TO DATE'!A39,'YEARLY DATA'!A:A,'SUMMARRY YEAR TO DATE'!$K$1)</f>
        <v>0</v>
      </c>
      <c r="L39" s="23">
        <f>SUMIFS('YEARLY DATA'!D:D,'YEARLY DATA'!B:B,'SUMMARRY YEAR TO DATE'!A39,'YEARLY DATA'!A:A,'SUMMARRY YEAR TO DATE'!$L$1)</f>
        <v>0</v>
      </c>
      <c r="M39" s="23">
        <f t="shared" si="0"/>
        <v>0</v>
      </c>
    </row>
    <row r="40" spans="1:13" x14ac:dyDescent="0.25">
      <c r="A40" s="1" t="s">
        <v>93</v>
      </c>
      <c r="B40" s="23">
        <f>SUMIFS('YEARLY DATA'!D:D,'YEARLY DATA'!B:B,'SUMMARRY YEAR TO DATE'!A40,'YEARLY DATA'!A:A,'SUMMARRY YEAR TO DATE'!$B$1)</f>
        <v>0</v>
      </c>
      <c r="C40" s="23">
        <f>SUMIFS('YEARLY DATA'!D:D,'YEARLY DATA'!B:B,'SUMMARRY YEAR TO DATE'!A40,'YEARLY DATA'!A:A,'SUMMARRY YEAR TO DATE'!$C$1)</f>
        <v>0</v>
      </c>
      <c r="D40" s="23">
        <f>SUMIFS('YEARLY DATA'!D:D,'YEARLY DATA'!B:B,'SUMMARRY YEAR TO DATE'!A40,'YEARLY DATA'!A:A,'SUMMARRY YEAR TO DATE'!$D$1)</f>
        <v>0</v>
      </c>
      <c r="E40" s="23">
        <f>SUMIFS('YEARLY DATA'!D:D,'YEARLY DATA'!B:B,'SUMMARRY YEAR TO DATE'!A40,'YEARLY DATA'!A:A,'SUMMARRY YEAR TO DATE'!$E$1)</f>
        <v>0</v>
      </c>
      <c r="F40" s="23">
        <f>SUMIFS('YEARLY DATA'!D:D,'YEARLY DATA'!B:B,'SUMMARRY YEAR TO DATE'!A40,'YEARLY DATA'!A:A,'SUMMARRY YEAR TO DATE'!$F$1)</f>
        <v>0</v>
      </c>
      <c r="G40" s="23">
        <f>SUMIFS('YEARLY DATA'!D:D,'YEARLY DATA'!B:B,'SUMMARRY YEAR TO DATE'!A40,'YEARLY DATA'!A:A,'SUMMARRY YEAR TO DATE'!$G$1)</f>
        <v>0</v>
      </c>
      <c r="H40" s="23">
        <f>SUMIFS('YEARLY DATA'!D:D,'YEARLY DATA'!B:B,'SUMMARRY YEAR TO DATE'!A40,'YEARLY DATA'!A:A,'SUMMARRY YEAR TO DATE'!$H$1)</f>
        <v>0</v>
      </c>
      <c r="I40" s="23">
        <f>SUMIFS('YEARLY DATA'!D:D,'YEARLY DATA'!B:B,'SUMMARRY YEAR TO DATE'!A40,'YEARLY DATA'!A:A,'SUMMARRY YEAR TO DATE'!$I$1)</f>
        <v>0</v>
      </c>
      <c r="J40" s="23">
        <f>SUMIFS('YEARLY DATA'!D:D,'YEARLY DATA'!B:B,'SUMMARRY YEAR TO DATE'!A40,'YEARLY DATA'!A:A,'SUMMARRY YEAR TO DATE'!$J$1)</f>
        <v>0</v>
      </c>
      <c r="K40" s="23">
        <f>SUMIFS('YEARLY DATA'!D:D,'YEARLY DATA'!B:B,'SUMMARRY YEAR TO DATE'!A40,'YEARLY DATA'!A:A,'SUMMARRY YEAR TO DATE'!$K$1)</f>
        <v>0</v>
      </c>
      <c r="L40" s="23">
        <f>SUMIFS('YEARLY DATA'!D:D,'YEARLY DATA'!B:B,'SUMMARRY YEAR TO DATE'!A40,'YEARLY DATA'!A:A,'SUMMARRY YEAR TO DATE'!$L$1)</f>
        <v>0</v>
      </c>
      <c r="M40" s="23">
        <f t="shared" si="0"/>
        <v>0</v>
      </c>
    </row>
    <row r="41" spans="1:13" x14ac:dyDescent="0.25">
      <c r="A41" s="15" t="s">
        <v>38</v>
      </c>
      <c r="B41" s="94">
        <f>SUM(B2:B40)</f>
        <v>26097674</v>
      </c>
      <c r="C41" s="94">
        <f t="shared" ref="C41:M41" si="1">SUM(C2:C40)</f>
        <v>31753384</v>
      </c>
      <c r="D41" s="94">
        <f t="shared" si="1"/>
        <v>30021237</v>
      </c>
      <c r="E41" s="94">
        <f t="shared" si="1"/>
        <v>20279823.350000001</v>
      </c>
      <c r="F41" s="94">
        <f t="shared" si="1"/>
        <v>8905964.3399999999</v>
      </c>
      <c r="G41" s="94">
        <f t="shared" si="1"/>
        <v>0</v>
      </c>
      <c r="H41" s="94">
        <f t="shared" si="1"/>
        <v>0</v>
      </c>
      <c r="I41" s="94">
        <f t="shared" si="1"/>
        <v>0</v>
      </c>
      <c r="J41" s="94">
        <f t="shared" si="1"/>
        <v>0</v>
      </c>
      <c r="K41" s="94">
        <f t="shared" si="1"/>
        <v>0</v>
      </c>
      <c r="L41" s="94">
        <f t="shared" si="1"/>
        <v>0</v>
      </c>
      <c r="M41" s="94">
        <f t="shared" si="1"/>
        <v>117058082.69</v>
      </c>
    </row>
  </sheetData>
  <sortState ref="A2:A36">
    <sortCondition ref="A2:A36"/>
  </sortState>
  <conditionalFormatting sqref="A1:A1048576">
    <cfRule type="duplicateValues" dxfId="0" priority="1"/>
  </conditionalFormatting>
  <pageMargins left="0.25" right="0.25" top="0.75" bottom="0.75" header="0.3" footer="0.3"/>
  <pageSetup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7"/>
  <sheetViews>
    <sheetView workbookViewId="0">
      <selection activeCell="J22" sqref="J22"/>
    </sheetView>
  </sheetViews>
  <sheetFormatPr defaultColWidth="9.140625" defaultRowHeight="15" x14ac:dyDescent="0.25"/>
  <cols>
    <col min="1" max="1" width="31" style="1" bestFit="1" customWidth="1"/>
    <col min="2" max="2" width="13.7109375" style="1" bestFit="1" customWidth="1"/>
    <col min="3" max="4" width="14.28515625" style="1" bestFit="1" customWidth="1"/>
    <col min="5" max="5" width="13.7109375" style="1" bestFit="1" customWidth="1"/>
    <col min="6" max="6" width="19.42578125" style="1" bestFit="1" customWidth="1"/>
    <col min="7" max="7" width="19" style="1" bestFit="1" customWidth="1"/>
    <col min="8" max="9" width="14.28515625" style="1" bestFit="1" customWidth="1"/>
    <col min="10" max="10" width="9.85546875" style="1" bestFit="1" customWidth="1"/>
    <col min="11" max="11" width="16.42578125" style="1" customWidth="1"/>
    <col min="12" max="12" width="16" style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x14ac:dyDescent="0.25">
      <c r="B1" s="106" t="s">
        <v>36</v>
      </c>
    </row>
    <row r="2" spans="1:14" x14ac:dyDescent="0.25">
      <c r="A2" s="107" t="s">
        <v>6</v>
      </c>
      <c r="B2" s="107" t="s">
        <v>16</v>
      </c>
      <c r="C2" s="107" t="s">
        <v>10</v>
      </c>
      <c r="D2" s="107" t="s">
        <v>39</v>
      </c>
      <c r="F2" s="107" t="s">
        <v>7</v>
      </c>
      <c r="G2" s="107" t="s">
        <v>16</v>
      </c>
      <c r="H2" s="107" t="s">
        <v>10</v>
      </c>
      <c r="I2" s="107" t="s">
        <v>39</v>
      </c>
      <c r="K2" s="108" t="s">
        <v>4</v>
      </c>
      <c r="L2" s="108" t="s">
        <v>16</v>
      </c>
      <c r="M2" s="108" t="s">
        <v>10</v>
      </c>
      <c r="N2" s="108" t="s">
        <v>39</v>
      </c>
    </row>
    <row r="3" spans="1:14" x14ac:dyDescent="0.25">
      <c r="A3" s="13" t="s">
        <v>11</v>
      </c>
      <c r="B3" s="109">
        <f>SUMIFS('MONTHLY DATA'!F:F,'MONTHLY DATA'!I:I,'WEEKLY SALES'!A3,'MONTHLY DATA'!H:H,'WEEKLY SALES'!$B$2,'MONTHLY DATA'!B:B,'WEEKLY SALES'!$B$1)</f>
        <v>2465076</v>
      </c>
      <c r="C3" s="109">
        <f>SUMIFS('MONTHLY DATA'!F:F,'MONTHLY DATA'!I:I,'WEEKLY SALES'!A3,'MONTHLY DATA'!H:H,'WEEKLY SALES'!$C$2,'MONTHLY DATA'!B:B,'WEEKLY SALES'!$B$1)</f>
        <v>515869</v>
      </c>
      <c r="D3" s="109">
        <f>C3+B3</f>
        <v>2980945</v>
      </c>
      <c r="F3" s="13" t="s">
        <v>12</v>
      </c>
      <c r="G3" s="109">
        <f>SUMIFS('MONTHLY DATA'!F:F,'MONTHLY DATA'!J:J,'WEEKLY SALES'!F3,'MONTHLY DATA'!H:H,'WEEKLY SALES'!$G$2,'MONTHLY DATA'!B:B,'WEEKLY SALES'!$B$1)</f>
        <v>993302</v>
      </c>
      <c r="H3" s="109">
        <f>SUMIFS('MONTHLY DATA'!F:F,'MONTHLY DATA'!J:J,'WEEKLY SALES'!F3,'MONTHLY DATA'!H:H,'WEEKLY SALES'!$H$2,'MONTHLY DATA'!B:B,'WEEKLY SALES'!$B$1)</f>
        <v>3615869</v>
      </c>
      <c r="I3" s="109">
        <f>H3+G3</f>
        <v>4609171</v>
      </c>
      <c r="K3" s="13" t="s">
        <v>9</v>
      </c>
      <c r="L3" s="109">
        <f>SUMIFS('MONTHLY DATA'!F:F,'MONTHLY DATA'!G:G,'WEEKLY SALES'!K3,'MONTHLY DATA'!H:H,'WEEKLY SALES'!$L$2,'MONTHLY DATA'!B:B,'WEEKLY SALES'!$B$1)</f>
        <v>3386000</v>
      </c>
      <c r="M3" s="109">
        <f>SUMIFS('MONTHLY DATA'!F:F,'MONTHLY DATA'!G:G,'WEEKLY SALES'!K3,'MONTHLY DATA'!H:H,'WEEKLY SALES'!$M$2,'MONTHLY DATA'!B:B,'WEEKLY SALES'!$B$1)</f>
        <v>400000</v>
      </c>
      <c r="N3" s="109">
        <f>M3+L3</f>
        <v>3786000</v>
      </c>
    </row>
    <row r="4" spans="1:14" x14ac:dyDescent="0.25">
      <c r="A4" s="13" t="s">
        <v>15</v>
      </c>
      <c r="B4" s="109">
        <f>SUMIFS('MONTHLY DATA'!F:F,'MONTHLY DATA'!I:I,'WEEKLY SALES'!A4,'MONTHLY DATA'!H:H,'WEEKLY SALES'!$B$2,'MONTHLY DATA'!B:B,'WEEKLY SALES'!$B$1)</f>
        <v>1240000</v>
      </c>
      <c r="C4" s="109">
        <f>SUMIFS('MONTHLY DATA'!F:F,'MONTHLY DATA'!I:I,'WEEKLY SALES'!A4,'MONTHLY DATA'!H:H,'WEEKLY SALES'!$C$2,'MONTHLY DATA'!B:B,'WEEKLY SALES'!$B$1)</f>
        <v>3100000</v>
      </c>
      <c r="D4" s="109">
        <f t="shared" ref="D4:D12" si="0">C4+B4</f>
        <v>4340000</v>
      </c>
      <c r="F4" s="13" t="s">
        <v>18</v>
      </c>
      <c r="G4" s="109">
        <f>SUMIFS('MONTHLY DATA'!F:F,'MONTHLY DATA'!J:J,'WEEKLY SALES'!F4,'MONTHLY DATA'!H:H,'WEEKLY SALES'!$G$2,'MONTHLY DATA'!B:B,'WEEKLY SALES'!$B$1)</f>
        <v>436098</v>
      </c>
      <c r="H4" s="109">
        <f>SUMIFS('MONTHLY DATA'!F:F,'MONTHLY DATA'!J:J,'WEEKLY SALES'!F4,'MONTHLY DATA'!H:H,'WEEKLY SALES'!$H$2,'MONTHLY DATA'!B:B,'WEEKLY SALES'!$B$1)</f>
        <v>0</v>
      </c>
      <c r="I4" s="109">
        <f t="shared" ref="I4:I13" si="1">H4+G4</f>
        <v>436098</v>
      </c>
      <c r="K4" s="13" t="s">
        <v>61</v>
      </c>
      <c r="L4" s="109">
        <f>SUMIFS('MONTHLY DATA'!F:F,'MONTHLY DATA'!G:G,'WEEKLY SALES'!K4,'MONTHLY DATA'!H:H,'WEEKLY SALES'!$L$2,'MONTHLY DATA'!B:B,'WEEKLY SALES'!$B$1)</f>
        <v>0</v>
      </c>
      <c r="M4" s="109">
        <f>SUMIFS('MONTHLY DATA'!F:F,'MONTHLY DATA'!G:G,'WEEKLY SALES'!K4,'MONTHLY DATA'!H:H,'WEEKLY SALES'!$M$2,'MONTHLY DATA'!B:B,'WEEKLY SALES'!$B$1)</f>
        <v>0</v>
      </c>
      <c r="N4" s="109">
        <f t="shared" ref="N4:N9" si="2">M4+L4</f>
        <v>0</v>
      </c>
    </row>
    <row r="5" spans="1:14" x14ac:dyDescent="0.25">
      <c r="A5" s="13" t="s">
        <v>25</v>
      </c>
      <c r="B5" s="109">
        <f>SUMIFS('MONTHLY DATA'!F:F,'MONTHLY DATA'!I:I,'WEEKLY SALES'!A5,'MONTHLY DATA'!H:H,'WEEKLY SALES'!$B$2,'MONTHLY DATA'!B:B,'WEEKLY SALES'!$B$1)</f>
        <v>0</v>
      </c>
      <c r="C5" s="109">
        <f>SUMIFS('MONTHLY DATA'!F:F,'MONTHLY DATA'!I:I,'WEEKLY SALES'!A5,'MONTHLY DATA'!H:H,'WEEKLY SALES'!$C$2,'MONTHLY DATA'!B:B,'WEEKLY SALES'!$B$1)</f>
        <v>0</v>
      </c>
      <c r="D5" s="109">
        <f t="shared" si="0"/>
        <v>0</v>
      </c>
      <c r="F5" s="13" t="s">
        <v>19</v>
      </c>
      <c r="G5" s="109">
        <f>SUMIFS('MONTHLY DATA'!F:F,'MONTHLY DATA'!J:J,'WEEKLY SALES'!F5,'MONTHLY DATA'!H:H,'WEEKLY SALES'!$G$2,'MONTHLY DATA'!B:B,'WEEKLY SALES'!$B$1)</f>
        <v>940000</v>
      </c>
      <c r="H5" s="109">
        <f>SUMIFS('MONTHLY DATA'!F:F,'MONTHLY DATA'!J:J,'WEEKLY SALES'!F5,'MONTHLY DATA'!H:H,'WEEKLY SALES'!$H$2,'MONTHLY DATA'!B:B,'WEEKLY SALES'!$B$1)</f>
        <v>0</v>
      </c>
      <c r="I5" s="109">
        <f t="shared" si="1"/>
        <v>940000</v>
      </c>
      <c r="K5" s="13" t="s">
        <v>21</v>
      </c>
      <c r="L5" s="109">
        <f>SUMIFS('MONTHLY DATA'!F:F,'MONTHLY DATA'!G:G,'WEEKLY SALES'!K5,'MONTHLY DATA'!H:H,'WEEKLY SALES'!$L$2,'MONTHLY DATA'!B:B,'WEEKLY SALES'!$B$1)</f>
        <v>733400</v>
      </c>
      <c r="M5" s="109">
        <f>SUMIFS('MONTHLY DATA'!F:F,'MONTHLY DATA'!G:G,'WEEKLY SALES'!K5,'MONTHLY DATA'!H:H,'WEEKLY SALES'!$M$2,'MONTHLY DATA'!B:B,'WEEKLY SALES'!$B$1)</f>
        <v>165869</v>
      </c>
      <c r="N5" s="109">
        <f t="shared" si="2"/>
        <v>899269</v>
      </c>
    </row>
    <row r="6" spans="1:14" x14ac:dyDescent="0.25">
      <c r="A6" s="13" t="s">
        <v>17</v>
      </c>
      <c r="B6" s="109">
        <f>SUMIFS('MONTHLY DATA'!F:F,'MONTHLY DATA'!I:I,'WEEKLY SALES'!A6,'MONTHLY DATA'!H:H,'WEEKLY SALES'!$B$2,'MONTHLY DATA'!B:B,'WEEKLY SALES'!$B$1)</f>
        <v>414324</v>
      </c>
      <c r="C6" s="109">
        <f>SUMIFS('MONTHLY DATA'!F:F,'MONTHLY DATA'!I:I,'WEEKLY SALES'!A6,'MONTHLY DATA'!H:H,'WEEKLY SALES'!$C$2,'MONTHLY DATA'!B:B,'WEEKLY SALES'!$B$1)</f>
        <v>0</v>
      </c>
      <c r="D6" s="109">
        <f t="shared" si="0"/>
        <v>414324</v>
      </c>
      <c r="F6" s="13" t="s">
        <v>74</v>
      </c>
      <c r="G6" s="109">
        <f>SUMIFS('MONTHLY DATA'!F:F,'MONTHLY DATA'!J:J,'WEEKLY SALES'!F6,'MONTHLY DATA'!H:H,'WEEKLY SALES'!$G$2,'MONTHLY DATA'!B:B,'WEEKLY SALES'!$B$1)</f>
        <v>0</v>
      </c>
      <c r="H6" s="109">
        <f>SUMIFS('MONTHLY DATA'!F:F,'MONTHLY DATA'!J:J,'WEEKLY SALES'!F6,'MONTHLY DATA'!H:H,'WEEKLY SALES'!$H$2,'MONTHLY DATA'!B:B,'WEEKLY SALES'!$B$1)</f>
        <v>0</v>
      </c>
      <c r="I6" s="109">
        <f t="shared" si="1"/>
        <v>0</v>
      </c>
      <c r="K6" s="13" t="s">
        <v>65</v>
      </c>
      <c r="L6" s="109">
        <f>SUMIFS('MONTHLY DATA'!F:F,'MONTHLY DATA'!G:G,'WEEKLY SALES'!K6,'MONTHLY DATA'!H:H,'WEEKLY SALES'!$L$2,'MONTHLY DATA'!B:B,'WEEKLY SALES'!$B$1)</f>
        <v>0</v>
      </c>
      <c r="M6" s="109">
        <f>SUMIFS('MONTHLY DATA'!F:F,'MONTHLY DATA'!G:G,'WEEKLY SALES'!K6,'MONTHLY DATA'!H:H,'WEEKLY SALES'!$M$2,'MONTHLY DATA'!B:B,'WEEKLY SALES'!$B$1)</f>
        <v>0</v>
      </c>
      <c r="N6" s="109">
        <f t="shared" si="2"/>
        <v>0</v>
      </c>
    </row>
    <row r="7" spans="1:14" x14ac:dyDescent="0.25">
      <c r="A7" s="13" t="s">
        <v>56</v>
      </c>
      <c r="B7" s="109">
        <f>SUMIFS('MONTHLY DATA'!F:F,'MONTHLY DATA'!I:I,'WEEKLY SALES'!A7,'MONTHLY DATA'!H:H,'WEEKLY SALES'!$B$2,'MONTHLY DATA'!B:B,'WEEKLY SALES'!$B$1)</f>
        <v>0</v>
      </c>
      <c r="C7" s="109">
        <f>SUMIFS('MONTHLY DATA'!F:F,'MONTHLY DATA'!I:I,'WEEKLY SALES'!A7,'MONTHLY DATA'!H:H,'WEEKLY SALES'!$C$2,'MONTHLY DATA'!B:B,'WEEKLY SALES'!$B$1)</f>
        <v>0</v>
      </c>
      <c r="D7" s="109">
        <f t="shared" si="0"/>
        <v>0</v>
      </c>
      <c r="F7" s="13" t="s">
        <v>99</v>
      </c>
      <c r="G7" s="109">
        <f>SUMIFS('MONTHLY DATA'!F:F,'MONTHLY DATA'!J:J,'WEEKLY SALES'!F7,'MONTHLY DATA'!H:H,'WEEKLY SALES'!$G$2,'MONTHLY DATA'!B:B,'WEEKLY SALES'!$B$1)</f>
        <v>0</v>
      </c>
      <c r="H7" s="109">
        <f>SUMIFS('MONTHLY DATA'!F:F,'MONTHLY DATA'!J:J,'WEEKLY SALES'!F7,'MONTHLY DATA'!H:H,'WEEKLY SALES'!$H$2,'MONTHLY DATA'!B:B,'WEEKLY SALES'!$B$1)</f>
        <v>0</v>
      </c>
      <c r="I7" s="109">
        <f t="shared" si="1"/>
        <v>0</v>
      </c>
      <c r="K7" s="1" t="s">
        <v>454</v>
      </c>
      <c r="L7" s="109">
        <f>SUMIFS('MONTHLY DATA'!F:F,'MONTHLY DATA'!G:G,'WEEKLY SALES'!K7,'MONTHLY DATA'!H:H,'WEEKLY SALES'!$L$2,'MONTHLY DATA'!B:B,'WEEKLY SALES'!$B$1)</f>
        <v>0</v>
      </c>
      <c r="M7" s="109">
        <f>SUMIFS('MONTHLY DATA'!F:F,'MONTHLY DATA'!G:G,'WEEKLY SALES'!K7,'MONTHLY DATA'!H:H,'WEEKLY SALES'!$M$2,'MONTHLY DATA'!B:B,'WEEKLY SALES'!$B$1)</f>
        <v>0</v>
      </c>
      <c r="N7" s="109">
        <f t="shared" ref="N7:N8" si="3">M7+L7</f>
        <v>0</v>
      </c>
    </row>
    <row r="8" spans="1:14" x14ac:dyDescent="0.25">
      <c r="A8" s="13" t="s">
        <v>26</v>
      </c>
      <c r="B8" s="109">
        <f>SUMIFS('MONTHLY DATA'!F:F,'MONTHLY DATA'!I:I,'WEEKLY SALES'!A8,'MONTHLY DATA'!H:H,'WEEKLY SALES'!$B$2,'MONTHLY DATA'!B:B,'WEEKLY SALES'!$B$1)</f>
        <v>0</v>
      </c>
      <c r="C8" s="109">
        <f>SUMIFS('MONTHLY DATA'!F:F,'MONTHLY DATA'!I:I,'WEEKLY SALES'!A8,'MONTHLY DATA'!H:H,'WEEKLY SALES'!$C$2,'MONTHLY DATA'!B:B,'WEEKLY SALES'!$B$1)</f>
        <v>0</v>
      </c>
      <c r="D8" s="109">
        <f t="shared" si="0"/>
        <v>0</v>
      </c>
      <c r="F8" s="13" t="s">
        <v>33</v>
      </c>
      <c r="G8" s="109">
        <f>SUMIFS('MONTHLY DATA'!F:F,'MONTHLY DATA'!J:J,'WEEKLY SALES'!F8,'MONTHLY DATA'!H:H,'WEEKLY SALES'!$G$2,'MONTHLY DATA'!B:B,'WEEKLY SALES'!$B$1)</f>
        <v>0</v>
      </c>
      <c r="H8" s="109">
        <f>SUMIFS('MONTHLY DATA'!F:F,'MONTHLY DATA'!J:J,'WEEKLY SALES'!F8,'MONTHLY DATA'!H:H,'WEEKLY SALES'!$H$2,'MONTHLY DATA'!B:B,'WEEKLY SALES'!$B$1)</f>
        <v>0</v>
      </c>
      <c r="I8" s="109">
        <f t="shared" si="1"/>
        <v>0</v>
      </c>
      <c r="K8" s="13" t="s">
        <v>140</v>
      </c>
      <c r="L8" s="109">
        <f>SUMIFS('MONTHLY DATA'!F:F,'MONTHLY DATA'!G:G,'WEEKLY SALES'!K8,'MONTHLY DATA'!H:H,'WEEKLY SALES'!$L$2,'MONTHLY DATA'!B:B,'WEEKLY SALES'!$B$1)</f>
        <v>0</v>
      </c>
      <c r="M8" s="109">
        <f>SUMIFS('MONTHLY DATA'!F:F,'MONTHLY DATA'!G:G,'WEEKLY SALES'!K8,'MONTHLY DATA'!H:H,'WEEKLY SALES'!$M$2,'MONTHLY DATA'!B:B,'WEEKLY SALES'!$B$1)</f>
        <v>0</v>
      </c>
      <c r="N8" s="109">
        <f t="shared" si="3"/>
        <v>0</v>
      </c>
    </row>
    <row r="9" spans="1:14" x14ac:dyDescent="0.25">
      <c r="A9" s="13" t="s">
        <v>27</v>
      </c>
      <c r="B9" s="109">
        <f>SUMIFS('MONTHLY DATA'!F:F,'MONTHLY DATA'!I:I,'WEEKLY SALES'!A9,'MONTHLY DATA'!H:H,'WEEKLY SALES'!$B$2,'MONTHLY DATA'!B:B,'WEEKLY SALES'!$B$1)</f>
        <v>0</v>
      </c>
      <c r="C9" s="109">
        <f>SUMIFS('MONTHLY DATA'!F:F,'MONTHLY DATA'!I:I,'WEEKLY SALES'!A9,'MONTHLY DATA'!H:H,'WEEKLY SALES'!$C$2,'MONTHLY DATA'!B:B,'WEEKLY SALES'!$B$1)</f>
        <v>0</v>
      </c>
      <c r="D9" s="109">
        <f t="shared" si="0"/>
        <v>0</v>
      </c>
      <c r="F9" s="13" t="s">
        <v>81</v>
      </c>
      <c r="G9" s="109">
        <f>SUMIFS('MONTHLY DATA'!F:F,'MONTHLY DATA'!J:J,'WEEKLY SALES'!F9,'MONTHLY DATA'!H:H,'WEEKLY SALES'!$G$2,'MONTHLY DATA'!B:B,'WEEKLY SALES'!$B$1)</f>
        <v>860000</v>
      </c>
      <c r="H9" s="109">
        <f>SUMIFS('MONTHLY DATA'!F:F,'MONTHLY DATA'!J:J,'WEEKLY SALES'!F9,'MONTHLY DATA'!H:H,'WEEKLY SALES'!$H$2,'MONTHLY DATA'!B:B,'WEEKLY SALES'!$B$1)</f>
        <v>0</v>
      </c>
      <c r="I9" s="109">
        <f t="shared" si="1"/>
        <v>860000</v>
      </c>
      <c r="K9" s="13" t="s">
        <v>13</v>
      </c>
      <c r="L9" s="109">
        <f>SUMIFS('MONTHLY DATA'!F:F,'MONTHLY DATA'!G:G,'WEEKLY SALES'!K9,'MONTHLY DATA'!H:H,'WEEKLY SALES'!$L$2,'MONTHLY DATA'!B:B,'WEEKLY SALES'!$B$1)</f>
        <v>0</v>
      </c>
      <c r="M9" s="109">
        <f>SUMIFS('MONTHLY DATA'!F:F,'MONTHLY DATA'!G:G,'WEEKLY SALES'!K9,'MONTHLY DATA'!H:H,'WEEKLY SALES'!$M$2,'MONTHLY DATA'!B:B,'WEEKLY SALES'!$B$1)</f>
        <v>3050000</v>
      </c>
      <c r="N9" s="109">
        <f t="shared" si="2"/>
        <v>3050000</v>
      </c>
    </row>
    <row r="10" spans="1:14" x14ac:dyDescent="0.25">
      <c r="A10" s="13" t="s">
        <v>136</v>
      </c>
      <c r="B10" s="109">
        <f>SUMIFS('MONTHLY DATA'!F:F,'MONTHLY DATA'!I:I,'WEEKLY SALES'!A10,'MONTHLY DATA'!H:H,'WEEKLY SALES'!$B$2,'MONTHLY DATA'!B:B,'WEEKLY SALES'!$B$1)</f>
        <v>0</v>
      </c>
      <c r="C10" s="109">
        <f>SUMIFS('MONTHLY DATA'!F:F,'MONTHLY DATA'!I:I,'WEEKLY SALES'!A10,'MONTHLY DATA'!H:H,'WEEKLY SALES'!$C$2,'MONTHLY DATA'!B:B,'WEEKLY SALES'!$B$1)</f>
        <v>0</v>
      </c>
      <c r="D10" s="109">
        <f t="shared" si="0"/>
        <v>0</v>
      </c>
      <c r="F10" s="13" t="s">
        <v>149</v>
      </c>
      <c r="G10" s="109">
        <f>SUMIFS('MONTHLY DATA'!F:F,'MONTHLY DATA'!J:J,'WEEKLY SALES'!F10,'MONTHLY DATA'!H:H,'WEEKLY SALES'!$G$2,'MONTHLY DATA'!B:B,'WEEKLY SALES'!$B$1)</f>
        <v>0</v>
      </c>
      <c r="H10" s="109">
        <f>SUMIFS('MONTHLY DATA'!F:F,'MONTHLY DATA'!J:J,'WEEKLY SALES'!F10,'MONTHLY DATA'!H:H,'WEEKLY SALES'!$H$2,'MONTHLY DATA'!B:B,'WEEKLY SALES'!$B$1)</f>
        <v>0</v>
      </c>
      <c r="I10" s="109">
        <f t="shared" si="1"/>
        <v>0</v>
      </c>
      <c r="K10" s="107" t="s">
        <v>38</v>
      </c>
      <c r="L10" s="110">
        <f>SUM(L3:L9)</f>
        <v>4119400</v>
      </c>
      <c r="M10" s="110">
        <f>SUM(M3:M9)</f>
        <v>3615869</v>
      </c>
      <c r="N10" s="110">
        <f>SUM(N3:N9)</f>
        <v>7735269</v>
      </c>
    </row>
    <row r="11" spans="1:14" x14ac:dyDescent="0.25">
      <c r="A11" s="13" t="s">
        <v>89</v>
      </c>
      <c r="B11" s="109">
        <f>SUMIFS('MONTHLY DATA'!F:F,'MONTHLY DATA'!I:I,'WEEKLY SALES'!A11,'MONTHLY DATA'!H:H,'WEEKLY SALES'!$B$2,'MONTHLY DATA'!B:B,'WEEKLY SALES'!$B$1)</f>
        <v>0</v>
      </c>
      <c r="C11" s="109">
        <f>SUMIFS('MONTHLY DATA'!F:F,'MONTHLY DATA'!I:I,'WEEKLY SALES'!A11,'MONTHLY DATA'!H:H,'WEEKLY SALES'!$C$2,'MONTHLY DATA'!B:B,'WEEKLY SALES'!$B$1)</f>
        <v>0</v>
      </c>
      <c r="D11" s="109">
        <f t="shared" si="0"/>
        <v>0</v>
      </c>
      <c r="F11" s="13" t="s">
        <v>127</v>
      </c>
      <c r="G11" s="109">
        <f>SUMIFS('MONTHLY DATA'!F:F,'MONTHLY DATA'!J:J,'WEEKLY SALES'!F11,'MONTHLY DATA'!H:H,'WEEKLY SALES'!$G$2,'MONTHLY DATA'!B:B,'WEEKLY SALES'!$B$1)</f>
        <v>0</v>
      </c>
      <c r="H11" s="109">
        <f>SUMIFS('MONTHLY DATA'!F:F,'MONTHLY DATA'!J:J,'WEEKLY SALES'!F11,'MONTHLY DATA'!H:H,'WEEKLY SALES'!$H$2,'MONTHLY DATA'!B:B,'WEEKLY SALES'!$B$1)</f>
        <v>0</v>
      </c>
      <c r="I11" s="109">
        <f t="shared" si="1"/>
        <v>0</v>
      </c>
    </row>
    <row r="12" spans="1:14" x14ac:dyDescent="0.25">
      <c r="A12" s="13" t="s">
        <v>24</v>
      </c>
      <c r="B12" s="109">
        <f>SUMIFS('MONTHLY DATA'!F:F,'MONTHLY DATA'!I:I,'WEEKLY SALES'!A12,'MONTHLY DATA'!H:H,'WEEKLY SALES'!$B$2,'MONTHLY DATA'!B:B,'WEEKLY SALES'!$B$1)</f>
        <v>0</v>
      </c>
      <c r="C12" s="109">
        <f>SUMIFS('MONTHLY DATA'!F:F,'MONTHLY DATA'!I:I,'WEEKLY SALES'!A12,'MONTHLY DATA'!H:H,'WEEKLY SALES'!$C$2,'MONTHLY DATA'!B:B,'WEEKLY SALES'!$B$1)</f>
        <v>0</v>
      </c>
      <c r="D12" s="109">
        <f t="shared" si="0"/>
        <v>0</v>
      </c>
      <c r="F12" s="13" t="s">
        <v>133</v>
      </c>
      <c r="G12" s="109">
        <f>SUMIFS('MONTHLY DATA'!F:F,'MONTHLY DATA'!J:J,'WEEKLY SALES'!F12,'MONTHLY DATA'!H:H,'WEEKLY SALES'!$G$2,'MONTHLY DATA'!B:B,'WEEKLY SALES'!$B$1)</f>
        <v>890000</v>
      </c>
      <c r="H12" s="109">
        <f>SUMIFS('MONTHLY DATA'!F:F,'MONTHLY DATA'!J:J,'WEEKLY SALES'!F12,'MONTHLY DATA'!H:H,'WEEKLY SALES'!$H$2,'MONTHLY DATA'!B:B,'WEEKLY SALES'!$B$1)</f>
        <v>0</v>
      </c>
      <c r="I12" s="109">
        <f t="shared" si="1"/>
        <v>890000</v>
      </c>
    </row>
    <row r="13" spans="1:14" x14ac:dyDescent="0.25">
      <c r="A13" s="13" t="s">
        <v>102</v>
      </c>
      <c r="B13" s="109">
        <f>SUMIFS('MONTHLY DATA'!F:F,'MONTHLY DATA'!I:I,'WEEKLY SALES'!A13,'MONTHLY DATA'!H:H,'WEEKLY SALES'!$B$2,'MONTHLY DATA'!B:B,'WEEKLY SALES'!$B$1)</f>
        <v>0</v>
      </c>
      <c r="C13" s="109">
        <f>SUMIFS('MONTHLY DATA'!F:F,'MONTHLY DATA'!I:I,'WEEKLY SALES'!A13,'MONTHLY DATA'!H:H,'WEEKLY SALES'!$C$2,'MONTHLY DATA'!B:B,'WEEKLY SALES'!$B$1)</f>
        <v>0</v>
      </c>
      <c r="D13" s="109">
        <f t="shared" ref="D13:D14" si="4">C13+B13</f>
        <v>0</v>
      </c>
      <c r="F13" s="13" t="s">
        <v>137</v>
      </c>
      <c r="G13" s="109">
        <f>SUMIFS('MONTHLY DATA'!F:F,'MONTHLY DATA'!J:J,'WEEKLY SALES'!F13,'MONTHLY DATA'!H:H,'WEEKLY SALES'!$G$2,'MONTHLY DATA'!B:B,'WEEKLY SALES'!$B$1)</f>
        <v>0</v>
      </c>
      <c r="H13" s="109">
        <f>SUMIFS('MONTHLY DATA'!F:F,'MONTHLY DATA'!J:J,'WEEKLY SALES'!F13,'MONTHLY DATA'!H:H,'WEEKLY SALES'!$H$2,'MONTHLY DATA'!B:B,'WEEKLY SALES'!$B$1)</f>
        <v>0</v>
      </c>
      <c r="I13" s="109">
        <f t="shared" si="1"/>
        <v>0</v>
      </c>
    </row>
    <row r="14" spans="1:14" x14ac:dyDescent="0.25">
      <c r="A14" s="13" t="s">
        <v>188</v>
      </c>
      <c r="B14" s="109">
        <f>SUMIFS('MONTHLY DATA'!F:F,'MONTHLY DATA'!I:I,'WEEKLY SALES'!A14,'MONTHLY DATA'!H:H,'WEEKLY SALES'!$B$2,'MONTHLY DATA'!B:B,'WEEKLY SALES'!$B$1)</f>
        <v>0</v>
      </c>
      <c r="C14" s="109">
        <f>SUMIFS('MONTHLY DATA'!F:F,'MONTHLY DATA'!I:I,'WEEKLY SALES'!A14,'MONTHLY DATA'!H:H,'WEEKLY SALES'!$C$2,'MONTHLY DATA'!B:B,'WEEKLY SALES'!$B$1)</f>
        <v>0</v>
      </c>
      <c r="D14" s="109">
        <f t="shared" si="4"/>
        <v>0</v>
      </c>
      <c r="F14" s="5" t="s">
        <v>183</v>
      </c>
      <c r="G14" s="109">
        <f>SUMIFS('MONTHLY DATA'!F:F,'MONTHLY DATA'!J:J,'WEEKLY SALES'!F14,'MONTHLY DATA'!H:H,'WEEKLY SALES'!$G$2,'MONTHLY DATA'!B:B,'WEEKLY SALES'!$B$1)</f>
        <v>0</v>
      </c>
      <c r="H14" s="109">
        <f>SUMIFS('MONTHLY DATA'!F:F,'MONTHLY DATA'!J:J,'WEEKLY SALES'!F14,'MONTHLY DATA'!H:H,'WEEKLY SALES'!$H$2,'MONTHLY DATA'!B:B,'WEEKLY SALES'!$B$1)</f>
        <v>0</v>
      </c>
      <c r="I14" s="109">
        <f t="shared" ref="I14:I16" si="5">H14+G14</f>
        <v>0</v>
      </c>
    </row>
    <row r="15" spans="1:14" x14ac:dyDescent="0.25">
      <c r="A15" s="107" t="s">
        <v>38</v>
      </c>
      <c r="B15" s="110">
        <f>SUM(B3:B14)</f>
        <v>4119400</v>
      </c>
      <c r="C15" s="110">
        <f>SUM(C3:C14)</f>
        <v>3615869</v>
      </c>
      <c r="D15" s="110">
        <f>SUM(D3:D14)</f>
        <v>7735269</v>
      </c>
      <c r="F15" s="13" t="s">
        <v>146</v>
      </c>
      <c r="G15" s="109">
        <f>SUMIFS('MONTHLY DATA'!F:F,'MONTHLY DATA'!J:J,'WEEKLY SALES'!F15,'MONTHLY DATA'!H:H,'WEEKLY SALES'!$G$2,'MONTHLY DATA'!B:B,'WEEKLY SALES'!$B$1)</f>
        <v>0</v>
      </c>
      <c r="H15" s="109">
        <f>SUMIFS('MONTHLY DATA'!F:F,'MONTHLY DATA'!J:J,'WEEKLY SALES'!F15,'MONTHLY DATA'!H:H,'WEEKLY SALES'!$H$2,'MONTHLY DATA'!B:B,'WEEKLY SALES'!$B$1)</f>
        <v>0</v>
      </c>
      <c r="I15" s="109">
        <f t="shared" si="5"/>
        <v>0</v>
      </c>
    </row>
    <row r="16" spans="1:14" x14ac:dyDescent="0.25">
      <c r="F16" s="13" t="s">
        <v>186</v>
      </c>
      <c r="G16" s="109">
        <f>SUMIFS('MONTHLY DATA'!F:F,'MONTHLY DATA'!J:J,'WEEKLY SALES'!F16,'MONTHLY DATA'!H:H,'WEEKLY SALES'!$G$2,'MONTHLY DATA'!B:B,'WEEKLY SALES'!$B$1)</f>
        <v>0</v>
      </c>
      <c r="H16" s="109">
        <f>SUMIFS('MONTHLY DATA'!F:F,'MONTHLY DATA'!J:J,'WEEKLY SALES'!F16,'MONTHLY DATA'!H:H,'WEEKLY SALES'!$H$2,'MONTHLY DATA'!B:B,'WEEKLY SALES'!$B$1)</f>
        <v>0</v>
      </c>
      <c r="I16" s="109">
        <f t="shared" si="5"/>
        <v>0</v>
      </c>
    </row>
    <row r="17" spans="1:12" x14ac:dyDescent="0.25">
      <c r="F17" s="107" t="s">
        <v>38</v>
      </c>
      <c r="G17" s="110">
        <f>SUM(G3:G16)</f>
        <v>4119400</v>
      </c>
      <c r="H17" s="110">
        <f>SUM(H3:H16)</f>
        <v>3615869</v>
      </c>
      <c r="I17" s="110">
        <f>SUM(I3:I16)</f>
        <v>7735269</v>
      </c>
    </row>
    <row r="18" spans="1:12" x14ac:dyDescent="0.25">
      <c r="F18" s="111"/>
      <c r="G18" s="112"/>
      <c r="H18" s="112"/>
      <c r="I18" s="112"/>
    </row>
    <row r="19" spans="1:12" x14ac:dyDescent="0.25">
      <c r="F19" s="111"/>
      <c r="G19" s="112"/>
      <c r="H19" s="112"/>
      <c r="I19" s="112"/>
      <c r="K19" s="36">
        <f>G20/I20</f>
        <v>0.20571428571428571</v>
      </c>
    </row>
    <row r="20" spans="1:12" x14ac:dyDescent="0.25">
      <c r="F20" s="101" t="s">
        <v>53</v>
      </c>
      <c r="G20" s="13">
        <f>H52</f>
        <v>9</v>
      </c>
      <c r="H20" s="101" t="s">
        <v>40</v>
      </c>
      <c r="I20" s="113">
        <f>'MONTH TO DATE '!D22/4</f>
        <v>43.75</v>
      </c>
      <c r="J20" s="101" t="s">
        <v>76</v>
      </c>
      <c r="K20" s="36">
        <f>G20/I20</f>
        <v>0.20571428571428571</v>
      </c>
    </row>
    <row r="21" spans="1:12" x14ac:dyDescent="0.25">
      <c r="F21" s="4"/>
    </row>
    <row r="22" spans="1:12" x14ac:dyDescent="0.25">
      <c r="A22" s="107" t="s">
        <v>84</v>
      </c>
      <c r="B22" s="114">
        <f>((G52)*((COUNTIF(D26:D49,"&gt;0"))/COUNTA(A26:A49)))</f>
        <v>0.22695494114583331</v>
      </c>
    </row>
    <row r="24" spans="1:12" x14ac:dyDescent="0.25">
      <c r="A24" s="127" t="s">
        <v>195</v>
      </c>
      <c r="B24" s="128"/>
      <c r="C24" s="128"/>
      <c r="D24" s="128"/>
      <c r="E24" s="128"/>
      <c r="F24" s="128"/>
      <c r="G24" s="128"/>
      <c r="H24" s="128"/>
      <c r="I24" s="129"/>
      <c r="K24" s="20"/>
    </row>
    <row r="25" spans="1:12" ht="30" x14ac:dyDescent="0.25">
      <c r="A25" s="108" t="s">
        <v>37</v>
      </c>
      <c r="B25" s="108" t="s">
        <v>16</v>
      </c>
      <c r="C25" s="108" t="s">
        <v>10</v>
      </c>
      <c r="D25" s="108" t="s">
        <v>39</v>
      </c>
      <c r="E25" s="108" t="s">
        <v>112</v>
      </c>
      <c r="F25" s="108" t="s">
        <v>40</v>
      </c>
      <c r="G25" s="108" t="s">
        <v>41</v>
      </c>
      <c r="H25" s="118" t="s">
        <v>116</v>
      </c>
      <c r="I25" s="118" t="s">
        <v>117</v>
      </c>
      <c r="K25" s="20"/>
    </row>
    <row r="26" spans="1:12" x14ac:dyDescent="0.25">
      <c r="A26" s="5" t="s">
        <v>14</v>
      </c>
      <c r="B26" s="109">
        <f>SUMIFS('MONTHLY DATA'!F:F,'MONTHLY DATA'!C:C,'WEEKLY SALES'!A26,'MONTHLY DATA'!H:H,'WEEKLY SALES'!$B$25,'MONTHLY DATA'!B:B,'WEEKLY SALES'!$B$1)</f>
        <v>0</v>
      </c>
      <c r="C26" s="109">
        <f>SUMIFS('MONTHLY DATA'!F:F,'MONTHLY DATA'!C:C,'WEEKLY SALES'!A26,'MONTHLY DATA'!H:H,'WEEKLY SALES'!$C$25,'MONTHLY DATA'!B:B,'WEEKLY SALES'!$B$1)</f>
        <v>170000</v>
      </c>
      <c r="D26" s="109">
        <f>B26+C26</f>
        <v>170000</v>
      </c>
      <c r="E26" s="115">
        <f>COUNTIFS('MONTHLY DATA'!C:C,'WEEKLY SALES'!A26,'MONTHLY DATA'!B:B,'WEEKLY SALES'!$B$1)</f>
        <v>2</v>
      </c>
      <c r="F26" s="116">
        <f>'DAILY SALES '!G25*6</f>
        <v>499998</v>
      </c>
      <c r="G26" s="114">
        <f t="shared" ref="G26:G52" si="6">D26/F26</f>
        <v>0.34000136000544001</v>
      </c>
      <c r="H26" s="115">
        <f>COUNTIFS('VALUATIONS '!E:E,'WEEKLY SALES'!A26,'VALUATIONS '!F:F,'WEEKLY SALES'!$B$1)</f>
        <v>0</v>
      </c>
      <c r="I26" s="14">
        <f>SUMIFS('VALUATIONS '!I:I,'VALUATIONS '!E:E,'WEEKLY SALES'!A26,'VALUATIONS '!F:F,'WEEKLY SALES'!$B$1)</f>
        <v>0</v>
      </c>
      <c r="K26" s="20"/>
      <c r="L26" s="20"/>
    </row>
    <row r="27" spans="1:12" x14ac:dyDescent="0.25">
      <c r="A27" s="5" t="s">
        <v>63</v>
      </c>
      <c r="B27" s="109">
        <f>SUMIFS('MONTHLY DATA'!F:F,'MONTHLY DATA'!C:C,'WEEKLY SALES'!A27,'MONTHLY DATA'!H:H,'WEEKLY SALES'!$B$25,'MONTHLY DATA'!B:B,'WEEKLY SALES'!$B$1)</f>
        <v>0</v>
      </c>
      <c r="C27" s="109">
        <f>SUMIFS('MONTHLY DATA'!F:F,'MONTHLY DATA'!C:C,'WEEKLY SALES'!A27,'MONTHLY DATA'!H:H,'WEEKLY SALES'!$C$25,'MONTHLY DATA'!B:B,'WEEKLY SALES'!$B$1)</f>
        <v>0</v>
      </c>
      <c r="D27" s="109">
        <f t="shared" ref="D27:D28" si="7">B27+C27</f>
        <v>0</v>
      </c>
      <c r="E27" s="115">
        <f>COUNTIFS('MONTHLY DATA'!C:C,'WEEKLY SALES'!A27,'MONTHLY DATA'!B:B,'WEEKLY SALES'!$B$1)</f>
        <v>0</v>
      </c>
      <c r="F27" s="116">
        <f>'DAILY SALES '!G26*6</f>
        <v>874998</v>
      </c>
      <c r="G27" s="114">
        <f t="shared" si="6"/>
        <v>0</v>
      </c>
      <c r="H27" s="115">
        <f>COUNTIFS('VALUATIONS '!E:E,'WEEKLY SALES'!A27,'VALUATIONS '!F:F,'WEEKLY SALES'!$B$1)</f>
        <v>0</v>
      </c>
      <c r="I27" s="14">
        <f>SUMIFS('VALUATIONS '!I:I,'VALUATIONS '!E:E,'WEEKLY SALES'!A27,'VALUATIONS '!F:F,'WEEKLY SALES'!$B$1)</f>
        <v>0</v>
      </c>
      <c r="K27" s="20"/>
      <c r="L27" s="20"/>
    </row>
    <row r="28" spans="1:12" x14ac:dyDescent="0.25">
      <c r="A28" s="5" t="s">
        <v>130</v>
      </c>
      <c r="B28" s="109">
        <f>SUMIFS('MONTHLY DATA'!F:F,'MONTHLY DATA'!C:C,'WEEKLY SALES'!A28,'MONTHLY DATA'!H:H,'WEEKLY SALES'!$B$25,'MONTHLY DATA'!B:B,'WEEKLY SALES'!$B$1)</f>
        <v>290000</v>
      </c>
      <c r="C28" s="109">
        <f>SUMIFS('MONTHLY DATA'!F:F,'MONTHLY DATA'!C:C,'WEEKLY SALES'!A28,'MONTHLY DATA'!H:H,'WEEKLY SALES'!$C$25,'MONTHLY DATA'!B:B,'WEEKLY SALES'!$B$1)</f>
        <v>165869</v>
      </c>
      <c r="D28" s="109">
        <f t="shared" si="7"/>
        <v>455869</v>
      </c>
      <c r="E28" s="115">
        <f>COUNTIFS('MONTHLY DATA'!C:C,'WEEKLY SALES'!A28,'MONTHLY DATA'!B:B,'WEEKLY SALES'!$B$1)</f>
        <v>2</v>
      </c>
      <c r="F28" s="116">
        <f>'DAILY SALES '!G27*6</f>
        <v>750000</v>
      </c>
      <c r="G28" s="114">
        <f t="shared" si="6"/>
        <v>0.60782533333333333</v>
      </c>
      <c r="H28" s="115">
        <f>COUNTIFS('VALUATIONS '!E:E,'WEEKLY SALES'!A28,'VALUATIONS '!F:F,'WEEKLY SALES'!$B$1)</f>
        <v>0</v>
      </c>
      <c r="I28" s="14">
        <f>SUMIFS('VALUATIONS '!I:I,'VALUATIONS '!E:E,'WEEKLY SALES'!A28,'VALUATIONS '!F:F,'WEEKLY SALES'!$B$1)</f>
        <v>0</v>
      </c>
      <c r="K28" s="20"/>
      <c r="L28" s="20"/>
    </row>
    <row r="29" spans="1:12" x14ac:dyDescent="0.25">
      <c r="A29" s="1" t="s">
        <v>30</v>
      </c>
      <c r="B29" s="109">
        <f>SUMIFS('MONTHLY DATA'!F:F,'MONTHLY DATA'!C:C,'WEEKLY SALES'!A29,'MONTHLY DATA'!H:H,'WEEKLY SALES'!$B$25,'MONTHLY DATA'!B:B,'WEEKLY SALES'!$B$1)</f>
        <v>0</v>
      </c>
      <c r="C29" s="109">
        <f>SUMIFS('MONTHLY DATA'!F:F,'MONTHLY DATA'!C:C,'WEEKLY SALES'!A29,'MONTHLY DATA'!H:H,'WEEKLY SALES'!$C$25,'MONTHLY DATA'!B:B,'WEEKLY SALES'!$B$1)</f>
        <v>2700000</v>
      </c>
      <c r="D29" s="109">
        <f t="shared" ref="D29:D34" si="8">B29+C29</f>
        <v>2700000</v>
      </c>
      <c r="E29" s="115">
        <f>COUNTIFS('MONTHLY DATA'!C:C,'WEEKLY SALES'!A29,'MONTHLY DATA'!B:B,'WEEKLY SALES'!$B$1)</f>
        <v>1</v>
      </c>
      <c r="F29" s="116">
        <f>'DAILY SALES '!G28*6</f>
        <v>499998</v>
      </c>
      <c r="G29" s="114">
        <f t="shared" si="6"/>
        <v>5.4000216000864008</v>
      </c>
      <c r="H29" s="115">
        <f>COUNTIFS('VALUATIONS '!E:E,'WEEKLY SALES'!A29,'VALUATIONS '!F:F,'WEEKLY SALES'!$B$1)</f>
        <v>0</v>
      </c>
      <c r="I29" s="14">
        <f>SUMIFS('VALUATIONS '!I:I,'VALUATIONS '!E:E,'WEEKLY SALES'!A29,'VALUATIONS '!F:F,'WEEKLY SALES'!$B$1)</f>
        <v>0</v>
      </c>
      <c r="K29" s="20"/>
      <c r="L29" s="20"/>
    </row>
    <row r="30" spans="1:12" x14ac:dyDescent="0.25">
      <c r="A30" s="5" t="s">
        <v>162</v>
      </c>
      <c r="B30" s="109">
        <f>SUMIFS('MONTHLY DATA'!F:F,'MONTHLY DATA'!C:C,'WEEKLY SALES'!A30,'MONTHLY DATA'!H:H,'WEEKLY SALES'!$B$25,'MONTHLY DATA'!B:B,'WEEKLY SALES'!$B$1)</f>
        <v>0</v>
      </c>
      <c r="C30" s="109">
        <f>SUMIFS('MONTHLY DATA'!F:F,'MONTHLY DATA'!C:C,'WEEKLY SALES'!A30,'MONTHLY DATA'!H:H,'WEEKLY SALES'!$C$25,'MONTHLY DATA'!B:B,'WEEKLY SALES'!$B$1)</f>
        <v>0</v>
      </c>
      <c r="D30" s="109">
        <f t="shared" si="8"/>
        <v>0</v>
      </c>
      <c r="E30" s="115">
        <f>COUNTIFS('MONTHLY DATA'!C:C,'WEEKLY SALES'!A30,'MONTHLY DATA'!B:B,'WEEKLY SALES'!$B$1)</f>
        <v>0</v>
      </c>
      <c r="F30" s="116">
        <f>'DAILY SALES '!G29*6</f>
        <v>625002</v>
      </c>
      <c r="G30" s="114">
        <f t="shared" si="6"/>
        <v>0</v>
      </c>
      <c r="H30" s="115">
        <f>COUNTIFS('VALUATIONS '!E:E,'WEEKLY SALES'!A30,'VALUATIONS '!F:F,'WEEKLY SALES'!$B$1)</f>
        <v>1</v>
      </c>
      <c r="I30" s="14">
        <f>SUMIFS('VALUATIONS '!I:I,'VALUATIONS '!E:E,'WEEKLY SALES'!A30,'VALUATIONS '!F:F,'WEEKLY SALES'!$B$1)</f>
        <v>700000</v>
      </c>
      <c r="K30" s="20"/>
      <c r="L30" s="20"/>
    </row>
    <row r="31" spans="1:12" x14ac:dyDescent="0.25">
      <c r="A31" s="5" t="s">
        <v>174</v>
      </c>
      <c r="B31" s="109">
        <f>SUMIFS('MONTHLY DATA'!F:F,'MONTHLY DATA'!C:C,'WEEKLY SALES'!A31,'MONTHLY DATA'!H:H,'WEEKLY SALES'!$B$25,'MONTHLY DATA'!B:B,'WEEKLY SALES'!$B$1)</f>
        <v>0</v>
      </c>
      <c r="C31" s="109">
        <f>SUMIFS('MONTHLY DATA'!F:F,'MONTHLY DATA'!C:C,'WEEKLY SALES'!A31,'MONTHLY DATA'!H:H,'WEEKLY SALES'!$C$25,'MONTHLY DATA'!B:B,'WEEKLY SALES'!$B$1)</f>
        <v>0</v>
      </c>
      <c r="D31" s="109">
        <f t="shared" si="8"/>
        <v>0</v>
      </c>
      <c r="E31" s="115">
        <f>COUNTIFS('MONTHLY DATA'!C:C,'WEEKLY SALES'!A31,'MONTHLY DATA'!B:B,'WEEKLY SALES'!$B$1)</f>
        <v>0</v>
      </c>
      <c r="F31" s="116">
        <f>'DAILY SALES '!G30*6</f>
        <v>625002</v>
      </c>
      <c r="G31" s="114">
        <f t="shared" si="6"/>
        <v>0</v>
      </c>
      <c r="H31" s="115">
        <f>COUNTIFS('VALUATIONS '!E:E,'WEEKLY SALES'!A31,'VALUATIONS '!F:F,'WEEKLY SALES'!$B$1)</f>
        <v>0</v>
      </c>
      <c r="I31" s="14">
        <f>SUMIFS('VALUATIONS '!I:I,'VALUATIONS '!E:E,'WEEKLY SALES'!A31,'VALUATIONS '!F:F,'WEEKLY SALES'!$B$1)</f>
        <v>0</v>
      </c>
      <c r="K31" s="20"/>
      <c r="L31" s="20"/>
    </row>
    <row r="32" spans="1:12" x14ac:dyDescent="0.25">
      <c r="A32" s="5" t="s">
        <v>32</v>
      </c>
      <c r="B32" s="109">
        <f>SUMIFS('MONTHLY DATA'!F:F,'MONTHLY DATA'!C:C,'WEEKLY SALES'!A32,'MONTHLY DATA'!H:H,'WEEKLY SALES'!$B$25,'MONTHLY DATA'!B:B,'WEEKLY SALES'!$B$1)</f>
        <v>0</v>
      </c>
      <c r="C32" s="109">
        <f>SUMIFS('MONTHLY DATA'!F:F,'MONTHLY DATA'!C:C,'WEEKLY SALES'!A32,'MONTHLY DATA'!H:H,'WEEKLY SALES'!$C$25,'MONTHLY DATA'!B:B,'WEEKLY SALES'!$B$1)</f>
        <v>0</v>
      </c>
      <c r="D32" s="109">
        <f t="shared" si="8"/>
        <v>0</v>
      </c>
      <c r="E32" s="115">
        <f>COUNTIFS('MONTHLY DATA'!C:C,'WEEKLY SALES'!A32,'MONTHLY DATA'!B:B,'WEEKLY SALES'!$B$1)</f>
        <v>0</v>
      </c>
      <c r="F32" s="116">
        <f>'DAILY SALES '!G31*6</f>
        <v>625002</v>
      </c>
      <c r="G32" s="114">
        <f t="shared" si="6"/>
        <v>0</v>
      </c>
      <c r="H32" s="115">
        <f>COUNTIFS('VALUATIONS '!E:E,'WEEKLY SALES'!A32,'VALUATIONS '!F:F,'WEEKLY SALES'!$B$1)</f>
        <v>1</v>
      </c>
      <c r="I32" s="14">
        <f>SUMIFS('VALUATIONS '!I:I,'VALUATIONS '!E:E,'WEEKLY SALES'!A32,'VALUATIONS '!F:F,'WEEKLY SALES'!$B$1)</f>
        <v>500000</v>
      </c>
      <c r="K32" s="20"/>
      <c r="L32" s="20"/>
    </row>
    <row r="33" spans="1:12" x14ac:dyDescent="0.25">
      <c r="A33" s="5" t="s">
        <v>60</v>
      </c>
      <c r="B33" s="109">
        <f>SUMIFS('MONTHLY DATA'!F:F,'MONTHLY DATA'!C:C,'WEEKLY SALES'!A33,'MONTHLY DATA'!H:H,'WEEKLY SALES'!$B$25,'MONTHLY DATA'!B:B,'WEEKLY SALES'!$B$1)</f>
        <v>701774</v>
      </c>
      <c r="C33" s="109">
        <f>SUMIFS('MONTHLY DATA'!F:F,'MONTHLY DATA'!C:C,'WEEKLY SALES'!A33,'MONTHLY DATA'!H:H,'WEEKLY SALES'!$C$25,'MONTHLY DATA'!B:B,'WEEKLY SALES'!$B$1)</f>
        <v>0</v>
      </c>
      <c r="D33" s="109">
        <f t="shared" si="8"/>
        <v>701774</v>
      </c>
      <c r="E33" s="115">
        <f>COUNTIFS('MONTHLY DATA'!C:C,'WEEKLY SALES'!A33,'MONTHLY DATA'!B:B,'WEEKLY SALES'!$B$1)</f>
        <v>2</v>
      </c>
      <c r="F33" s="116">
        <f>'DAILY SALES '!G32*6</f>
        <v>625002</v>
      </c>
      <c r="G33" s="114">
        <f t="shared" si="6"/>
        <v>1.1228348069286178</v>
      </c>
      <c r="H33" s="115">
        <f>COUNTIFS('VALUATIONS '!E:E,'WEEKLY SALES'!A33,'VALUATIONS '!F:F,'WEEKLY SALES'!$B$1)</f>
        <v>0</v>
      </c>
      <c r="I33" s="14">
        <f>SUMIFS('VALUATIONS '!I:I,'VALUATIONS '!E:E,'WEEKLY SALES'!A33,'VALUATIONS '!F:F,'WEEKLY SALES'!$B$1)</f>
        <v>0</v>
      </c>
      <c r="K33" s="20"/>
      <c r="L33" s="20"/>
    </row>
    <row r="34" spans="1:12" x14ac:dyDescent="0.25">
      <c r="A34" s="5" t="s">
        <v>67</v>
      </c>
      <c r="B34" s="109">
        <f>SUMIFS('MONTHLY DATA'!F:F,'MONTHLY DATA'!C:C,'WEEKLY SALES'!A34,'MONTHLY DATA'!H:H,'WEEKLY SALES'!$B$25,'MONTHLY DATA'!B:B,'WEEKLY SALES'!$B$1)</f>
        <v>414324</v>
      </c>
      <c r="C34" s="109">
        <f>SUMIFS('MONTHLY DATA'!F:F,'MONTHLY DATA'!C:C,'WEEKLY SALES'!A34,'MONTHLY DATA'!H:H,'WEEKLY SALES'!$C$25,'MONTHLY DATA'!B:B,'WEEKLY SALES'!$B$1)</f>
        <v>0</v>
      </c>
      <c r="D34" s="109">
        <f t="shared" si="8"/>
        <v>414324</v>
      </c>
      <c r="E34" s="115">
        <f>COUNTIFS('MONTHLY DATA'!C:C,'WEEKLY SALES'!A34,'MONTHLY DATA'!B:B,'WEEKLY SALES'!$B$1)</f>
        <v>1</v>
      </c>
      <c r="F34" s="116">
        <f>'DAILY SALES '!G33*6</f>
        <v>625002</v>
      </c>
      <c r="G34" s="114">
        <f t="shared" si="6"/>
        <v>0.66291627866790825</v>
      </c>
      <c r="H34" s="115">
        <f>COUNTIFS('VALUATIONS '!E:E,'WEEKLY SALES'!A34,'VALUATIONS '!F:F,'WEEKLY SALES'!$B$1)</f>
        <v>0</v>
      </c>
      <c r="I34" s="14">
        <f>SUMIFS('VALUATIONS '!I:I,'VALUATIONS '!E:E,'WEEKLY SALES'!A34,'VALUATIONS '!F:F,'WEEKLY SALES'!$B$1)</f>
        <v>0</v>
      </c>
      <c r="K34" s="20"/>
      <c r="L34" s="20"/>
    </row>
    <row r="35" spans="1:12" x14ac:dyDescent="0.25">
      <c r="A35" s="5" t="s">
        <v>66</v>
      </c>
      <c r="B35" s="109">
        <f>SUMIFS('MONTHLY DATA'!F:F,'MONTHLY DATA'!C:C,'WEEKLY SALES'!A35,'MONTHLY DATA'!H:H,'WEEKLY SALES'!$B$25,'MONTHLY DATA'!B:B,'WEEKLY SALES'!$B$1)</f>
        <v>0</v>
      </c>
      <c r="C35" s="109">
        <f>SUMIFS('MONTHLY DATA'!F:F,'MONTHLY DATA'!C:C,'WEEKLY SALES'!A35,'MONTHLY DATA'!H:H,'WEEKLY SALES'!$C$25,'MONTHLY DATA'!B:B,'WEEKLY SALES'!$B$1)</f>
        <v>0</v>
      </c>
      <c r="D35" s="109">
        <f t="shared" ref="D35:D36" si="9">B35+C35</f>
        <v>0</v>
      </c>
      <c r="E35" s="115">
        <f>COUNTIFS('MONTHLY DATA'!C:C,'WEEKLY SALES'!A35,'MONTHLY DATA'!B:B,'WEEKLY SALES'!$B$1)</f>
        <v>0</v>
      </c>
      <c r="F35" s="116">
        <f>'DAILY SALES '!G34*6</f>
        <v>625002</v>
      </c>
      <c r="G35" s="114">
        <f t="shared" si="6"/>
        <v>0</v>
      </c>
      <c r="H35" s="115">
        <f>COUNTIFS('VALUATIONS '!E:E,'WEEKLY SALES'!A35,'VALUATIONS '!F:F,'WEEKLY SALES'!$B$1)</f>
        <v>0</v>
      </c>
      <c r="I35" s="14">
        <f>SUMIFS('VALUATIONS '!I:I,'VALUATIONS '!E:E,'WEEKLY SALES'!A35,'VALUATIONS '!F:F,'WEEKLY SALES'!$B$1)</f>
        <v>0</v>
      </c>
      <c r="K35" s="20"/>
      <c r="L35" s="20"/>
    </row>
    <row r="36" spans="1:12" x14ac:dyDescent="0.25">
      <c r="A36" s="5" t="s">
        <v>73</v>
      </c>
      <c r="B36" s="109">
        <f>SUMIFS('MONTHLY DATA'!F:F,'MONTHLY DATA'!C:C,'WEEKLY SALES'!A36,'MONTHLY DATA'!H:H,'WEEKLY SALES'!$B$25,'MONTHLY DATA'!B:B,'WEEKLY SALES'!$B$1)</f>
        <v>192000</v>
      </c>
      <c r="C36" s="109">
        <f>SUMIFS('MONTHLY DATA'!F:F,'MONTHLY DATA'!C:C,'WEEKLY SALES'!A36,'MONTHLY DATA'!H:H,'WEEKLY SALES'!$C$25,'MONTHLY DATA'!B:B,'WEEKLY SALES'!$B$1)</f>
        <v>0</v>
      </c>
      <c r="D36" s="109">
        <f t="shared" si="9"/>
        <v>192000</v>
      </c>
      <c r="E36" s="115">
        <f>COUNTIFS('MONTHLY DATA'!C:C,'WEEKLY SALES'!A36,'MONTHLY DATA'!B:B,'WEEKLY SALES'!$B$1)</f>
        <v>1</v>
      </c>
      <c r="F36" s="116">
        <f>'DAILY SALES '!G35*6</f>
        <v>625002</v>
      </c>
      <c r="G36" s="114">
        <f t="shared" si="6"/>
        <v>0.30719901696314572</v>
      </c>
      <c r="H36" s="115">
        <f>COUNTIFS('VALUATIONS '!E:E,'WEEKLY SALES'!A36,'VALUATIONS '!F:F,'WEEKLY SALES'!$B$1)</f>
        <v>1</v>
      </c>
      <c r="I36" s="14">
        <f>SUMIFS('VALUATIONS '!I:I,'VALUATIONS '!E:E,'WEEKLY SALES'!A36,'VALUATIONS '!F:F,'WEEKLY SALES'!$B$1)</f>
        <v>300000</v>
      </c>
      <c r="K36" s="20"/>
      <c r="L36" s="20"/>
    </row>
    <row r="37" spans="1:12" x14ac:dyDescent="0.25">
      <c r="A37" s="1" t="s">
        <v>119</v>
      </c>
      <c r="B37" s="109">
        <f>SUMIFS('MONTHLY DATA'!F:F,'MONTHLY DATA'!C:C,'WEEKLY SALES'!A37,'MONTHLY DATA'!H:H,'WEEKLY SALES'!$B$25,'MONTHLY DATA'!B:B,'WEEKLY SALES'!$B$1)</f>
        <v>0</v>
      </c>
      <c r="C37" s="109">
        <f>SUMIFS('MONTHLY DATA'!F:F,'MONTHLY DATA'!C:C,'WEEKLY SALES'!A37,'MONTHLY DATA'!H:H,'WEEKLY SALES'!$C$25,'MONTHLY DATA'!B:B,'WEEKLY SALES'!$B$1)</f>
        <v>0</v>
      </c>
      <c r="D37" s="109">
        <f t="shared" ref="D37:D39" si="10">B37+C37</f>
        <v>0</v>
      </c>
      <c r="E37" s="115">
        <f>COUNTIFS('MONTHLY DATA'!C:C,'WEEKLY SALES'!A37,'MONTHLY DATA'!B:B,'WEEKLY SALES'!$B$1)</f>
        <v>0</v>
      </c>
      <c r="F37" s="116">
        <f>'DAILY SALES '!G36*6</f>
        <v>625002</v>
      </c>
      <c r="G37" s="114">
        <f t="shared" si="6"/>
        <v>0</v>
      </c>
      <c r="H37" s="115">
        <f>COUNTIFS('VALUATIONS '!E:E,'WEEKLY SALES'!A37,'VALUATIONS '!F:F,'WEEKLY SALES'!$B$1)</f>
        <v>3</v>
      </c>
      <c r="I37" s="14">
        <f>SUMIFS('VALUATIONS '!I:I,'VALUATIONS '!E:E,'WEEKLY SALES'!A37,'VALUATIONS '!F:F,'WEEKLY SALES'!$B$1)</f>
        <v>700000</v>
      </c>
      <c r="K37" s="20"/>
      <c r="L37" s="20"/>
    </row>
    <row r="38" spans="1:12" x14ac:dyDescent="0.25">
      <c r="A38" s="5" t="s">
        <v>125</v>
      </c>
      <c r="B38" s="109">
        <f>SUMIFS('MONTHLY DATA'!F:F,'MONTHLY DATA'!C:C,'WEEKLY SALES'!A38,'MONTHLY DATA'!H:H,'WEEKLY SALES'!$B$25,'MONTHLY DATA'!B:B,'WEEKLY SALES'!$B$1)</f>
        <v>260000</v>
      </c>
      <c r="C38" s="109">
        <f>SUMIFS('MONTHLY DATA'!F:F,'MONTHLY DATA'!C:C,'WEEKLY SALES'!A38,'MONTHLY DATA'!H:H,'WEEKLY SALES'!$C$25,'MONTHLY DATA'!B:B,'WEEKLY SALES'!$B$1)</f>
        <v>0</v>
      </c>
      <c r="D38" s="109">
        <f t="shared" si="10"/>
        <v>260000</v>
      </c>
      <c r="E38" s="115">
        <f>COUNTIFS('MONTHLY DATA'!C:C,'WEEKLY SALES'!A38,'MONTHLY DATA'!B:B,'WEEKLY SALES'!$B$1)</f>
        <v>1</v>
      </c>
      <c r="F38" s="116">
        <f>'DAILY SALES '!G37*6</f>
        <v>625002</v>
      </c>
      <c r="G38" s="114">
        <f t="shared" si="6"/>
        <v>0.41599866880425984</v>
      </c>
      <c r="H38" s="115">
        <f>COUNTIFS('VALUATIONS '!E:E,'WEEKLY SALES'!A38,'VALUATIONS '!F:F,'WEEKLY SALES'!$B$1)</f>
        <v>1</v>
      </c>
      <c r="I38" s="14">
        <f>SUMIFS('VALUATIONS '!I:I,'VALUATIONS '!E:E,'WEEKLY SALES'!A38,'VALUATIONS '!F:F,'WEEKLY SALES'!$B$1)</f>
        <v>1500000</v>
      </c>
      <c r="K38" s="20"/>
      <c r="L38" s="20"/>
    </row>
    <row r="39" spans="1:12" x14ac:dyDescent="0.25">
      <c r="A39" s="5" t="s">
        <v>131</v>
      </c>
      <c r="B39" s="109">
        <f>SUMIFS('MONTHLY DATA'!F:F,'MONTHLY DATA'!C:C,'WEEKLY SALES'!A39,'MONTHLY DATA'!H:H,'WEEKLY SALES'!$B$25,'MONTHLY DATA'!B:B,'WEEKLY SALES'!$B$1)</f>
        <v>1240000</v>
      </c>
      <c r="C39" s="109">
        <f>SUMIFS('MONTHLY DATA'!F:F,'MONTHLY DATA'!C:C,'WEEKLY SALES'!A39,'MONTHLY DATA'!H:H,'WEEKLY SALES'!$C$25,'MONTHLY DATA'!B:B,'WEEKLY SALES'!$B$1)</f>
        <v>0</v>
      </c>
      <c r="D39" s="109">
        <f t="shared" si="10"/>
        <v>1240000</v>
      </c>
      <c r="E39" s="115">
        <f>COUNTIFS('MONTHLY DATA'!C:C,'WEEKLY SALES'!A39,'MONTHLY DATA'!B:B,'WEEKLY SALES'!$B$1)</f>
        <v>2</v>
      </c>
      <c r="F39" s="116">
        <f>'DAILY SALES '!G38*6</f>
        <v>625002</v>
      </c>
      <c r="G39" s="114">
        <f t="shared" si="6"/>
        <v>1.983993651220316</v>
      </c>
      <c r="H39" s="115">
        <f>COUNTIFS('VALUATIONS '!E:E,'WEEKLY SALES'!A39,'VALUATIONS '!F:F,'WEEKLY SALES'!$B$1)</f>
        <v>0</v>
      </c>
      <c r="I39" s="14">
        <f>SUMIFS('VALUATIONS '!I:I,'VALUATIONS '!E:E,'WEEKLY SALES'!A39,'VALUATIONS '!F:F,'WEEKLY SALES'!$B$1)</f>
        <v>0</v>
      </c>
      <c r="K39" s="20"/>
      <c r="L39" s="20"/>
    </row>
    <row r="40" spans="1:12" x14ac:dyDescent="0.25">
      <c r="A40" s="5" t="s">
        <v>210</v>
      </c>
      <c r="B40" s="109">
        <f>SUMIFS('MONTHLY DATA'!F:F,'MONTHLY DATA'!C:C,'WEEKLY SALES'!A40,'MONTHLY DATA'!H:H,'WEEKLY SALES'!$B$25,'MONTHLY DATA'!B:B,'WEEKLY SALES'!$B$1)</f>
        <v>391302</v>
      </c>
      <c r="C40" s="109">
        <f>SUMIFS('MONTHLY DATA'!F:F,'MONTHLY DATA'!C:C,'WEEKLY SALES'!A40,'MONTHLY DATA'!H:H,'WEEKLY SALES'!$C$25,'MONTHLY DATA'!B:B,'WEEKLY SALES'!$B$1)</f>
        <v>0</v>
      </c>
      <c r="D40" s="109">
        <f t="shared" ref="D40:D51" si="11">B40+C40</f>
        <v>391302</v>
      </c>
      <c r="E40" s="115">
        <f>COUNTIFS('MONTHLY DATA'!C:C,'WEEKLY SALES'!A40,'MONTHLY DATA'!B:B,'WEEKLY SALES'!$B$1)</f>
        <v>2</v>
      </c>
      <c r="F40" s="116">
        <f>'DAILY SALES '!G39*6</f>
        <v>625002</v>
      </c>
      <c r="G40" s="114">
        <f t="shared" si="6"/>
        <v>0.62608119654017103</v>
      </c>
      <c r="H40" s="115">
        <f>COUNTIFS('VALUATIONS '!E:E,'WEEKLY SALES'!A40,'VALUATIONS '!F:F,'WEEKLY SALES'!$B$1)</f>
        <v>0</v>
      </c>
      <c r="I40" s="14">
        <f>SUMIFS('VALUATIONS '!I:I,'VALUATIONS '!E:E,'WEEKLY SALES'!A40,'VALUATIONS '!F:F,'WEEKLY SALES'!$B$1)</f>
        <v>0</v>
      </c>
      <c r="K40" s="20"/>
      <c r="L40" s="20"/>
    </row>
    <row r="41" spans="1:12" x14ac:dyDescent="0.25">
      <c r="A41" s="5" t="s">
        <v>304</v>
      </c>
      <c r="B41" s="109">
        <f>SUMIFS('MONTHLY DATA'!F:F,'MONTHLY DATA'!C:C,'WEEKLY SALES'!A41,'MONTHLY DATA'!H:H,'WEEKLY SALES'!$B$25,'MONTHLY DATA'!B:B,'WEEKLY SALES'!$B$1)</f>
        <v>0</v>
      </c>
      <c r="C41" s="109">
        <f>SUMIFS('MONTHLY DATA'!F:F,'MONTHLY DATA'!C:C,'WEEKLY SALES'!A41,'MONTHLY DATA'!H:H,'WEEKLY SALES'!$C$25,'MONTHLY DATA'!B:B,'WEEKLY SALES'!$B$1)</f>
        <v>0</v>
      </c>
      <c r="D41" s="109">
        <f t="shared" si="11"/>
        <v>0</v>
      </c>
      <c r="E41" s="115">
        <f>COUNTIFS('MONTHLY DATA'!C:C,'WEEKLY SALES'!A41,'MONTHLY DATA'!B:B,'WEEKLY SALES'!$B$1)</f>
        <v>0</v>
      </c>
      <c r="F41" s="116">
        <f>'DAILY SALES '!G40*6</f>
        <v>625002</v>
      </c>
      <c r="G41" s="114">
        <f t="shared" si="6"/>
        <v>0</v>
      </c>
      <c r="H41" s="115">
        <f>COUNTIFS('VALUATIONS '!E:E,'WEEKLY SALES'!A41,'VALUATIONS '!F:F,'WEEKLY SALES'!$B$1)</f>
        <v>0</v>
      </c>
      <c r="I41" s="14">
        <f>SUMIFS('VALUATIONS '!I:I,'VALUATIONS '!E:E,'WEEKLY SALES'!A41,'VALUATIONS '!F:F,'WEEKLY SALES'!$B$1)</f>
        <v>0</v>
      </c>
      <c r="K41" s="20"/>
      <c r="L41" s="20"/>
    </row>
    <row r="42" spans="1:12" x14ac:dyDescent="0.25">
      <c r="A42" s="5" t="s">
        <v>213</v>
      </c>
      <c r="B42" s="109">
        <f>SUMIFS('MONTHLY DATA'!F:F,'MONTHLY DATA'!C:C,'WEEKLY SALES'!A42,'MONTHLY DATA'!H:H,'WEEKLY SALES'!$B$25,'MONTHLY DATA'!B:B,'WEEKLY SALES'!$B$1)</f>
        <v>0</v>
      </c>
      <c r="C42" s="109">
        <f>SUMIFS('MONTHLY DATA'!F:F,'MONTHLY DATA'!C:C,'WEEKLY SALES'!A42,'MONTHLY DATA'!H:H,'WEEKLY SALES'!$C$25,'MONTHLY DATA'!B:B,'WEEKLY SALES'!$B$1)</f>
        <v>0</v>
      </c>
      <c r="D42" s="109">
        <f t="shared" si="11"/>
        <v>0</v>
      </c>
      <c r="E42" s="115">
        <f>COUNTIFS('MONTHLY DATA'!C:C,'WEEKLY SALES'!A42,'MONTHLY DATA'!B:B,'WEEKLY SALES'!$B$1)</f>
        <v>0</v>
      </c>
      <c r="F42" s="116">
        <f>'DAILY SALES '!G41*6</f>
        <v>625002</v>
      </c>
      <c r="G42" s="114">
        <f t="shared" si="6"/>
        <v>0</v>
      </c>
      <c r="H42" s="115">
        <f>COUNTIFS('VALUATIONS '!E:E,'WEEKLY SALES'!A42,'VALUATIONS '!F:F,'WEEKLY SALES'!$B$1)</f>
        <v>0</v>
      </c>
      <c r="I42" s="14">
        <f>SUMIFS('VALUATIONS '!I:I,'VALUATIONS '!E:E,'WEEKLY SALES'!A42,'VALUATIONS '!F:F,'WEEKLY SALES'!$B$1)</f>
        <v>0</v>
      </c>
      <c r="K42" s="20"/>
      <c r="L42" s="20"/>
    </row>
    <row r="43" spans="1:12" x14ac:dyDescent="0.25">
      <c r="A43" s="5" t="s">
        <v>215</v>
      </c>
      <c r="B43" s="109">
        <f>SUMIFS('MONTHLY DATA'!F:F,'MONTHLY DATA'!C:C,'WEEKLY SALES'!A43,'MONTHLY DATA'!H:H,'WEEKLY SALES'!$B$25,'MONTHLY DATA'!B:B,'WEEKLY SALES'!$B$1)</f>
        <v>0</v>
      </c>
      <c r="C43" s="109">
        <f>SUMIFS('MONTHLY DATA'!F:F,'MONTHLY DATA'!C:C,'WEEKLY SALES'!A43,'MONTHLY DATA'!H:H,'WEEKLY SALES'!$C$25,'MONTHLY DATA'!B:B,'WEEKLY SALES'!$B$1)</f>
        <v>0</v>
      </c>
      <c r="D43" s="109">
        <f t="shared" si="11"/>
        <v>0</v>
      </c>
      <c r="E43" s="115">
        <f>COUNTIFS('MONTHLY DATA'!C:C,'WEEKLY SALES'!A43,'MONTHLY DATA'!B:B,'WEEKLY SALES'!$B$1)</f>
        <v>0</v>
      </c>
      <c r="F43" s="116">
        <f>'DAILY SALES '!G42*6</f>
        <v>625002</v>
      </c>
      <c r="G43" s="114">
        <f t="shared" si="6"/>
        <v>0</v>
      </c>
      <c r="H43" s="115">
        <f>COUNTIFS('VALUATIONS '!E:E,'WEEKLY SALES'!A43,'VALUATIONS '!F:F,'WEEKLY SALES'!$B$1)</f>
        <v>1</v>
      </c>
      <c r="I43" s="14">
        <f>SUMIFS('VALUATIONS '!I:I,'VALUATIONS '!E:E,'WEEKLY SALES'!A43,'VALUATIONS '!F:F,'WEEKLY SALES'!$B$1)</f>
        <v>200000</v>
      </c>
      <c r="K43" s="20"/>
      <c r="L43" s="20"/>
    </row>
    <row r="44" spans="1:12" x14ac:dyDescent="0.25">
      <c r="A44" s="5" t="s">
        <v>216</v>
      </c>
      <c r="B44" s="109">
        <f>SUMIFS('MONTHLY DATA'!F:F,'MONTHLY DATA'!C:C,'WEEKLY SALES'!A44,'MONTHLY DATA'!H:H,'WEEKLY SALES'!$B$25,'MONTHLY DATA'!B:B,'WEEKLY SALES'!$B$1)</f>
        <v>220000</v>
      </c>
      <c r="C44" s="109">
        <f>SUMIFS('MONTHLY DATA'!F:F,'MONTHLY DATA'!C:C,'WEEKLY SALES'!A44,'MONTHLY DATA'!H:H,'WEEKLY SALES'!$C$25,'MONTHLY DATA'!B:B,'WEEKLY SALES'!$B$1)</f>
        <v>0</v>
      </c>
      <c r="D44" s="109">
        <f t="shared" si="11"/>
        <v>220000</v>
      </c>
      <c r="E44" s="115">
        <f>COUNTIFS('MONTHLY DATA'!C:C,'WEEKLY SALES'!A44,'MONTHLY DATA'!B:B,'WEEKLY SALES'!$B$1)</f>
        <v>1</v>
      </c>
      <c r="F44" s="116">
        <f>'DAILY SALES '!G43*6</f>
        <v>625002</v>
      </c>
      <c r="G44" s="114">
        <f t="shared" si="6"/>
        <v>0.35199887360360449</v>
      </c>
      <c r="H44" s="115">
        <f>COUNTIFS('VALUATIONS '!E:E,'WEEKLY SALES'!A44,'VALUATIONS '!F:F,'WEEKLY SALES'!$B$1)</f>
        <v>1</v>
      </c>
      <c r="I44" s="14">
        <f>SUMIFS('VALUATIONS '!I:I,'VALUATIONS '!E:E,'WEEKLY SALES'!A44,'VALUATIONS '!F:F,'WEEKLY SALES'!$B$1)</f>
        <v>210000</v>
      </c>
      <c r="K44" s="20"/>
      <c r="L44" s="20"/>
    </row>
    <row r="45" spans="1:12" x14ac:dyDescent="0.25">
      <c r="A45" s="5" t="s">
        <v>132</v>
      </c>
      <c r="B45" s="109">
        <f>SUMIFS('MONTHLY DATA'!F:F,'MONTHLY DATA'!C:C,'WEEKLY SALES'!A45,'MONTHLY DATA'!H:H,'WEEKLY SALES'!$B$25,'MONTHLY DATA'!B:B,'WEEKLY SALES'!$B$1)</f>
        <v>0</v>
      </c>
      <c r="C45" s="109">
        <f>SUMIFS('MONTHLY DATA'!F:F,'MONTHLY DATA'!C:C,'WEEKLY SALES'!A45,'MONTHLY DATA'!H:H,'WEEKLY SALES'!$C$25,'MONTHLY DATA'!B:B,'WEEKLY SALES'!$B$1)</f>
        <v>580000</v>
      </c>
      <c r="D45" s="109">
        <f t="shared" si="11"/>
        <v>580000</v>
      </c>
      <c r="E45" s="115">
        <f>COUNTIFS('MONTHLY DATA'!C:C,'WEEKLY SALES'!A45,'MONTHLY DATA'!B:B,'WEEKLY SALES'!$B$1)</f>
        <v>3</v>
      </c>
      <c r="F45" s="116">
        <f>'DAILY SALES '!G44*6</f>
        <v>499998</v>
      </c>
      <c r="G45" s="114">
        <f t="shared" si="6"/>
        <v>1.1600046400185602</v>
      </c>
      <c r="H45" s="115">
        <f>COUNTIFS('VALUATIONS '!E:E,'WEEKLY SALES'!A45,'VALUATIONS '!F:F,'WEEKLY SALES'!$B$1)</f>
        <v>0</v>
      </c>
      <c r="I45" s="14">
        <f>SUMIFS('VALUATIONS '!I:I,'VALUATIONS '!E:E,'WEEKLY SALES'!A45,'VALUATIONS '!F:F,'WEEKLY SALES'!$B$1)</f>
        <v>0</v>
      </c>
      <c r="K45" s="20"/>
      <c r="L45" s="20"/>
    </row>
    <row r="46" spans="1:12" x14ac:dyDescent="0.25">
      <c r="A46" s="5" t="s">
        <v>360</v>
      </c>
      <c r="B46" s="109">
        <f>SUMIFS('MONTHLY DATA'!F:F,'MONTHLY DATA'!C:C,'WEEKLY SALES'!A46,'MONTHLY DATA'!H:H,'WEEKLY SALES'!$B$25,'MONTHLY DATA'!B:B,'WEEKLY SALES'!$B$1)</f>
        <v>0</v>
      </c>
      <c r="C46" s="109">
        <f>SUMIFS('MONTHLY DATA'!F:F,'MONTHLY DATA'!C:C,'WEEKLY SALES'!A46,'MONTHLY DATA'!H:H,'WEEKLY SALES'!$C$25,'MONTHLY DATA'!B:B,'WEEKLY SALES'!$B$1)</f>
        <v>0</v>
      </c>
      <c r="D46" s="109">
        <f t="shared" si="11"/>
        <v>0</v>
      </c>
      <c r="E46" s="115">
        <f>COUNTIFS('MONTHLY DATA'!C:C,'WEEKLY SALES'!A46,'MONTHLY DATA'!B:B,'WEEKLY SALES'!$B$1)</f>
        <v>0</v>
      </c>
      <c r="F46" s="116">
        <f>'DAILY SALES '!G45*6</f>
        <v>625002</v>
      </c>
      <c r="G46" s="114">
        <f t="shared" si="6"/>
        <v>0</v>
      </c>
      <c r="H46" s="115">
        <f>COUNTIFS('VALUATIONS '!E:E,'WEEKLY SALES'!A46,'VALUATIONS '!F:F,'WEEKLY SALES'!$B$1)</f>
        <v>0</v>
      </c>
      <c r="I46" s="14">
        <f>SUMIFS('VALUATIONS '!I:I,'VALUATIONS '!E:E,'WEEKLY SALES'!A46,'VALUATIONS '!F:F,'WEEKLY SALES'!$B$1)</f>
        <v>0</v>
      </c>
      <c r="K46" s="20"/>
      <c r="L46" s="20"/>
    </row>
    <row r="47" spans="1:12" x14ac:dyDescent="0.25">
      <c r="A47" s="5" t="s">
        <v>361</v>
      </c>
      <c r="B47" s="109">
        <f>SUMIFS('MONTHLY DATA'!F:F,'MONTHLY DATA'!C:C,'WEEKLY SALES'!A47,'MONTHLY DATA'!H:H,'WEEKLY SALES'!$B$25,'MONTHLY DATA'!B:B,'WEEKLY SALES'!$B$1)</f>
        <v>90000</v>
      </c>
      <c r="C47" s="109">
        <f>SUMIFS('MONTHLY DATA'!F:F,'MONTHLY DATA'!C:C,'WEEKLY SALES'!A47,'MONTHLY DATA'!H:H,'WEEKLY SALES'!$C$25,'MONTHLY DATA'!B:B,'WEEKLY SALES'!$B$1)</f>
        <v>0</v>
      </c>
      <c r="D47" s="109">
        <f t="shared" si="11"/>
        <v>90000</v>
      </c>
      <c r="E47" s="115">
        <f>COUNTIFS('MONTHLY DATA'!C:C,'WEEKLY SALES'!A47,'MONTHLY DATA'!B:B,'WEEKLY SALES'!$B$1)</f>
        <v>1</v>
      </c>
      <c r="F47" s="116">
        <f>'DAILY SALES '!G46*6</f>
        <v>625002</v>
      </c>
      <c r="G47" s="114">
        <f t="shared" si="6"/>
        <v>0.14399953920147457</v>
      </c>
      <c r="H47" s="115">
        <f>COUNTIFS('VALUATIONS '!E:E,'WEEKLY SALES'!A47,'VALUATIONS '!F:F,'WEEKLY SALES'!$B$1)</f>
        <v>0</v>
      </c>
      <c r="I47" s="14">
        <f>SUMIFS('VALUATIONS '!I:I,'VALUATIONS '!E:E,'WEEKLY SALES'!A47,'VALUATIONS '!F:F,'WEEKLY SALES'!$B$1)</f>
        <v>0</v>
      </c>
      <c r="K47" s="20"/>
      <c r="L47" s="20"/>
    </row>
    <row r="48" spans="1:12" x14ac:dyDescent="0.25">
      <c r="A48" s="5" t="s">
        <v>350</v>
      </c>
      <c r="B48" s="109">
        <f>SUMIFS('MONTHLY DATA'!F:F,'MONTHLY DATA'!C:C,'WEEKLY SALES'!A48,'MONTHLY DATA'!H:H,'WEEKLY SALES'!$B$25,'MONTHLY DATA'!B:B,'WEEKLY SALES'!$B$1)</f>
        <v>0</v>
      </c>
      <c r="C48" s="109">
        <f>SUMIFS('MONTHLY DATA'!F:F,'MONTHLY DATA'!C:C,'WEEKLY SALES'!A48,'MONTHLY DATA'!H:H,'WEEKLY SALES'!$C$25,'MONTHLY DATA'!B:B,'WEEKLY SALES'!$B$1)</f>
        <v>0</v>
      </c>
      <c r="D48" s="109">
        <f t="shared" si="11"/>
        <v>0</v>
      </c>
      <c r="E48" s="115">
        <f>COUNTIFS('MONTHLY DATA'!C:C,'WEEKLY SALES'!A48,'MONTHLY DATA'!B:B,'WEEKLY SALES'!$B$1)</f>
        <v>0</v>
      </c>
      <c r="F48" s="116">
        <f>'DAILY SALES '!G47*6</f>
        <v>625002</v>
      </c>
      <c r="G48" s="114">
        <f t="shared" si="6"/>
        <v>0</v>
      </c>
      <c r="H48" s="115">
        <f>COUNTIFS('VALUATIONS '!E:E,'WEEKLY SALES'!A48,'VALUATIONS '!F:F,'WEEKLY SALES'!$B$1)</f>
        <v>0</v>
      </c>
      <c r="I48" s="14">
        <f>SUMIFS('VALUATIONS '!I:I,'VALUATIONS '!E:E,'WEEKLY SALES'!A48,'VALUATIONS '!F:F,'WEEKLY SALES'!$B$1)</f>
        <v>0</v>
      </c>
      <c r="K48" s="20"/>
      <c r="L48" s="20"/>
    </row>
    <row r="49" spans="1:12" x14ac:dyDescent="0.25">
      <c r="A49" s="5" t="s">
        <v>299</v>
      </c>
      <c r="B49" s="109">
        <f>SUMIFS('MONTHLY DATA'!F:F,'MONTHLY DATA'!C:C,'WEEKLY SALES'!A49,'MONTHLY DATA'!H:H,'WEEKLY SALES'!$B$25,'MONTHLY DATA'!B:B,'WEEKLY SALES'!$B$1)</f>
        <v>320000</v>
      </c>
      <c r="C49" s="109">
        <f>SUMIFS('MONTHLY DATA'!F:F,'MONTHLY DATA'!C:C,'WEEKLY SALES'!A49,'MONTHLY DATA'!H:H,'WEEKLY SALES'!$C$25,'MONTHLY DATA'!B:B,'WEEKLY SALES'!$B$1)</f>
        <v>0</v>
      </c>
      <c r="D49" s="109">
        <f t="shared" si="11"/>
        <v>320000</v>
      </c>
      <c r="E49" s="115">
        <f>COUNTIFS('MONTHLY DATA'!C:C,'WEEKLY SALES'!A49,'MONTHLY DATA'!B:B,'WEEKLY SALES'!$B$1)</f>
        <v>1</v>
      </c>
      <c r="F49" s="116">
        <f>'DAILY SALES '!G48*6</f>
        <v>625002</v>
      </c>
      <c r="G49" s="114">
        <f t="shared" si="6"/>
        <v>0.51199836160524281</v>
      </c>
      <c r="H49" s="115">
        <f>COUNTIFS('VALUATIONS '!E:E,'WEEKLY SALES'!A49,'VALUATIONS '!F:F,'WEEKLY SALES'!$B$1)</f>
        <v>0</v>
      </c>
      <c r="I49" s="14">
        <f>SUMIFS('VALUATIONS '!I:I,'VALUATIONS '!E:E,'WEEKLY SALES'!A49,'VALUATIONS '!F:F,'WEEKLY SALES'!$B$1)</f>
        <v>0</v>
      </c>
      <c r="L49" s="20"/>
    </row>
    <row r="50" spans="1:12" x14ac:dyDescent="0.25">
      <c r="A50" s="5" t="s">
        <v>558</v>
      </c>
      <c r="B50" s="109">
        <f>SUMIFS('MONTHLY DATA'!F:F,'MONTHLY DATA'!C:C,'WEEKLY SALES'!A50,'MONTHLY DATA'!H:H,'WEEKLY SALES'!$B$25,'MONTHLY DATA'!B:B,'WEEKLY SALES'!$B$1)</f>
        <v>0</v>
      </c>
      <c r="C50" s="109">
        <f>SUMIFS('MONTHLY DATA'!F:F,'MONTHLY DATA'!C:C,'WEEKLY SALES'!A50,'MONTHLY DATA'!H:H,'WEEKLY SALES'!$C$25,'MONTHLY DATA'!B:B,'WEEKLY SALES'!$B$1)</f>
        <v>0</v>
      </c>
      <c r="D50" s="109">
        <f t="shared" si="11"/>
        <v>0</v>
      </c>
      <c r="E50" s="115">
        <f>COUNTIFS('MONTHLY DATA'!C:C,'WEEKLY SALES'!A50,'MONTHLY DATA'!B:B,'WEEKLY SALES'!$B$1)</f>
        <v>0</v>
      </c>
      <c r="F50" s="116">
        <f>'DAILY SALES '!G49*6</f>
        <v>625002</v>
      </c>
      <c r="G50" s="114">
        <f t="shared" si="6"/>
        <v>0</v>
      </c>
      <c r="H50" s="115">
        <f>COUNTIFS('VALUATIONS '!E:E,'WEEKLY SALES'!A50,'VALUATIONS '!F:F,'WEEKLY SALES'!$B$1)</f>
        <v>0</v>
      </c>
      <c r="I50" s="14">
        <f>SUMIFS('VALUATIONS '!I:I,'VALUATIONS '!E:E,'WEEKLY SALES'!A50,'VALUATIONS '!F:F,'WEEKLY SALES'!$B$1)</f>
        <v>0</v>
      </c>
      <c r="L50" s="20"/>
    </row>
    <row r="51" spans="1:12" x14ac:dyDescent="0.25">
      <c r="A51" s="5" t="s">
        <v>559</v>
      </c>
      <c r="B51" s="109">
        <f>SUMIFS('MONTHLY DATA'!F:F,'MONTHLY DATA'!C:C,'WEEKLY SALES'!A51,'MONTHLY DATA'!H:H,'WEEKLY SALES'!$B$25,'MONTHLY DATA'!B:B,'WEEKLY SALES'!$B$1)</f>
        <v>0</v>
      </c>
      <c r="C51" s="109">
        <f>SUMIFS('MONTHLY DATA'!F:F,'MONTHLY DATA'!C:C,'WEEKLY SALES'!A51,'MONTHLY DATA'!H:H,'WEEKLY SALES'!$C$25,'MONTHLY DATA'!B:B,'WEEKLY SALES'!$B$1)</f>
        <v>0</v>
      </c>
      <c r="D51" s="109">
        <f t="shared" si="11"/>
        <v>0</v>
      </c>
      <c r="E51" s="115">
        <f>COUNTIFS('MONTHLY DATA'!C:C,'WEEKLY SALES'!A51,'MONTHLY DATA'!B:B,'WEEKLY SALES'!$B$1)</f>
        <v>0</v>
      </c>
      <c r="F51" s="116">
        <f>'DAILY SALES '!G50*6</f>
        <v>625002</v>
      </c>
      <c r="G51" s="114">
        <f t="shared" si="6"/>
        <v>0</v>
      </c>
      <c r="H51" s="115">
        <f>COUNTIFS('VALUATIONS '!E:E,'WEEKLY SALES'!A51,'VALUATIONS '!F:F,'WEEKLY SALES'!$B$1)</f>
        <v>0</v>
      </c>
      <c r="I51" s="14">
        <f>SUMIFS('VALUATIONS '!I:I,'VALUATIONS '!E:E,'WEEKLY SALES'!A51,'VALUATIONS '!F:F,'WEEKLY SALES'!$B$1)</f>
        <v>0</v>
      </c>
      <c r="L51" s="20"/>
    </row>
    <row r="52" spans="1:12" x14ac:dyDescent="0.25">
      <c r="A52" s="107" t="s">
        <v>38</v>
      </c>
      <c r="B52" s="110">
        <f>SUM(B26:B51)</f>
        <v>4119400</v>
      </c>
      <c r="C52" s="110">
        <f>SUM(C26:C51)</f>
        <v>3615869</v>
      </c>
      <c r="D52" s="110">
        <f>SUM(D26:D51)</f>
        <v>7735269</v>
      </c>
      <c r="E52" s="110">
        <f>SUM(E26:E51)</f>
        <v>20</v>
      </c>
      <c r="F52" s="110">
        <f>'DAILY SALES '!G51*6</f>
        <v>18461538.461538464</v>
      </c>
      <c r="G52" s="120">
        <f t="shared" si="6"/>
        <v>0.41899373749999996</v>
      </c>
      <c r="H52" s="119">
        <f>SUM(H26:H51)</f>
        <v>9</v>
      </c>
      <c r="I52" s="110">
        <f>SUM(I26:I50)</f>
        <v>4110000</v>
      </c>
      <c r="L52" s="20"/>
    </row>
    <row r="53" spans="1:12" x14ac:dyDescent="0.25">
      <c r="F53" s="114"/>
    </row>
    <row r="54" spans="1:12" x14ac:dyDescent="0.25">
      <c r="A54" s="117"/>
      <c r="B54" s="14"/>
      <c r="C54" s="14"/>
      <c r="D54" s="109"/>
      <c r="E54" s="109"/>
    </row>
    <row r="57" spans="1:12" x14ac:dyDescent="0.25">
      <c r="A57" s="107" t="s">
        <v>7</v>
      </c>
      <c r="B57" s="107" t="s">
        <v>9</v>
      </c>
      <c r="C57" s="107" t="s">
        <v>61</v>
      </c>
      <c r="D57" s="107" t="s">
        <v>21</v>
      </c>
      <c r="E57" s="107" t="s">
        <v>65</v>
      </c>
      <c r="F57" s="107" t="s">
        <v>139</v>
      </c>
      <c r="G57" s="107" t="s">
        <v>13</v>
      </c>
      <c r="H57" s="107" t="s">
        <v>38</v>
      </c>
    </row>
    <row r="58" spans="1:12" x14ac:dyDescent="0.25">
      <c r="A58" s="13" t="s">
        <v>12</v>
      </c>
      <c r="B58" s="109">
        <f>SUMIFS('MONTHLY DATA'!F:F,'MONTHLY DATA'!J:J,'WEEKLY SALES'!A58,'MONTHLY DATA'!G:G,'WEEKLY SALES'!$B$57,'MONTHLY DATA'!B:B,'WEEKLY SALES'!$B$1)</f>
        <v>1096000</v>
      </c>
      <c r="C58" s="109">
        <f>SUMIFS('MONTHLY DATA'!F:F,'MONTHLY DATA'!J:J,'WEEKLY SALES'!A58,'MONTHLY DATA'!G:G,'WEEKLY SALES'!$C$57,'MONTHLY DATA'!B:B,'WEEKLY SALES'!$B$1)</f>
        <v>0</v>
      </c>
      <c r="D58" s="109">
        <f>SUMIFS('MONTHLY DATA'!F:F,'MONTHLY DATA'!J:J,'WEEKLY SALES'!A58,'MONTHLY DATA'!G:G,'WEEKLY SALES'!$D$57,'MONTHLY DATA'!B:B,'WEEKLY SALES'!$B$1)</f>
        <v>463171</v>
      </c>
      <c r="E58" s="14">
        <f>SUMIFS('MONTHLY DATA'!F:F,'MONTHLY DATA'!J:J,'WEEKLY SALES'!A58,'MONTHLY DATA'!G:G,'WEEKLY SALES'!$E$57,'MONTHLY DATA'!B:B,'WEEKLY SALES'!$B$1)</f>
        <v>0</v>
      </c>
      <c r="F58" s="14">
        <f>SUMIFS('MONTHLY DATA'!F:F,'MONTHLY DATA'!J:J,'WEEKLY SALES'!A58,'MONTHLY DATA'!G:G,'WEEKLY SALES'!$F$57,'MONTHLY DATA'!B:B,'WEEKLY SALES'!$B$1)</f>
        <v>0</v>
      </c>
      <c r="G58" s="14">
        <f>SUMIFS('MONTHLY DATA'!F:F,'MONTHLY DATA'!J:J,'WEEKLY SALES'!A58,'MONTHLY DATA'!G:G,'WEEKLY SALES'!$G$57,'MONTHLY DATA'!B:B,'WEEKLY SALES'!$B$1)</f>
        <v>3050000</v>
      </c>
      <c r="H58" s="109">
        <f t="shared" ref="H58:H64" si="12">SUM(B62:G62)</f>
        <v>940000</v>
      </c>
    </row>
    <row r="59" spans="1:12" x14ac:dyDescent="0.25">
      <c r="A59" s="13" t="s">
        <v>33</v>
      </c>
      <c r="B59" s="109">
        <f>SUMIFS('MONTHLY DATA'!F:F,'MONTHLY DATA'!J:J,'WEEKLY SALES'!A59,'MONTHLY DATA'!G:G,'WEEKLY SALES'!$B$57,'MONTHLY DATA'!B:B,'WEEKLY SALES'!$B$1)</f>
        <v>0</v>
      </c>
      <c r="C59" s="109">
        <f>SUMIFS('MONTHLY DATA'!F:F,'MONTHLY DATA'!J:J,'WEEKLY SALES'!A59,'MONTHLY DATA'!G:G,'WEEKLY SALES'!$C$57,'MONTHLY DATA'!B:B,'WEEKLY SALES'!$B$1)</f>
        <v>0</v>
      </c>
      <c r="D59" s="109">
        <f>SUMIFS('MONTHLY DATA'!F:F,'MONTHLY DATA'!J:J,'WEEKLY SALES'!A59,'MONTHLY DATA'!G:G,'WEEKLY SALES'!$D$57,'MONTHLY DATA'!B:B,'WEEKLY SALES'!$B$1)</f>
        <v>0</v>
      </c>
      <c r="E59" s="14">
        <f>SUMIFS('MONTHLY DATA'!F:F,'MONTHLY DATA'!J:J,'WEEKLY SALES'!A59,'MONTHLY DATA'!G:G,'WEEKLY SALES'!$E$57,'MONTHLY DATA'!B:B,'WEEKLY SALES'!$B$1)</f>
        <v>0</v>
      </c>
      <c r="F59" s="14">
        <f>SUMIFS('MONTHLY DATA'!F:F,'MONTHLY DATA'!J:J,'WEEKLY SALES'!A59,'MONTHLY DATA'!G:G,'WEEKLY SALES'!$F$57,'MONTHLY DATA'!B:B,'WEEKLY SALES'!$B$1)</f>
        <v>0</v>
      </c>
      <c r="G59" s="14">
        <f>SUMIFS('MONTHLY DATA'!F:F,'MONTHLY DATA'!J:J,'WEEKLY SALES'!A59,'MONTHLY DATA'!G:G,'WEEKLY SALES'!$G$57,'MONTHLY DATA'!B:B,'WEEKLY SALES'!$B$1)</f>
        <v>0</v>
      </c>
      <c r="H59" s="109">
        <f t="shared" si="12"/>
        <v>0</v>
      </c>
    </row>
    <row r="60" spans="1:12" x14ac:dyDescent="0.25">
      <c r="A60" s="13" t="s">
        <v>137</v>
      </c>
      <c r="B60" s="109">
        <f>SUMIFS('MONTHLY DATA'!F:F,'MONTHLY DATA'!J:J,'WEEKLY SALES'!A60,'MONTHLY DATA'!G:G,'WEEKLY SALES'!$B$57,'MONTHLY DATA'!B:B,'WEEKLY SALES'!$B$1)</f>
        <v>0</v>
      </c>
      <c r="C60" s="109">
        <f>SUMIFS('MONTHLY DATA'!F:F,'MONTHLY DATA'!J:J,'WEEKLY SALES'!A60,'MONTHLY DATA'!G:G,'WEEKLY SALES'!$C$57,'MONTHLY DATA'!B:B,'WEEKLY SALES'!$B$1)</f>
        <v>0</v>
      </c>
      <c r="D60" s="109">
        <f>SUMIFS('MONTHLY DATA'!F:F,'MONTHLY DATA'!J:J,'WEEKLY SALES'!A60,'MONTHLY DATA'!G:G,'WEEKLY SALES'!$D$57,'MONTHLY DATA'!B:B,'WEEKLY SALES'!$B$1)</f>
        <v>0</v>
      </c>
      <c r="E60" s="14">
        <f>SUMIFS('MONTHLY DATA'!F:F,'MONTHLY DATA'!J:J,'WEEKLY SALES'!A60,'MONTHLY DATA'!G:G,'WEEKLY SALES'!$E$57,'MONTHLY DATA'!B:B,'WEEKLY SALES'!$B$1)</f>
        <v>0</v>
      </c>
      <c r="F60" s="14">
        <f>SUMIFS('MONTHLY DATA'!F:F,'MONTHLY DATA'!J:J,'WEEKLY SALES'!A60,'MONTHLY DATA'!G:G,'WEEKLY SALES'!$F$57,'MONTHLY DATA'!B:B,'WEEKLY SALES'!$B$1)</f>
        <v>0</v>
      </c>
      <c r="G60" s="14">
        <f>SUMIFS('MONTHLY DATA'!F:F,'MONTHLY DATA'!J:J,'WEEKLY SALES'!A60,'MONTHLY DATA'!G:G,'WEEKLY SALES'!$G$57,'MONTHLY DATA'!B:B,'WEEKLY SALES'!$B$1)</f>
        <v>0</v>
      </c>
      <c r="H60" s="109">
        <f t="shared" si="12"/>
        <v>890000</v>
      </c>
    </row>
    <row r="61" spans="1:12" x14ac:dyDescent="0.25">
      <c r="A61" s="13" t="s">
        <v>23</v>
      </c>
      <c r="B61" s="109">
        <f>SUMIFS('MONTHLY DATA'!F:F,'MONTHLY DATA'!J:J,'WEEKLY SALES'!A61,'MONTHLY DATA'!G:G,'WEEKLY SALES'!$B$57,'MONTHLY DATA'!B:B,'WEEKLY SALES'!$B$1)</f>
        <v>0</v>
      </c>
      <c r="C61" s="109">
        <f>SUMIFS('MONTHLY DATA'!F:F,'MONTHLY DATA'!J:J,'WEEKLY SALES'!A61,'MONTHLY DATA'!G:G,'WEEKLY SALES'!$C$57,'MONTHLY DATA'!B:B,'WEEKLY SALES'!$B$1)</f>
        <v>0</v>
      </c>
      <c r="D61" s="109">
        <f>SUMIFS('MONTHLY DATA'!F:F,'MONTHLY DATA'!J:J,'WEEKLY SALES'!A61,'MONTHLY DATA'!G:G,'WEEKLY SALES'!$D$57,'MONTHLY DATA'!B:B,'WEEKLY SALES'!$B$1)</f>
        <v>0</v>
      </c>
      <c r="E61" s="14">
        <f>SUMIFS('MONTHLY DATA'!F:F,'MONTHLY DATA'!J:J,'WEEKLY SALES'!A61,'MONTHLY DATA'!G:G,'WEEKLY SALES'!$E$57,'MONTHLY DATA'!B:B,'WEEKLY SALES'!$B$1)</f>
        <v>0</v>
      </c>
      <c r="F61" s="14">
        <f>SUMIFS('MONTHLY DATA'!F:F,'MONTHLY DATA'!J:J,'WEEKLY SALES'!A61,'MONTHLY DATA'!G:G,'WEEKLY SALES'!$F$57,'MONTHLY DATA'!B:B,'WEEKLY SALES'!$B$1)</f>
        <v>0</v>
      </c>
      <c r="G61" s="14">
        <f>SUMIFS('MONTHLY DATA'!F:F,'MONTHLY DATA'!J:J,'WEEKLY SALES'!A61,'MONTHLY DATA'!G:G,'WEEKLY SALES'!$G$57,'MONTHLY DATA'!B:B,'WEEKLY SALES'!$B$1)</f>
        <v>0</v>
      </c>
      <c r="H61" s="109">
        <f t="shared" si="12"/>
        <v>0</v>
      </c>
    </row>
    <row r="62" spans="1:12" x14ac:dyDescent="0.25">
      <c r="A62" s="13" t="s">
        <v>19</v>
      </c>
      <c r="B62" s="109">
        <f>SUMIFS('MONTHLY DATA'!F:F,'MONTHLY DATA'!J:J,'WEEKLY SALES'!A62,'MONTHLY DATA'!G:G,'WEEKLY SALES'!$B$57,'MONTHLY DATA'!B:B,'WEEKLY SALES'!$B$1)</f>
        <v>940000</v>
      </c>
      <c r="C62" s="109">
        <f>SUMIFS('MONTHLY DATA'!F:F,'MONTHLY DATA'!J:J,'WEEKLY SALES'!A62,'MONTHLY DATA'!G:G,'WEEKLY SALES'!$C$57,'MONTHLY DATA'!B:B,'WEEKLY SALES'!$B$1)</f>
        <v>0</v>
      </c>
      <c r="D62" s="109">
        <f>SUMIFS('MONTHLY DATA'!F:F,'MONTHLY DATA'!J:J,'WEEKLY SALES'!A62,'MONTHLY DATA'!G:G,'WEEKLY SALES'!$D$57,'MONTHLY DATA'!B:B,'WEEKLY SALES'!$B$1)</f>
        <v>0</v>
      </c>
      <c r="E62" s="14">
        <f>SUMIFS('MONTHLY DATA'!F:F,'MONTHLY DATA'!J:J,'WEEKLY SALES'!A62,'MONTHLY DATA'!G:G,'WEEKLY SALES'!$E$57,'MONTHLY DATA'!B:B,'WEEKLY SALES'!$B$1)</f>
        <v>0</v>
      </c>
      <c r="F62" s="14">
        <f>SUMIFS('MONTHLY DATA'!F:F,'MONTHLY DATA'!J:J,'WEEKLY SALES'!A62,'MONTHLY DATA'!G:G,'WEEKLY SALES'!$F$57,'MONTHLY DATA'!B:B,'WEEKLY SALES'!$B$1)</f>
        <v>0</v>
      </c>
      <c r="G62" s="14">
        <f>SUMIFS('MONTHLY DATA'!F:F,'MONTHLY DATA'!J:J,'WEEKLY SALES'!A62,'MONTHLY DATA'!G:G,'WEEKLY SALES'!$G$57,'MONTHLY DATA'!B:B,'WEEKLY SALES'!$B$1)</f>
        <v>0</v>
      </c>
      <c r="H62" s="109">
        <f t="shared" si="12"/>
        <v>860000</v>
      </c>
    </row>
    <row r="63" spans="1:12" x14ac:dyDescent="0.25">
      <c r="A63" s="13" t="s">
        <v>127</v>
      </c>
      <c r="B63" s="109">
        <f>SUMIFS('MONTHLY DATA'!F:F,'MONTHLY DATA'!J:J,'WEEKLY SALES'!A63,'MONTHLY DATA'!G:G,'WEEKLY SALES'!$B$57,'MONTHLY DATA'!B:B,'WEEKLY SALES'!$B$1)</f>
        <v>0</v>
      </c>
      <c r="C63" s="109">
        <f>SUMIFS('MONTHLY DATA'!F:F,'MONTHLY DATA'!J:J,'WEEKLY SALES'!A63,'MONTHLY DATA'!G:G,'WEEKLY SALES'!$C$57,'MONTHLY DATA'!B:B,'WEEKLY SALES'!$B$1)</f>
        <v>0</v>
      </c>
      <c r="D63" s="109">
        <f>SUMIFS('MONTHLY DATA'!F:F,'MONTHLY DATA'!J:J,'WEEKLY SALES'!A63,'MONTHLY DATA'!G:G,'WEEKLY SALES'!$D$57,'MONTHLY DATA'!B:B,'WEEKLY SALES'!$B$1)</f>
        <v>0</v>
      </c>
      <c r="E63" s="14">
        <f>SUMIFS('MONTHLY DATA'!F:F,'MONTHLY DATA'!J:J,'WEEKLY SALES'!A63,'MONTHLY DATA'!G:G,'WEEKLY SALES'!$E$57,'MONTHLY DATA'!B:B,'WEEKLY SALES'!$B$1)</f>
        <v>0</v>
      </c>
      <c r="F63" s="14">
        <f>SUMIFS('MONTHLY DATA'!F:F,'MONTHLY DATA'!J:J,'WEEKLY SALES'!A63,'MONTHLY DATA'!G:G,'WEEKLY SALES'!$F$57,'MONTHLY DATA'!B:B,'WEEKLY SALES'!$B$1)</f>
        <v>0</v>
      </c>
      <c r="G63" s="14">
        <f>SUMIFS('MONTHLY DATA'!F:F,'MONTHLY DATA'!J:J,'WEEKLY SALES'!A63,'MONTHLY DATA'!G:G,'WEEKLY SALES'!$G$57,'MONTHLY DATA'!B:B,'WEEKLY SALES'!$B$1)</f>
        <v>0</v>
      </c>
      <c r="H63" s="109">
        <f t="shared" si="12"/>
        <v>436098</v>
      </c>
    </row>
    <row r="64" spans="1:12" x14ac:dyDescent="0.25">
      <c r="A64" s="13" t="s">
        <v>133</v>
      </c>
      <c r="B64" s="109">
        <f>SUMIFS('MONTHLY DATA'!F:F,'MONTHLY DATA'!J:J,'WEEKLY SALES'!A64,'MONTHLY DATA'!G:G,'WEEKLY SALES'!$B$57,'MONTHLY DATA'!B:B,'WEEKLY SALES'!$B$1)</f>
        <v>890000</v>
      </c>
      <c r="C64" s="109">
        <f>SUMIFS('MONTHLY DATA'!F:F,'MONTHLY DATA'!J:J,'WEEKLY SALES'!A64,'MONTHLY DATA'!G:G,'WEEKLY SALES'!$C$57,'MONTHLY DATA'!B:B,'WEEKLY SALES'!$B$1)</f>
        <v>0</v>
      </c>
      <c r="D64" s="109">
        <f>SUMIFS('MONTHLY DATA'!F:F,'MONTHLY DATA'!J:J,'WEEKLY SALES'!A64,'MONTHLY DATA'!G:G,'WEEKLY SALES'!$D$57,'MONTHLY DATA'!B:B,'WEEKLY SALES'!$B$1)</f>
        <v>0</v>
      </c>
      <c r="E64" s="14">
        <f>SUMIFS('MONTHLY DATA'!F:F,'MONTHLY DATA'!J:J,'WEEKLY SALES'!A64,'MONTHLY DATA'!G:G,'WEEKLY SALES'!$E$57,'MONTHLY DATA'!B:B,'WEEKLY SALES'!$B$1)</f>
        <v>0</v>
      </c>
      <c r="F64" s="14">
        <f>SUMIFS('MONTHLY DATA'!F:F,'MONTHLY DATA'!J:J,'WEEKLY SALES'!A64,'MONTHLY DATA'!G:G,'WEEKLY SALES'!$F$57,'MONTHLY DATA'!B:B,'WEEKLY SALES'!$B$1)</f>
        <v>0</v>
      </c>
      <c r="G64" s="14">
        <f>SUMIFS('MONTHLY DATA'!F:F,'MONTHLY DATA'!J:J,'WEEKLY SALES'!A64,'MONTHLY DATA'!G:G,'WEEKLY SALES'!$G$57,'MONTHLY DATA'!B:B,'WEEKLY SALES'!$B$1)</f>
        <v>0</v>
      </c>
      <c r="H64" s="109">
        <f t="shared" si="12"/>
        <v>0</v>
      </c>
    </row>
    <row r="65" spans="1:8" x14ac:dyDescent="0.25">
      <c r="A65" s="13" t="s">
        <v>183</v>
      </c>
      <c r="B65" s="109">
        <f>SUMIFS('MONTHLY DATA'!F:F,'MONTHLY DATA'!J:J,'WEEKLY SALES'!A65,'MONTHLY DATA'!G:G,'WEEKLY SALES'!$B$57,'MONTHLY DATA'!B:B,'WEEKLY SALES'!$B$1)</f>
        <v>0</v>
      </c>
      <c r="C65" s="109">
        <f>SUMIFS('MONTHLY DATA'!F:F,'MONTHLY DATA'!J:J,'WEEKLY SALES'!A65,'MONTHLY DATA'!G:G,'WEEKLY SALES'!$C$57,'MONTHLY DATA'!B:B,'WEEKLY SALES'!$B$1)</f>
        <v>0</v>
      </c>
      <c r="D65" s="109">
        <f>SUMIFS('MONTHLY DATA'!F:F,'MONTHLY DATA'!J:J,'WEEKLY SALES'!A65,'MONTHLY DATA'!G:G,'WEEKLY SALES'!$D$57,'MONTHLY DATA'!B:B,'WEEKLY SALES'!$B$1)</f>
        <v>0</v>
      </c>
      <c r="E65" s="14">
        <f>SUMIFS('MONTHLY DATA'!F:F,'MONTHLY DATA'!J:J,'WEEKLY SALES'!A65,'MONTHLY DATA'!G:G,'WEEKLY SALES'!$E$57,'MONTHLY DATA'!B:B,'WEEKLY SALES'!$B$1)</f>
        <v>0</v>
      </c>
      <c r="F65" s="14">
        <f>SUMIFS('MONTHLY DATA'!F:F,'MONTHLY DATA'!J:J,'WEEKLY SALES'!A65,'MONTHLY DATA'!G:G,'WEEKLY SALES'!$F$57,'MONTHLY DATA'!B:B,'WEEKLY SALES'!$B$1)</f>
        <v>0</v>
      </c>
      <c r="G65" s="14">
        <f>SUMIFS('MONTHLY DATA'!F:F,'MONTHLY DATA'!J:J,'WEEKLY SALES'!A65,'MONTHLY DATA'!G:G,'WEEKLY SALES'!$G$57,'MONTHLY DATA'!B:B,'WEEKLY SALES'!$B$1)</f>
        <v>0</v>
      </c>
      <c r="H65" s="109">
        <f>SUM(B69:E69)</f>
        <v>4685269</v>
      </c>
    </row>
    <row r="66" spans="1:8" x14ac:dyDescent="0.25">
      <c r="A66" s="5" t="s">
        <v>81</v>
      </c>
      <c r="B66" s="109">
        <f>SUMIFS('MONTHLY DATA'!F:F,'MONTHLY DATA'!J:J,'WEEKLY SALES'!A66,'MONTHLY DATA'!G:G,'WEEKLY SALES'!$B$57,'MONTHLY DATA'!B:B,'WEEKLY SALES'!$B$1)</f>
        <v>860000</v>
      </c>
      <c r="C66" s="109">
        <f>SUMIFS('MONTHLY DATA'!F:F,'MONTHLY DATA'!J:J,'WEEKLY SALES'!A66,'MONTHLY DATA'!G:G,'WEEKLY SALES'!$C$57,'MONTHLY DATA'!B:B,'WEEKLY SALES'!$B$1)</f>
        <v>0</v>
      </c>
      <c r="D66" s="109">
        <f>SUMIFS('MONTHLY DATA'!F:F,'MONTHLY DATA'!J:J,'WEEKLY SALES'!A66,'MONTHLY DATA'!G:G,'WEEKLY SALES'!$D$57,'MONTHLY DATA'!B:B,'WEEKLY SALES'!$B$1)</f>
        <v>0</v>
      </c>
      <c r="E66" s="14">
        <f>SUMIFS('MONTHLY DATA'!F:F,'MONTHLY DATA'!J:J,'WEEKLY SALES'!A66,'MONTHLY DATA'!G:G,'WEEKLY SALES'!$E$57,'MONTHLY DATA'!B:B,'WEEKLY SALES'!$B$1)</f>
        <v>0</v>
      </c>
      <c r="F66" s="14">
        <f>SUMIFS('MONTHLY DATA'!F:F,'MONTHLY DATA'!J:J,'WEEKLY SALES'!A66,'MONTHLY DATA'!G:G,'WEEKLY SALES'!$F$57,'MONTHLY DATA'!B:B,'WEEKLY SALES'!$B$1)</f>
        <v>0</v>
      </c>
      <c r="G66" s="14">
        <f>SUMIFS('MONTHLY DATA'!F:F,'MONTHLY DATA'!J:J,'WEEKLY SALES'!A66,'MONTHLY DATA'!G:G,'WEEKLY SALES'!$G$57,'MONTHLY DATA'!B:B,'WEEKLY SALES'!$B$1)</f>
        <v>0</v>
      </c>
      <c r="H66" s="109">
        <f>SUM(B70:G70)</f>
        <v>0</v>
      </c>
    </row>
    <row r="67" spans="1:8" x14ac:dyDescent="0.25">
      <c r="A67" s="13" t="s">
        <v>18</v>
      </c>
      <c r="B67" s="109">
        <f>SUMIFS('MONTHLY DATA'!F:F,'MONTHLY DATA'!J:J,'WEEKLY SALES'!A67,'MONTHLY DATA'!G:G,'WEEKLY SALES'!$B$57,'MONTHLY DATA'!B:B,'WEEKLY SALES'!$B$1)</f>
        <v>0</v>
      </c>
      <c r="C67" s="109">
        <f>SUMIFS('MONTHLY DATA'!F:F,'MONTHLY DATA'!J:J,'WEEKLY SALES'!A67,'MONTHLY DATA'!G:G,'WEEKLY SALES'!$C$57,'MONTHLY DATA'!B:B,'WEEKLY SALES'!$B$1)</f>
        <v>0</v>
      </c>
      <c r="D67" s="109">
        <f>SUMIFS('MONTHLY DATA'!F:F,'MONTHLY DATA'!J:J,'WEEKLY SALES'!A67,'MONTHLY DATA'!G:G,'WEEKLY SALES'!$D$57,'MONTHLY DATA'!B:B,'WEEKLY SALES'!$B$1)</f>
        <v>436098</v>
      </c>
      <c r="E67" s="14">
        <f>SUMIFS('MONTHLY DATA'!F:F,'MONTHLY DATA'!J:J,'WEEKLY SALES'!A67,'MONTHLY DATA'!G:G,'WEEKLY SALES'!$E$57,'MONTHLY DATA'!B:B,'WEEKLY SALES'!$B$1)</f>
        <v>0</v>
      </c>
      <c r="F67" s="14">
        <f>SUMIFS('MONTHLY DATA'!F:F,'MONTHLY DATA'!J:J,'WEEKLY SALES'!A67,'MONTHLY DATA'!G:G,'WEEKLY SALES'!$F$57,'MONTHLY DATA'!B:B,'WEEKLY SALES'!$B$1)</f>
        <v>0</v>
      </c>
      <c r="G67" s="14">
        <f>SUMIFS('MONTHLY DATA'!F:F,'MONTHLY DATA'!J:J,'WEEKLY SALES'!A67,'MONTHLY DATA'!G:G,'WEEKLY SALES'!$G$57,'MONTHLY DATA'!B:B,'WEEKLY SALES'!$B$1)</f>
        <v>0</v>
      </c>
      <c r="H67" s="109">
        <f>SUM(B71:G71)</f>
        <v>0</v>
      </c>
    </row>
    <row r="68" spans="1:8" x14ac:dyDescent="0.25">
      <c r="A68" s="13" t="s">
        <v>186</v>
      </c>
      <c r="B68" s="109">
        <f>SUMIFS('MONTHLY DATA'!F:F,'MONTHLY DATA'!J:J,'WEEKLY SALES'!A68,'MONTHLY DATA'!G:G,'WEEKLY SALES'!$B$57,'MONTHLY DATA'!B:B,'WEEKLY SALES'!$B$1)</f>
        <v>0</v>
      </c>
      <c r="C68" s="109">
        <f>SUMIFS('MONTHLY DATA'!F:F,'MONTHLY DATA'!J:J,'WEEKLY SALES'!A68,'MONTHLY DATA'!G:G,'WEEKLY SALES'!$C$57,'MONTHLY DATA'!B:B,'WEEKLY SALES'!$B$1)</f>
        <v>0</v>
      </c>
      <c r="D68" s="109">
        <f>SUMIFS('MONTHLY DATA'!F:F,'MONTHLY DATA'!J:J,'WEEKLY SALES'!A68,'MONTHLY DATA'!G:G,'WEEKLY SALES'!$D$57,'MONTHLY DATA'!B:B,'WEEKLY SALES'!$B$1)</f>
        <v>0</v>
      </c>
      <c r="E68" s="14">
        <f>SUMIFS('MONTHLY DATA'!F:F,'MONTHLY DATA'!J:J,'WEEKLY SALES'!A68,'MONTHLY DATA'!G:G,'WEEKLY SALES'!$E$57,'MONTHLY DATA'!B:B,'WEEKLY SALES'!$B$1)</f>
        <v>0</v>
      </c>
      <c r="F68" s="14">
        <f>SUMIFS('MONTHLY DATA'!F:F,'MONTHLY DATA'!J:J,'WEEKLY SALES'!A68,'MONTHLY DATA'!G:G,'WEEKLY SALES'!$F$57,'MONTHLY DATA'!B:B,'WEEKLY SALES'!$B$1)</f>
        <v>0</v>
      </c>
      <c r="G68" s="14">
        <f>SUMIFS('MONTHLY DATA'!F:F,'MONTHLY DATA'!J:J,'WEEKLY SALES'!A68,'MONTHLY DATA'!G:G,'WEEKLY SALES'!$G$57,'MONTHLY DATA'!B:B,'WEEKLY SALES'!$B$1)</f>
        <v>0</v>
      </c>
      <c r="H68" s="109">
        <f>SUM(B72:G72)</f>
        <v>0</v>
      </c>
    </row>
    <row r="69" spans="1:8" x14ac:dyDescent="0.25">
      <c r="A69" s="107" t="s">
        <v>38</v>
      </c>
      <c r="B69" s="110">
        <f>SUM(B58:B68)</f>
        <v>3786000</v>
      </c>
      <c r="C69" s="110">
        <f>SUM(C58:C68)</f>
        <v>0</v>
      </c>
      <c r="D69" s="110">
        <f>SUM(D58:D68)</f>
        <v>899269</v>
      </c>
      <c r="E69" s="121">
        <f>SUM(E58:E68)</f>
        <v>0</v>
      </c>
      <c r="F69" s="121"/>
      <c r="G69" s="121">
        <f>SUM(G58:G68)</f>
        <v>3050000</v>
      </c>
      <c r="H69" s="110">
        <f>SUM(H58:H68)</f>
        <v>7811367</v>
      </c>
    </row>
    <row r="72" spans="1:8" ht="30" x14ac:dyDescent="0.25">
      <c r="A72" s="108" t="s">
        <v>144</v>
      </c>
      <c r="B72" s="108" t="s">
        <v>16</v>
      </c>
      <c r="C72" s="108" t="s">
        <v>10</v>
      </c>
      <c r="D72" s="108" t="s">
        <v>39</v>
      </c>
      <c r="E72" s="108" t="s">
        <v>108</v>
      </c>
      <c r="F72" s="108" t="s">
        <v>109</v>
      </c>
      <c r="G72" s="108" t="s">
        <v>75</v>
      </c>
      <c r="H72" s="108" t="s">
        <v>145</v>
      </c>
    </row>
    <row r="73" spans="1:8" x14ac:dyDescent="0.25">
      <c r="A73" s="1" t="s">
        <v>14</v>
      </c>
      <c r="B73" s="23">
        <f>SUMIFS('MONTHLY DATA'!F:F,'MONTHLY DATA'!K:K,'WEEKLY SALES'!A73,'MONTHLY DATA'!H:H,'WEEKLY SALES'!$B$72,'MONTHLY DATA'!B:B,'WEEKLY SALES'!$B$1)</f>
        <v>1953076</v>
      </c>
      <c r="C73" s="23">
        <f>SUMIFS('MONTHLY DATA'!F:F,'MONTHLY DATA'!K:K,'WEEKLY SALES'!A73,'MONTHLY DATA'!H:H,'WEEKLY SALES'!$C$72,'MONTHLY DATA'!B:B,'WEEKLY SALES'!$B$1)</f>
        <v>335869</v>
      </c>
      <c r="D73" s="23">
        <f>SUM(B73:C73)</f>
        <v>2288945</v>
      </c>
      <c r="E73" s="1">
        <f>COUNTIFS('VALUATIONS '!K:K,'WEEKLY SALES'!A73,'VALUATIONS '!F:F,'WEEKLY SALES'!$B$1)</f>
        <v>4</v>
      </c>
      <c r="F73" s="23">
        <f>SUMIFS('VALUATIONS '!I:I,'VALUATIONS '!K:K,'WEEKLY SALES'!A73,'VALUATIONS '!F:F,'WEEKLY SALES'!$B$1)</f>
        <v>2410000</v>
      </c>
      <c r="G73" s="23">
        <f>'MONTH TO DATE '!G122/4</f>
        <v>8000000</v>
      </c>
      <c r="H73" s="40">
        <f>D73/G73</f>
        <v>0.286118125</v>
      </c>
    </row>
    <row r="74" spans="1:8" x14ac:dyDescent="0.25">
      <c r="A74" s="1" t="s">
        <v>30</v>
      </c>
      <c r="B74" s="23">
        <f>SUMIFS('MONTHLY DATA'!F:F,'MONTHLY DATA'!K:K,'WEEKLY SALES'!A74,'MONTHLY DATA'!H:H,'WEEKLY SALES'!$B$72,'MONTHLY DATA'!B:B,'WEEKLY SALES'!$B$1)</f>
        <v>2166324</v>
      </c>
      <c r="C74" s="23">
        <f>SUMIFS('MONTHLY DATA'!F:F,'MONTHLY DATA'!K:K,'WEEKLY SALES'!A74,'MONTHLY DATA'!H:H,'WEEKLY SALES'!$C$72,'MONTHLY DATA'!B:B,'WEEKLY SALES'!$B$1)</f>
        <v>2700000</v>
      </c>
      <c r="D74" s="23">
        <f>SUM(B74:C74)</f>
        <v>4866324</v>
      </c>
      <c r="E74" s="1">
        <f>COUNTIFS('VALUATIONS '!K:K,'WEEKLY SALES'!A74,'VALUATIONS '!F:F,'WEEKLY SALES'!$B$1)</f>
        <v>5</v>
      </c>
      <c r="F74" s="23">
        <f>SUMIFS('VALUATIONS '!I:I,'VALUATIONS '!K:K,'WEEKLY SALES'!A74,'VALUATIONS '!F:F,'WEEKLY SALES'!$B$1)</f>
        <v>1700000</v>
      </c>
      <c r="G74" s="23">
        <f>'MONTH TO DATE '!G123/4</f>
        <v>8000000</v>
      </c>
      <c r="H74" s="40">
        <f t="shared" ref="H74:H76" si="13">D74/G74</f>
        <v>0.60829049999999996</v>
      </c>
    </row>
    <row r="75" spans="1:8" x14ac:dyDescent="0.25">
      <c r="A75" s="162" t="s">
        <v>132</v>
      </c>
      <c r="B75" s="23">
        <f>SUMIFS('MONTHLY DATA'!F:F,'MONTHLY DATA'!K:K,'WEEKLY SALES'!A75,'MONTHLY DATA'!H:H,'WEEKLY SALES'!$B$72,'MONTHLY DATA'!B:B,'WEEKLY SALES'!$B$1)</f>
        <v>0</v>
      </c>
      <c r="C75" s="23">
        <f>SUMIFS('MONTHLY DATA'!F:F,'MONTHLY DATA'!K:K,'WEEKLY SALES'!A75,'MONTHLY DATA'!H:H,'WEEKLY SALES'!$C$72,'MONTHLY DATA'!B:B,'WEEKLY SALES'!$B$1)</f>
        <v>580000</v>
      </c>
      <c r="D75" s="23">
        <f>SUM(B75:C75)</f>
        <v>580000</v>
      </c>
      <c r="E75" s="1">
        <f>COUNTIFS('VALUATIONS '!K:K,'WEEKLY SALES'!A75,'VALUATIONS '!F:F,'WEEKLY SALES'!$B$1)</f>
        <v>0</v>
      </c>
      <c r="F75" s="23">
        <f>SUMIFS('VALUATIONS '!I:I,'VALUATIONS '!K:K,'WEEKLY SALES'!A75,'VALUATIONS '!F:F,'WEEKLY SALES'!$B$1)</f>
        <v>0</v>
      </c>
      <c r="G75" s="23">
        <f>'MONTH TO DATE '!G124/4</f>
        <v>500000</v>
      </c>
      <c r="H75" s="40">
        <f t="shared" si="13"/>
        <v>1.1599999999999999</v>
      </c>
    </row>
    <row r="76" spans="1:8" x14ac:dyDescent="0.25">
      <c r="A76" s="5" t="s">
        <v>63</v>
      </c>
      <c r="B76" s="23">
        <f>SUMIFS('MONTHLY DATA'!F:F,'MONTHLY DATA'!K:K,'WEEKLY SALES'!A76,'MONTHLY DATA'!H:H,'WEEKLY SALES'!$B$72,'MONTHLY DATA'!B:B,'WEEKLY SALES'!$B$1)</f>
        <v>0</v>
      </c>
      <c r="C76" s="23">
        <f>SUMIFS('MONTHLY DATA'!F:F,'MONTHLY DATA'!K:K,'WEEKLY SALES'!A76,'MONTHLY DATA'!H:H,'WEEKLY SALES'!$C$72,'MONTHLY DATA'!B:B,'WEEKLY SALES'!$B$1)</f>
        <v>0</v>
      </c>
      <c r="D76" s="23">
        <f>SUM(B76:C76)</f>
        <v>0</v>
      </c>
      <c r="E76" s="1">
        <f>COUNTIFS('VALUATIONS '!K:K,'WEEKLY SALES'!A76,'VALUATIONS '!F:F,'WEEKLY SALES'!$B$1)</f>
        <v>0</v>
      </c>
      <c r="F76" s="23">
        <f>SUMIFS('VALUATIONS '!I:I,'VALUATIONS '!K:K,'WEEKLY SALES'!A76,'VALUATIONS '!F:F,'WEEKLY SALES'!$B$1)</f>
        <v>0</v>
      </c>
      <c r="G76" s="23">
        <f>'MONTH TO DATE '!G125/4</f>
        <v>875000</v>
      </c>
      <c r="H76" s="40">
        <f t="shared" si="13"/>
        <v>0</v>
      </c>
    </row>
    <row r="77" spans="1:8" x14ac:dyDescent="0.25">
      <c r="A77" s="107" t="s">
        <v>38</v>
      </c>
      <c r="B77" s="121">
        <f>SUM(B73:B76)</f>
        <v>4119400</v>
      </c>
      <c r="C77" s="121">
        <f>SUM(C73:C76)</f>
        <v>3615869</v>
      </c>
      <c r="D77" s="121">
        <f>SUM(D73:D76)</f>
        <v>7735269</v>
      </c>
      <c r="E77" s="107">
        <f>SUM(E73:E76)</f>
        <v>9</v>
      </c>
      <c r="F77" s="121">
        <f>SUM(F73:F76)</f>
        <v>4110000</v>
      </c>
      <c r="G77" s="110">
        <v>16750000</v>
      </c>
      <c r="H77" s="105">
        <f>D77/G77</f>
        <v>0.46180710447761192</v>
      </c>
    </row>
  </sheetData>
  <pageMargins left="0.7" right="0.7" top="0.75" bottom="0.75" header="0.3" footer="0.3"/>
  <pageSetup scale="36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'WEEK TO WEEK SALES '!$B$16:$E$16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6"/>
  <sheetViews>
    <sheetView topLeftCell="A100" workbookViewId="0">
      <selection activeCell="B123" sqref="B123:F124"/>
    </sheetView>
  </sheetViews>
  <sheetFormatPr defaultColWidth="9.140625" defaultRowHeight="15" x14ac:dyDescent="0.25"/>
  <cols>
    <col min="1" max="1" width="30.5703125" style="1" bestFit="1" customWidth="1"/>
    <col min="2" max="2" width="13.7109375" style="1" bestFit="1" customWidth="1"/>
    <col min="3" max="4" width="14.28515625" style="1" bestFit="1" customWidth="1"/>
    <col min="5" max="5" width="14.140625" style="1" bestFit="1" customWidth="1"/>
    <col min="6" max="6" width="19.140625" style="1" bestFit="1" customWidth="1"/>
    <col min="7" max="7" width="19.28515625" style="1" bestFit="1" customWidth="1"/>
    <col min="8" max="8" width="14.140625" style="1" bestFit="1" customWidth="1"/>
    <col min="9" max="9" width="13.42578125" style="1" customWidth="1"/>
    <col min="10" max="10" width="10.5703125" style="1" customWidth="1"/>
    <col min="11" max="11" width="16.42578125" style="1" customWidth="1"/>
    <col min="12" max="12" width="16" style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x14ac:dyDescent="0.25">
      <c r="A1" s="107" t="s">
        <v>6</v>
      </c>
      <c r="B1" s="107" t="s">
        <v>16</v>
      </c>
      <c r="C1" s="107" t="s">
        <v>10</v>
      </c>
      <c r="D1" s="107" t="s">
        <v>39</v>
      </c>
      <c r="F1" s="107" t="s">
        <v>7</v>
      </c>
      <c r="G1" s="107" t="s">
        <v>16</v>
      </c>
      <c r="H1" s="107" t="s">
        <v>10</v>
      </c>
      <c r="I1" s="107" t="s">
        <v>39</v>
      </c>
      <c r="K1" s="107" t="s">
        <v>4</v>
      </c>
      <c r="L1" s="107" t="s">
        <v>16</v>
      </c>
      <c r="M1" s="107" t="s">
        <v>10</v>
      </c>
      <c r="N1" s="107" t="s">
        <v>39</v>
      </c>
    </row>
    <row r="2" spans="1:14" x14ac:dyDescent="0.25">
      <c r="A2" s="13" t="s">
        <v>11</v>
      </c>
      <c r="B2" s="109">
        <f>SUMIFS('MONTHLY DATA'!F:F,'MONTHLY DATA'!I:I,'MONTH TO DATE '!A2,'MONTHLY DATA'!H:H,'MONTH TO DATE '!$B$1)</f>
        <v>6076118</v>
      </c>
      <c r="C2" s="109">
        <f>SUMIFS('MONTHLY DATA'!F:F,'MONTHLY DATA'!I:I,'MONTH TO DATE '!A2,'MONTHLY DATA'!H:H,'MONTH TO DATE '!$C$1)</f>
        <v>2407869</v>
      </c>
      <c r="D2" s="109">
        <f>C2+B2</f>
        <v>8483987</v>
      </c>
      <c r="F2" s="13" t="s">
        <v>12</v>
      </c>
      <c r="G2" s="109">
        <f>SUMIFS('MONTHLY DATA'!F:F,'MONTHLY DATA'!J:J,'MONTH TO DATE '!F2,'MONTHLY DATA'!H:H,'MONTH TO DATE '!$G$1)</f>
        <v>4523288</v>
      </c>
      <c r="H2" s="109">
        <f>SUMIFS('MONTHLY DATA'!F:F,'MONTHLY DATA'!J:J,'MONTH TO DATE '!F2,'MONTHLY DATA'!H:H,'MONTH TO DATE '!$H$1)</f>
        <v>5929775</v>
      </c>
      <c r="I2" s="109">
        <f>H2+G2</f>
        <v>10453063</v>
      </c>
      <c r="K2" s="13" t="s">
        <v>9</v>
      </c>
      <c r="L2" s="109">
        <f>SUMIFS('MONTHLY DATA'!F:F,'MONTHLY DATA'!G:G,'MONTH TO DATE '!K2,'MONTHLY DATA'!H:H,'MONTH TO DATE '!$L$1)</f>
        <v>11554000</v>
      </c>
      <c r="M2" s="109">
        <f>SUMIFS('MONTHLY DATA'!F:F,'MONTHLY DATA'!G:G,'MONTH TO DATE '!K2,'MONTHLY DATA'!H:H,'MONTH TO DATE '!$M$1)</f>
        <v>1580000</v>
      </c>
      <c r="N2" s="109">
        <f>M2+L2</f>
        <v>13134000</v>
      </c>
    </row>
    <row r="3" spans="1:14" x14ac:dyDescent="0.25">
      <c r="A3" s="13" t="s">
        <v>15</v>
      </c>
      <c r="B3" s="109">
        <f>SUMIFS('MONTHLY DATA'!F:F,'MONTHLY DATA'!I:I,'MONTH TO DATE '!A3,'MONTHLY DATA'!H:H,'MONTH TO DATE '!$B$1)</f>
        <v>2824000</v>
      </c>
      <c r="C3" s="109">
        <f>SUMIFS('MONTHLY DATA'!F:F,'MONTHLY DATA'!I:I,'MONTH TO DATE '!A3,'MONTHLY DATA'!H:H,'MONTH TO DATE '!$C$1)</f>
        <v>3400000</v>
      </c>
      <c r="D3" s="109">
        <f t="shared" ref="D3:D7" si="0">C3+B3</f>
        <v>6224000</v>
      </c>
      <c r="F3" s="13" t="s">
        <v>186</v>
      </c>
      <c r="G3" s="109">
        <f>SUMIFS('MONTHLY DATA'!F:F,'MONTHLY DATA'!J:J,'MONTH TO DATE '!F3,'MONTHLY DATA'!H:H,'MONTH TO DATE '!$G$1)</f>
        <v>0</v>
      </c>
      <c r="H3" s="109">
        <f>SUMIFS('MONTHLY DATA'!F:F,'MONTHLY DATA'!J:J,'MONTH TO DATE '!F3,'MONTHLY DATA'!H:H,'MONTH TO DATE '!$H$1)</f>
        <v>0</v>
      </c>
      <c r="I3" s="109">
        <f t="shared" ref="I3:I12" si="1">H3+G3</f>
        <v>0</v>
      </c>
      <c r="K3" s="13" t="s">
        <v>61</v>
      </c>
      <c r="L3" s="109">
        <f>SUMIFS('MONTHLY DATA'!F:F,'MONTHLY DATA'!G:G,'MONTH TO DATE '!K3,'MONTHLY DATA'!H:H,'MONTH TO DATE '!$L$1)</f>
        <v>0</v>
      </c>
      <c r="M3" s="109">
        <f>SUMIFS('MONTHLY DATA'!F:F,'MONTHLY DATA'!G:G,'MONTH TO DATE '!K3,'MONTHLY DATA'!H:H,'MONTH TO DATE '!$M$1)</f>
        <v>0</v>
      </c>
      <c r="N3" s="109">
        <f t="shared" ref="N3:N8" si="2">M3+L3</f>
        <v>0</v>
      </c>
    </row>
    <row r="4" spans="1:14" x14ac:dyDescent="0.25">
      <c r="A4" s="13" t="s">
        <v>25</v>
      </c>
      <c r="B4" s="109">
        <f>SUMIFS('MONTHLY DATA'!F:F,'MONTHLY DATA'!I:I,'MONTH TO DATE '!A4,'MONTHLY DATA'!H:H,'MONTH TO DATE '!$B$1)</f>
        <v>0</v>
      </c>
      <c r="C4" s="109">
        <f>SUMIFS('MONTHLY DATA'!F:F,'MONTHLY DATA'!I:I,'MONTH TO DATE '!A4,'MONTHLY DATA'!H:H,'MONTH TO DATE '!$C$1)</f>
        <v>0</v>
      </c>
      <c r="D4" s="109">
        <f t="shared" si="0"/>
        <v>0</v>
      </c>
      <c r="F4" s="13" t="s">
        <v>18</v>
      </c>
      <c r="G4" s="109">
        <f>SUMIFS('MONTHLY DATA'!F:F,'MONTHLY DATA'!J:J,'MONTH TO DATE '!F4,'MONTHLY DATA'!H:H,'MONTH TO DATE '!$G$1)</f>
        <v>676098</v>
      </c>
      <c r="H4" s="109">
        <f>SUMIFS('MONTHLY DATA'!F:F,'MONTHLY DATA'!J:J,'MONTH TO DATE '!F4,'MONTHLY DATA'!H:H,'MONTH TO DATE '!$H$1)</f>
        <v>0</v>
      </c>
      <c r="I4" s="109">
        <f t="shared" si="1"/>
        <v>676098</v>
      </c>
      <c r="K4" s="13" t="s">
        <v>21</v>
      </c>
      <c r="L4" s="109">
        <f>SUMIFS('MONTHLY DATA'!F:F,'MONTHLY DATA'!G:G,'MONTH TO DATE '!K4,'MONTHLY DATA'!H:H,'MONTH TO DATE '!$L$1)</f>
        <v>1516190</v>
      </c>
      <c r="M4" s="109">
        <f>SUMIFS('MONTHLY DATA'!F:F,'MONTHLY DATA'!G:G,'MONTH TO DATE '!K4,'MONTHLY DATA'!H:H,'MONTH TO DATE '!$M$1)</f>
        <v>287775</v>
      </c>
      <c r="N4" s="109">
        <f t="shared" si="2"/>
        <v>1803965</v>
      </c>
    </row>
    <row r="5" spans="1:14" x14ac:dyDescent="0.25">
      <c r="A5" s="13" t="s">
        <v>17</v>
      </c>
      <c r="B5" s="109">
        <f>SUMIFS('MONTHLY DATA'!F:F,'MONTHLY DATA'!I:I,'MONTH TO DATE '!A5,'MONTHLY DATA'!H:H,'MONTH TO DATE '!$B$1)</f>
        <v>444330</v>
      </c>
      <c r="C5" s="109">
        <f>SUMIFS('MONTHLY DATA'!F:F,'MONTHLY DATA'!I:I,'MONTH TO DATE '!A5,'MONTHLY DATA'!H:H,'MONTH TO DATE '!$C$1)</f>
        <v>121906</v>
      </c>
      <c r="D5" s="109">
        <f t="shared" si="0"/>
        <v>566236</v>
      </c>
      <c r="F5" s="13" t="s">
        <v>19</v>
      </c>
      <c r="G5" s="109">
        <f>SUMIFS('MONTHLY DATA'!F:F,'MONTHLY DATA'!J:J,'MONTH TO DATE '!F5,'MONTHLY DATA'!H:H,'MONTH TO DATE '!$G$1)</f>
        <v>2473397</v>
      </c>
      <c r="H5" s="109">
        <f>SUMIFS('MONTHLY DATA'!F:F,'MONTHLY DATA'!J:J,'MONTH TO DATE '!F5,'MONTHLY DATA'!H:H,'MONTH TO DATE '!$H$1)</f>
        <v>0</v>
      </c>
      <c r="I5" s="109">
        <f t="shared" si="1"/>
        <v>2473397</v>
      </c>
      <c r="K5" s="13" t="s">
        <v>65</v>
      </c>
      <c r="L5" s="109">
        <f>SUMIFS('MONTHLY DATA'!F:F,'MONTHLY DATA'!G:G,'MONTH TO DATE '!K5,'MONTHLY DATA'!H:H,'MONTH TO DATE '!$L$1)</f>
        <v>0</v>
      </c>
      <c r="M5" s="109">
        <f>SUMIFS('MONTHLY DATA'!F:F,'MONTHLY DATA'!G:G,'MONTH TO DATE '!K5,'MONTHLY DATA'!H:H,'MONTH TO DATE '!$M$1)</f>
        <v>0</v>
      </c>
      <c r="N5" s="109">
        <f t="shared" si="2"/>
        <v>0</v>
      </c>
    </row>
    <row r="6" spans="1:14" x14ac:dyDescent="0.25">
      <c r="A6" s="13" t="s">
        <v>56</v>
      </c>
      <c r="B6" s="109">
        <f>SUMIFS('MONTHLY DATA'!F:F,'MONTHLY DATA'!I:I,'MONTH TO DATE '!A6,'MONTHLY DATA'!H:H,'MONTH TO DATE '!$B$1)</f>
        <v>295887</v>
      </c>
      <c r="C6" s="109">
        <f>SUMIFS('MONTHLY DATA'!F:F,'MONTHLY DATA'!I:I,'MONTH TO DATE '!A6,'MONTHLY DATA'!H:H,'MONTH TO DATE '!$C$1)</f>
        <v>0</v>
      </c>
      <c r="D6" s="109">
        <f t="shared" si="0"/>
        <v>295887</v>
      </c>
      <c r="F6" s="13" t="s">
        <v>74</v>
      </c>
      <c r="G6" s="109">
        <f>SUMIFS('MONTHLY DATA'!F:F,'MONTHLY DATA'!J:J,'MONTH TO DATE '!F6,'MONTHLY DATA'!H:H,'MONTH TO DATE '!$G$1)</f>
        <v>0</v>
      </c>
      <c r="H6" s="109">
        <f>SUMIFS('MONTHLY DATA'!F:F,'MONTHLY DATA'!J:J,'MONTH TO DATE '!F6,'MONTHLY DATA'!H:H,'MONTH TO DATE '!$H$1)</f>
        <v>0</v>
      </c>
      <c r="I6" s="109">
        <f t="shared" si="1"/>
        <v>0</v>
      </c>
      <c r="K6" s="1" t="s">
        <v>454</v>
      </c>
      <c r="L6" s="109">
        <f>SUMIFS('MONTHLY DATA'!F:F,'MONTHLY DATA'!G:G,'MONTH TO DATE '!K6,'MONTHLY DATA'!H:H,'MONTH TO DATE '!$L$1)</f>
        <v>89145</v>
      </c>
      <c r="M6" s="109">
        <f>SUMIFS('MONTHLY DATA'!F:F,'MONTHLY DATA'!G:G,'MONTH TO DATE '!K6,'MONTHLY DATA'!H:H,'MONTH TO DATE '!$M$1)</f>
        <v>0</v>
      </c>
      <c r="N6" s="109">
        <f t="shared" ref="N6:N7" si="3">M6+L6</f>
        <v>89145</v>
      </c>
    </row>
    <row r="7" spans="1:14" x14ac:dyDescent="0.25">
      <c r="A7" s="13" t="s">
        <v>26</v>
      </c>
      <c r="B7" s="109">
        <f>SUMIFS('MONTHLY DATA'!F:F,'MONTHLY DATA'!I:I,'MONTH TO DATE '!A7,'MONTHLY DATA'!H:H,'MONTH TO DATE '!$B$1)</f>
        <v>1419000</v>
      </c>
      <c r="C7" s="109">
        <f>SUMIFS('MONTHLY DATA'!F:F,'MONTHLY DATA'!I:I,'MONTH TO DATE '!A7,'MONTHLY DATA'!H:H,'MONTH TO DATE '!$C$1)</f>
        <v>0</v>
      </c>
      <c r="D7" s="109">
        <f t="shared" si="0"/>
        <v>1419000</v>
      </c>
      <c r="F7" s="13" t="s">
        <v>99</v>
      </c>
      <c r="G7" s="109">
        <f>SUMIFS('MONTHLY DATA'!F:F,'MONTHLY DATA'!J:J,'MONTH TO DATE '!F7,'MONTHLY DATA'!H:H,'MONTH TO DATE '!$G$1)</f>
        <v>0</v>
      </c>
      <c r="H7" s="109">
        <f>SUMIFS('MONTHLY DATA'!F:F,'MONTHLY DATA'!J:J,'MONTH TO DATE '!F7,'MONTHLY DATA'!H:H,'MONTH TO DATE '!$H$1)</f>
        <v>0</v>
      </c>
      <c r="I7" s="109">
        <f t="shared" si="1"/>
        <v>0</v>
      </c>
      <c r="K7" s="13" t="s">
        <v>140</v>
      </c>
      <c r="L7" s="109">
        <f>SUMIFS('MONTHLY DATA'!F:F,'MONTHLY DATA'!G:G,'MONTH TO DATE '!K7,'MONTHLY DATA'!H:H,'MONTH TO DATE '!$L$1)</f>
        <v>0</v>
      </c>
      <c r="M7" s="109">
        <f>SUMIFS('MONTHLY DATA'!F:F,'MONTHLY DATA'!G:G,'MONTH TO DATE '!K7,'MONTHLY DATA'!H:H,'MONTH TO DATE '!$M$1)</f>
        <v>0</v>
      </c>
      <c r="N7" s="109">
        <f t="shared" si="3"/>
        <v>0</v>
      </c>
    </row>
    <row r="8" spans="1:14" x14ac:dyDescent="0.25">
      <c r="A8" s="13" t="s">
        <v>27</v>
      </c>
      <c r="B8" s="109">
        <f>SUMIFS('MONTHLY DATA'!F:F,'MONTHLY DATA'!I:I,'MONTH TO DATE '!A8,'MONTHLY DATA'!H:H,'MONTH TO DATE '!$B$1)</f>
        <v>700000</v>
      </c>
      <c r="C8" s="109">
        <f>SUMIFS('MONTHLY DATA'!F:F,'MONTHLY DATA'!I:I,'MONTH TO DATE '!A8,'MONTHLY DATA'!H:H,'MONTH TO DATE '!$C$1)</f>
        <v>0</v>
      </c>
      <c r="D8" s="109">
        <f t="shared" ref="D8:D10" si="4">C8+B8</f>
        <v>700000</v>
      </c>
      <c r="F8" s="13" t="s">
        <v>33</v>
      </c>
      <c r="G8" s="109">
        <f>SUMIFS('MONTHLY DATA'!F:F,'MONTHLY DATA'!J:J,'MONTH TO DATE '!F8,'MONTHLY DATA'!H:H,'MONTH TO DATE '!$G$1)</f>
        <v>0</v>
      </c>
      <c r="H8" s="109">
        <f>SUMIFS('MONTHLY DATA'!F:F,'MONTHLY DATA'!J:J,'MONTH TO DATE '!F8,'MONTHLY DATA'!H:H,'MONTH TO DATE '!$H$1)</f>
        <v>0</v>
      </c>
      <c r="I8" s="109">
        <f t="shared" si="1"/>
        <v>0</v>
      </c>
      <c r="K8" s="13" t="s">
        <v>13</v>
      </c>
      <c r="L8" s="109">
        <f>SUMIFS('MONTHLY DATA'!F:F,'MONTHLY DATA'!G:G,'MONTH TO DATE '!K8,'MONTHLY DATA'!H:H,'MONTH TO DATE '!$L$1)</f>
        <v>0</v>
      </c>
      <c r="M8" s="109">
        <f>SUMIFS('MONTHLY DATA'!F:F,'MONTHLY DATA'!G:G,'MONTH TO DATE '!K8,'MONTHLY DATA'!H:H,'MONTH TO DATE '!$M$1)</f>
        <v>4062000</v>
      </c>
      <c r="N8" s="109">
        <f t="shared" si="2"/>
        <v>4062000</v>
      </c>
    </row>
    <row r="9" spans="1:14" x14ac:dyDescent="0.25">
      <c r="A9" s="13" t="s">
        <v>136</v>
      </c>
      <c r="B9" s="109">
        <f>SUMIFS('MONTHLY DATA'!F:F,'MONTHLY DATA'!I:I,'MONTH TO DATE '!A9,'MONTHLY DATA'!H:H,'MONTH TO DATE '!$B$1)</f>
        <v>200000</v>
      </c>
      <c r="C9" s="109">
        <f>SUMIFS('MONTHLY DATA'!F:F,'MONTHLY DATA'!I:I,'MONTH TO DATE '!A9,'MONTHLY DATA'!H:H,'MONTH TO DATE '!$C$1)</f>
        <v>0</v>
      </c>
      <c r="D9" s="109">
        <f t="shared" si="4"/>
        <v>200000</v>
      </c>
      <c r="F9" s="13" t="s">
        <v>81</v>
      </c>
      <c r="G9" s="109">
        <f>SUMIFS('MONTHLY DATA'!F:F,'MONTHLY DATA'!J:J,'MONTH TO DATE '!F9,'MONTHLY DATA'!H:H,'MONTH TO DATE '!$G$1)</f>
        <v>4254000</v>
      </c>
      <c r="H9" s="109">
        <f>SUMIFS('MONTHLY DATA'!F:F,'MONTHLY DATA'!J:J,'MONTH TO DATE '!F9,'MONTHLY DATA'!H:H,'MONTH TO DATE '!$H$1)</f>
        <v>0</v>
      </c>
      <c r="I9" s="109">
        <f t="shared" si="1"/>
        <v>4254000</v>
      </c>
      <c r="K9" s="107" t="s">
        <v>38</v>
      </c>
      <c r="L9" s="110">
        <f>SUM(L2:L8)</f>
        <v>13159335</v>
      </c>
      <c r="M9" s="110">
        <f>SUM(M2:M8)</f>
        <v>5929775</v>
      </c>
      <c r="N9" s="110">
        <f>SUM(N2:N8)</f>
        <v>19089110</v>
      </c>
    </row>
    <row r="10" spans="1:14" x14ac:dyDescent="0.25">
      <c r="A10" s="13" t="s">
        <v>89</v>
      </c>
      <c r="B10" s="109">
        <f>SUMIFS('MONTHLY DATA'!F:F,'MONTHLY DATA'!I:I,'MONTH TO DATE '!A10,'MONTHLY DATA'!H:H,'MONTH TO DATE '!$B$1)</f>
        <v>0</v>
      </c>
      <c r="C10" s="109">
        <f>SUMIFS('MONTHLY DATA'!F:F,'MONTHLY DATA'!I:I,'MONTH TO DATE '!A10,'MONTHLY DATA'!H:H,'MONTH TO DATE '!$C$1)</f>
        <v>0</v>
      </c>
      <c r="D10" s="109">
        <f t="shared" si="4"/>
        <v>0</v>
      </c>
      <c r="F10" s="13" t="s">
        <v>149</v>
      </c>
      <c r="G10" s="109">
        <f>SUMIFS('MONTHLY DATA'!F:F,'MONTHLY DATA'!J:J,'MONTH TO DATE '!F10,'MONTHLY DATA'!H:H,'MONTH TO DATE '!$G$1)</f>
        <v>0</v>
      </c>
      <c r="H10" s="109">
        <f>SUMIFS('MONTHLY DATA'!F:F,'MONTHLY DATA'!J:J,'MONTH TO DATE '!F10,'MONTHLY DATA'!H:H,'MONTH TO DATE '!$H$1)</f>
        <v>0</v>
      </c>
      <c r="I10" s="109">
        <f t="shared" si="1"/>
        <v>0</v>
      </c>
      <c r="K10" s="111"/>
      <c r="L10" s="112"/>
      <c r="M10" s="112"/>
      <c r="N10" s="112"/>
    </row>
    <row r="11" spans="1:14" x14ac:dyDescent="0.25">
      <c r="A11" s="13" t="s">
        <v>102</v>
      </c>
      <c r="B11" s="109">
        <f>SUMIFS('MONTHLY DATA'!F:F,'MONTHLY DATA'!I:I,'MONTH TO DATE '!A11,'MONTHLY DATA'!H:H,'MONTH TO DATE '!$B$1)</f>
        <v>0</v>
      </c>
      <c r="C11" s="109">
        <f>SUMIFS('MONTHLY DATA'!F:F,'MONTHLY DATA'!I:I,'MONTH TO DATE '!A11,'MONTHLY DATA'!H:H,'MONTH TO DATE '!$C$1)</f>
        <v>0</v>
      </c>
      <c r="D11" s="109">
        <f t="shared" ref="D11:D13" si="5">C11+B11</f>
        <v>0</v>
      </c>
      <c r="F11" s="13"/>
      <c r="G11" s="109"/>
      <c r="H11" s="109"/>
      <c r="I11" s="109"/>
      <c r="K11" s="111"/>
      <c r="L11" s="112"/>
      <c r="M11" s="112"/>
      <c r="N11" s="112"/>
    </row>
    <row r="12" spans="1:14" x14ac:dyDescent="0.25">
      <c r="A12" s="13" t="s">
        <v>24</v>
      </c>
      <c r="B12" s="109">
        <f>SUMIFS('MONTHLY DATA'!F:F,'MONTHLY DATA'!I:I,'MONTH TO DATE '!A12,'MONTHLY DATA'!H:H,'MONTH TO DATE '!$B$1)</f>
        <v>1200000</v>
      </c>
      <c r="C12" s="109">
        <f>SUMIFS('MONTHLY DATA'!F:F,'MONTHLY DATA'!I:I,'MONTH TO DATE '!A12,'MONTHLY DATA'!H:H,'MONTH TO DATE '!$C$1)</f>
        <v>0</v>
      </c>
      <c r="D12" s="109">
        <f t="shared" si="5"/>
        <v>1200000</v>
      </c>
      <c r="F12" s="13" t="s">
        <v>127</v>
      </c>
      <c r="G12" s="109">
        <f>SUMIFS('MONTHLY DATA'!F:F,'MONTHLY DATA'!J:J,'MONTH TO DATE '!F12,'MONTHLY DATA'!H:H,'MONTH TO DATE '!$G$1)</f>
        <v>0</v>
      </c>
      <c r="H12" s="109">
        <f>SUMIFS('MONTHLY DATA'!F:F,'MONTHLY DATA'!J:J,'MONTH TO DATE '!F12,'MONTHLY DATA'!H:H,'MONTH TO DATE '!$H$1)</f>
        <v>0</v>
      </c>
      <c r="I12" s="109">
        <f t="shared" si="1"/>
        <v>0</v>
      </c>
      <c r="K12" s="111"/>
      <c r="L12" s="112"/>
      <c r="M12" s="112"/>
      <c r="N12" s="112"/>
    </row>
    <row r="13" spans="1:14" x14ac:dyDescent="0.25">
      <c r="A13" s="13" t="s">
        <v>188</v>
      </c>
      <c r="B13" s="109">
        <f>SUMIFS('MONTHLY DATA'!F:F,'MONTHLY DATA'!I:I,'MONTH TO DATE '!A13,'MONTHLY DATA'!H:H,'MONTH TO DATE '!$B$1)</f>
        <v>0</v>
      </c>
      <c r="C13" s="109">
        <f>SUMIFS('MONTHLY DATA'!F:F,'MONTHLY DATA'!I:I,'MONTH TO DATE '!A13,'MONTHLY DATA'!H:H,'MONTH TO DATE '!$C$1)</f>
        <v>0</v>
      </c>
      <c r="D13" s="109">
        <f t="shared" si="5"/>
        <v>0</v>
      </c>
      <c r="F13" s="13" t="s">
        <v>133</v>
      </c>
      <c r="G13" s="109">
        <f>SUMIFS('MONTHLY DATA'!F:F,'MONTHLY DATA'!J:J,'MONTH TO DATE '!F13,'MONTHLY DATA'!H:H,'MONTH TO DATE '!$G$1)</f>
        <v>1232552</v>
      </c>
      <c r="H13" s="109">
        <f>SUMIFS('MONTHLY DATA'!F:F,'MONTHLY DATA'!J:J,'MONTH TO DATE '!F13,'MONTHLY DATA'!H:H,'MONTH TO DATE '!$H$1)</f>
        <v>0</v>
      </c>
      <c r="I13" s="109">
        <f t="shared" ref="I13:I14" si="6">H13+G13</f>
        <v>1232552</v>
      </c>
      <c r="K13" s="111"/>
      <c r="L13" s="141">
        <v>45348</v>
      </c>
      <c r="M13" s="112"/>
      <c r="N13" s="112"/>
    </row>
    <row r="14" spans="1:14" x14ac:dyDescent="0.25">
      <c r="A14" s="107" t="s">
        <v>38</v>
      </c>
      <c r="B14" s="110">
        <f>SUM(B2:B13)</f>
        <v>13159335</v>
      </c>
      <c r="C14" s="110">
        <f>SUM(C2:C13)</f>
        <v>5929775</v>
      </c>
      <c r="D14" s="110">
        <f>SUM(D2:D13)</f>
        <v>19089110</v>
      </c>
      <c r="F14" s="13" t="s">
        <v>137</v>
      </c>
      <c r="G14" s="109">
        <f>SUMIFS('MONTHLY DATA'!F:F,'MONTHLY DATA'!J:J,'MONTH TO DATE '!F14,'MONTHLY DATA'!H:H,'MONTH TO DATE '!$G$1)</f>
        <v>0</v>
      </c>
      <c r="H14" s="109">
        <f>SUMIFS('MONTHLY DATA'!F:F,'MONTHLY DATA'!J:J,'MONTH TO DATE '!F14,'MONTHLY DATA'!H:H,'MONTH TO DATE '!$H$1)</f>
        <v>0</v>
      </c>
      <c r="I14" s="109">
        <f t="shared" si="6"/>
        <v>0</v>
      </c>
    </row>
    <row r="15" spans="1:14" x14ac:dyDescent="0.25">
      <c r="F15" s="13" t="s">
        <v>183</v>
      </c>
      <c r="G15" s="109">
        <f>SUMIFS('MONTHLY DATA'!F:F,'MONTHLY DATA'!J:J,'MONTH TO DATE '!F15,'MONTHLY DATA'!H:H,'MONTH TO DATE '!$G$1)</f>
        <v>0</v>
      </c>
      <c r="H15" s="109">
        <f>SUMIFS('MONTHLY DATA'!F:F,'MONTHLY DATA'!J:J,'MONTH TO DATE '!F15,'MONTHLY DATA'!H:H,'MONTH TO DATE '!$H$1)</f>
        <v>0</v>
      </c>
      <c r="I15" s="109">
        <f t="shared" ref="I15" si="7">H15+G15</f>
        <v>0</v>
      </c>
    </row>
    <row r="16" spans="1:14" x14ac:dyDescent="0.25">
      <c r="F16" s="13" t="s">
        <v>146</v>
      </c>
      <c r="G16" s="109"/>
      <c r="H16" s="109"/>
      <c r="I16" s="109"/>
    </row>
    <row r="17" spans="1:9" x14ac:dyDescent="0.25">
      <c r="F17" s="107" t="s">
        <v>38</v>
      </c>
      <c r="G17" s="110">
        <f>SUM(G2:G16)</f>
        <v>13159335</v>
      </c>
      <c r="H17" s="110">
        <f>SUM(H2:H16)</f>
        <v>5929775</v>
      </c>
      <c r="I17" s="110">
        <f>SUM(I2:I16)</f>
        <v>19089110</v>
      </c>
    </row>
    <row r="18" spans="1:9" x14ac:dyDescent="0.25">
      <c r="F18" s="111"/>
      <c r="G18" s="112"/>
      <c r="H18" s="112"/>
      <c r="I18" s="112"/>
    </row>
    <row r="19" spans="1:9" x14ac:dyDescent="0.25">
      <c r="A19" s="107" t="s">
        <v>84</v>
      </c>
      <c r="B19" s="114">
        <f ca="1">((G52)*((COUNTIF(D26:D51,"&gt;0"))/COUNTA(A26:A51)))</f>
        <v>7.835082462686567E-2</v>
      </c>
      <c r="F19" s="111"/>
      <c r="G19" s="112"/>
      <c r="H19" s="112"/>
      <c r="I19" s="112"/>
    </row>
    <row r="20" spans="1:9" x14ac:dyDescent="0.25">
      <c r="A20" s="107" t="s">
        <v>191</v>
      </c>
      <c r="B20" s="114">
        <f>D14/75000000</f>
        <v>0.25452146666666664</v>
      </c>
      <c r="C20" s="107" t="s">
        <v>75</v>
      </c>
      <c r="D20" s="23">
        <v>75000000</v>
      </c>
      <c r="E20" s="107" t="s">
        <v>76</v>
      </c>
      <c r="F20" s="122">
        <f>D14</f>
        <v>19089110</v>
      </c>
      <c r="G20" s="112"/>
      <c r="H20" s="112"/>
      <c r="I20" s="112"/>
    </row>
    <row r="21" spans="1:9" x14ac:dyDescent="0.25">
      <c r="F21" s="111"/>
      <c r="G21" s="112"/>
      <c r="H21" s="112"/>
      <c r="I21" s="112"/>
    </row>
    <row r="22" spans="1:9" x14ac:dyDescent="0.25">
      <c r="A22" s="101" t="s">
        <v>53</v>
      </c>
      <c r="B22" s="13">
        <f>COUNTA('VALUATIONS '!F:F)-1</f>
        <v>36</v>
      </c>
      <c r="C22" s="101" t="s">
        <v>40</v>
      </c>
      <c r="D22" s="13">
        <v>175</v>
      </c>
      <c r="E22" s="101" t="s">
        <v>76</v>
      </c>
      <c r="F22" s="36">
        <f>B22/D22</f>
        <v>0.20571428571428571</v>
      </c>
      <c r="G22" s="112"/>
      <c r="H22" s="112"/>
      <c r="I22" s="112"/>
    </row>
    <row r="23" spans="1:9" x14ac:dyDescent="0.25">
      <c r="F23" s="111"/>
      <c r="G23" s="112"/>
      <c r="H23" s="112"/>
      <c r="I23" s="112"/>
    </row>
    <row r="24" spans="1:9" x14ac:dyDescent="0.25">
      <c r="A24" s="139" t="s">
        <v>43</v>
      </c>
      <c r="B24" s="139"/>
      <c r="C24" s="139"/>
      <c r="D24" s="139"/>
      <c r="E24" s="139"/>
      <c r="F24" s="139"/>
      <c r="G24" s="139"/>
      <c r="H24" s="139"/>
      <c r="I24" s="139"/>
    </row>
    <row r="25" spans="1:9" ht="30" x14ac:dyDescent="0.25">
      <c r="A25" s="108" t="s">
        <v>37</v>
      </c>
      <c r="B25" s="108" t="s">
        <v>16</v>
      </c>
      <c r="C25" s="108" t="s">
        <v>10</v>
      </c>
      <c r="D25" s="108" t="s">
        <v>39</v>
      </c>
      <c r="E25" s="108" t="s">
        <v>112</v>
      </c>
      <c r="F25" s="108" t="s">
        <v>40</v>
      </c>
      <c r="G25" s="108" t="s">
        <v>41</v>
      </c>
      <c r="H25" s="118" t="s">
        <v>116</v>
      </c>
      <c r="I25" s="118" t="s">
        <v>117</v>
      </c>
    </row>
    <row r="26" spans="1:9" x14ac:dyDescent="0.25">
      <c r="A26" s="5" t="s">
        <v>14</v>
      </c>
      <c r="B26" s="109">
        <f>SUMIFS('MONTHLY DATA'!F:F,'MONTHLY DATA'!C:C,'MONTH TO DATE '!A26,'MONTHLY DATA'!H:H,'MONTH TO DATE '!$B$25)</f>
        <v>0</v>
      </c>
      <c r="C26" s="109">
        <f>SUMIFS('MONTHLY DATA'!F:F,'MONTHLY DATA'!C:C,'MONTH TO DATE '!A26,'MONTHLY DATA'!H:H,'MONTH TO DATE '!$C$25)</f>
        <v>1170000</v>
      </c>
      <c r="D26" s="109">
        <f>B26+C26</f>
        <v>1170000</v>
      </c>
      <c r="E26" s="115">
        <f>COUNTIF('MONTHLY DATA'!C:C,'MONTH TO DATE '!A26)</f>
        <v>5</v>
      </c>
      <c r="F26" s="14">
        <f ca="1">IFERROR('DAILY SALES '!G25*((NETWORKDAYS.INTL($L$13,'DAILY SALES '!$B$1,11))),"")</f>
        <v>5583311</v>
      </c>
      <c r="G26" s="114">
        <f t="shared" ref="G26:G52" ca="1" si="8">D26/F26</f>
        <v>0.20955307701827822</v>
      </c>
      <c r="H26" s="115">
        <f>COUNTIF('VALUATIONS '!E:E,'MONTH TO DATE '!A26)</f>
        <v>0</v>
      </c>
      <c r="I26" s="14">
        <f>SUMIFS('VALUATIONS '!I:I,'VALUATIONS '!E:E,'MONTH TO DATE '!A26)</f>
        <v>0</v>
      </c>
    </row>
    <row r="27" spans="1:9" x14ac:dyDescent="0.25">
      <c r="A27" s="5" t="s">
        <v>63</v>
      </c>
      <c r="B27" s="109">
        <f>SUMIFS('MONTHLY DATA'!F:F,'MONTHLY DATA'!C:C,'MONTH TO DATE '!A27,'MONTHLY DATA'!H:H,'MONTH TO DATE '!$B$25)</f>
        <v>1200000</v>
      </c>
      <c r="C27" s="109">
        <f>SUMIFS('MONTHLY DATA'!F:F,'MONTHLY DATA'!C:C,'MONTH TO DATE '!A27,'MONTHLY DATA'!H:H,'MONTH TO DATE '!$C$25)</f>
        <v>380000</v>
      </c>
      <c r="D27" s="109">
        <f t="shared" ref="D27:D30" si="9">B27+C27</f>
        <v>1580000</v>
      </c>
      <c r="E27" s="115">
        <f>COUNTIF('MONTHLY DATA'!C:C,'MONTH TO DATE '!A27)</f>
        <v>2</v>
      </c>
      <c r="F27" s="14">
        <f ca="1">IFERROR('DAILY SALES '!G26*((NETWORKDAYS.INTL($L$13,'DAILY SALES '!$B$1,11))),"")</f>
        <v>9770811</v>
      </c>
      <c r="G27" s="114">
        <f t="shared" ca="1" si="8"/>
        <v>0.16170612654364105</v>
      </c>
      <c r="H27" s="115">
        <f>COUNTIF('VALUATIONS '!E:E,'MONTH TO DATE '!A27)</f>
        <v>0</v>
      </c>
      <c r="I27" s="14">
        <f>SUMIFS('VALUATIONS '!I:I,'VALUATIONS '!E:E,'MONTH TO DATE '!A27)</f>
        <v>0</v>
      </c>
    </row>
    <row r="28" spans="1:9" x14ac:dyDescent="0.25">
      <c r="A28" s="5" t="s">
        <v>130</v>
      </c>
      <c r="B28" s="109">
        <f>SUMIFS('MONTHLY DATA'!F:F,'MONTHLY DATA'!C:C,'MONTH TO DATE '!A28,'MONTHLY DATA'!H:H,'MONTH TO DATE '!$B$25)</f>
        <v>290000</v>
      </c>
      <c r="C28" s="109">
        <f>SUMIFS('MONTHLY DATA'!F:F,'MONTHLY DATA'!C:C,'MONTH TO DATE '!A28,'MONTHLY DATA'!H:H,'MONTH TO DATE '!$C$25)</f>
        <v>165869</v>
      </c>
      <c r="D28" s="109">
        <f t="shared" si="9"/>
        <v>455869</v>
      </c>
      <c r="E28" s="115">
        <f>COUNTIF('MONTHLY DATA'!C:C,'MONTH TO DATE '!A28)</f>
        <v>2</v>
      </c>
      <c r="F28" s="14">
        <f ca="1">IFERROR('DAILY SALES '!G27*((NETWORKDAYS.INTL($L$13,'DAILY SALES '!$B$1,11))),"")</f>
        <v>8375000</v>
      </c>
      <c r="G28" s="114">
        <f t="shared" ca="1" si="8"/>
        <v>5.4432119402985077E-2</v>
      </c>
      <c r="H28" s="115">
        <f>COUNTIF('VALUATIONS '!E:E,'MONTH TO DATE '!A28)</f>
        <v>0</v>
      </c>
      <c r="I28" s="14">
        <f>SUMIFS('VALUATIONS '!I:I,'VALUATIONS '!E:E,'MONTH TO DATE '!A28)</f>
        <v>0</v>
      </c>
    </row>
    <row r="29" spans="1:9" x14ac:dyDescent="0.25">
      <c r="A29" s="5" t="s">
        <v>30</v>
      </c>
      <c r="B29" s="109">
        <f>SUMIFS('MONTHLY DATA'!F:F,'MONTHLY DATA'!C:C,'MONTH TO DATE '!A29,'MONTHLY DATA'!H:H,'MONTH TO DATE '!$B$25)</f>
        <v>0</v>
      </c>
      <c r="C29" s="109">
        <f>SUMIFS('MONTHLY DATA'!F:F,'MONTHLY DATA'!C:C,'MONTH TO DATE '!A29,'MONTHLY DATA'!H:H,'MONTH TO DATE '!$C$25)</f>
        <v>3280000</v>
      </c>
      <c r="D29" s="109">
        <f t="shared" si="9"/>
        <v>3280000</v>
      </c>
      <c r="E29" s="115">
        <f>COUNTIF('MONTHLY DATA'!C:C,'MONTH TO DATE '!A29)</f>
        <v>3</v>
      </c>
      <c r="F29" s="14">
        <f ca="1">IFERROR('DAILY SALES '!G28*((NETWORKDAYS.INTL($L$13,'DAILY SALES '!$B$1,11))),"")</f>
        <v>5583311</v>
      </c>
      <c r="G29" s="114">
        <f t="shared" ca="1" si="8"/>
        <v>0.58746503642730985</v>
      </c>
      <c r="H29" s="115">
        <f>COUNTIF('VALUATIONS '!E:E,'MONTH TO DATE '!A29)</f>
        <v>0</v>
      </c>
      <c r="I29" s="14">
        <f>SUMIFS('VALUATIONS '!I:I,'VALUATIONS '!E:E,'MONTH TO DATE '!A29)</f>
        <v>0</v>
      </c>
    </row>
    <row r="30" spans="1:9" x14ac:dyDescent="0.25">
      <c r="A30" s="5" t="s">
        <v>162</v>
      </c>
      <c r="B30" s="109">
        <f>SUMIFS('MONTHLY DATA'!F:F,'MONTHLY DATA'!C:C,'MONTH TO DATE '!A30,'MONTHLY DATA'!H:H,'MONTH TO DATE '!$B$25)</f>
        <v>2314000</v>
      </c>
      <c r="C30" s="109">
        <f>SUMIFS('MONTHLY DATA'!F:F,'MONTHLY DATA'!C:C,'MONTH TO DATE '!A30,'MONTHLY DATA'!H:H,'MONTH TO DATE '!$C$25)</f>
        <v>0</v>
      </c>
      <c r="D30" s="109">
        <f t="shared" si="9"/>
        <v>2314000</v>
      </c>
      <c r="E30" s="115">
        <f>COUNTIF('MONTHLY DATA'!C:C,'MONTH TO DATE '!A30)</f>
        <v>4</v>
      </c>
      <c r="F30" s="14">
        <f ca="1">IFERROR('DAILY SALES '!G29*((NETWORKDAYS.INTL($L$13,'DAILY SALES '!$B$1,11))),"")</f>
        <v>6979189</v>
      </c>
      <c r="G30" s="114">
        <f t="shared" ca="1" si="8"/>
        <v>0.33155714797235036</v>
      </c>
      <c r="H30" s="115">
        <f>COUNTIF('VALUATIONS '!E:E,'MONTH TO DATE '!A30)</f>
        <v>3</v>
      </c>
      <c r="I30" s="14">
        <f>SUMIFS('VALUATIONS '!I:I,'VALUATIONS '!E:E,'MONTH TO DATE '!A30)</f>
        <v>1490000</v>
      </c>
    </row>
    <row r="31" spans="1:9" x14ac:dyDescent="0.25">
      <c r="A31" s="5" t="s">
        <v>174</v>
      </c>
      <c r="B31" s="109">
        <f>SUMIFS('MONTHLY DATA'!F:F,'MONTHLY DATA'!C:C,'MONTH TO DATE '!A31,'MONTHLY DATA'!H:H,'MONTH TO DATE '!$B$25)</f>
        <v>235000</v>
      </c>
      <c r="C31" s="109">
        <f>SUMIFS('MONTHLY DATA'!F:F,'MONTHLY DATA'!C:C,'MONTH TO DATE '!A31,'MONTHLY DATA'!H:H,'MONTH TO DATE '!$C$25)</f>
        <v>0</v>
      </c>
      <c r="D31" s="109">
        <f t="shared" ref="D31:D33" si="10">B31+C31</f>
        <v>235000</v>
      </c>
      <c r="E31" s="115">
        <f>COUNTIF('MONTHLY DATA'!C:C,'MONTH TO DATE '!A31)</f>
        <v>2</v>
      </c>
      <c r="F31" s="14">
        <f ca="1">IFERROR('DAILY SALES '!G30*((NETWORKDAYS.INTL($L$13,'DAILY SALES '!$B$1,11))),"")</f>
        <v>6979189</v>
      </c>
      <c r="G31" s="114">
        <f t="shared" ca="1" si="8"/>
        <v>3.3671534042135839E-2</v>
      </c>
      <c r="H31" s="115">
        <f>COUNTIF('VALUATIONS '!E:E,'MONTH TO DATE '!A31)</f>
        <v>3</v>
      </c>
      <c r="I31" s="14">
        <f>SUMIFS('VALUATIONS '!I:I,'VALUATIONS '!E:E,'MONTH TO DATE '!A31)</f>
        <v>850000</v>
      </c>
    </row>
    <row r="32" spans="1:9" x14ac:dyDescent="0.25">
      <c r="A32" s="5" t="s">
        <v>32</v>
      </c>
      <c r="B32" s="109">
        <f>SUMIFS('MONTHLY DATA'!F:F,'MONTHLY DATA'!C:C,'MONTH TO DATE '!A32,'MONTHLY DATA'!H:H,'MONTH TO DATE '!$B$25)</f>
        <v>700000</v>
      </c>
      <c r="C32" s="109">
        <f>SUMIFS('MONTHLY DATA'!F:F,'MONTHLY DATA'!C:C,'MONTH TO DATE '!A32,'MONTHLY DATA'!H:H,'MONTH TO DATE '!$C$25)</f>
        <v>0</v>
      </c>
      <c r="D32" s="109">
        <f t="shared" si="10"/>
        <v>700000</v>
      </c>
      <c r="E32" s="115">
        <f>COUNTIF('MONTHLY DATA'!C:C,'MONTH TO DATE '!A32)</f>
        <v>1</v>
      </c>
      <c r="F32" s="14">
        <f ca="1">IFERROR('DAILY SALES '!G31*((NETWORKDAYS.INTL($L$13,'DAILY SALES '!$B$1,11))),"")</f>
        <v>6979189</v>
      </c>
      <c r="G32" s="114">
        <f t="shared" ref="G32:G34" ca="1" si="11">D32/F32</f>
        <v>0.10029818650848973</v>
      </c>
      <c r="H32" s="115">
        <f>COUNTIF('VALUATIONS '!E:E,'MONTH TO DATE '!A32)</f>
        <v>1</v>
      </c>
      <c r="I32" s="14">
        <f>SUMIFS('VALUATIONS '!I:I,'VALUATIONS '!E:E,'MONTH TO DATE '!A32)</f>
        <v>500000</v>
      </c>
    </row>
    <row r="33" spans="1:9" x14ac:dyDescent="0.25">
      <c r="A33" s="5" t="s">
        <v>60</v>
      </c>
      <c r="B33" s="109">
        <f>SUMIFS('MONTHLY DATA'!F:F,'MONTHLY DATA'!C:C,'MONTH TO DATE '!A33,'MONTHLY DATA'!H:H,'MONTH TO DATE '!$B$25)</f>
        <v>755187</v>
      </c>
      <c r="C33" s="109">
        <f>SUMIFS('MONTHLY DATA'!F:F,'MONTHLY DATA'!C:C,'MONTH TO DATE '!A33,'MONTHLY DATA'!H:H,'MONTH TO DATE '!$C$25)</f>
        <v>0</v>
      </c>
      <c r="D33" s="109">
        <f t="shared" si="10"/>
        <v>755187</v>
      </c>
      <c r="E33" s="115">
        <f>COUNTIF('MONTHLY DATA'!C:C,'MONTH TO DATE '!A33)</f>
        <v>4</v>
      </c>
      <c r="F33" s="14">
        <f ca="1">IFERROR('DAILY SALES '!G32*((NETWORKDAYS.INTL($L$13,'DAILY SALES '!$B$1,11))),"")</f>
        <v>6979189</v>
      </c>
      <c r="G33" s="114">
        <f t="shared" ca="1" si="11"/>
        <v>0.10820555224969548</v>
      </c>
      <c r="H33" s="115">
        <f>COUNTIF('VALUATIONS '!E:E,'MONTH TO DATE '!A33)</f>
        <v>1</v>
      </c>
      <c r="I33" s="14">
        <f>SUMIFS('VALUATIONS '!I:I,'VALUATIONS '!E:E,'MONTH TO DATE '!A33)</f>
        <v>450000</v>
      </c>
    </row>
    <row r="34" spans="1:9" x14ac:dyDescent="0.25">
      <c r="A34" s="5" t="s">
        <v>67</v>
      </c>
      <c r="B34" s="109">
        <f>SUMIFS('MONTHLY DATA'!F:F,'MONTHLY DATA'!C:C,'MONTH TO DATE '!A34,'MONTHLY DATA'!H:H,'MONTH TO DATE '!$B$25)</f>
        <v>614324</v>
      </c>
      <c r="C34" s="109">
        <f>SUMIFS('MONTHLY DATA'!F:F,'MONTHLY DATA'!C:C,'MONTH TO DATE '!A34,'MONTHLY DATA'!H:H,'MONTH TO DATE '!$C$25)</f>
        <v>121906</v>
      </c>
      <c r="D34" s="109">
        <f t="shared" ref="D34:D35" si="12">B34+C34</f>
        <v>736230</v>
      </c>
      <c r="E34" s="115">
        <f>COUNTIF('MONTHLY DATA'!C:C,'MONTH TO DATE '!A34)</f>
        <v>3</v>
      </c>
      <c r="F34" s="14">
        <f ca="1">IFERROR('DAILY SALES '!G33*((NETWORKDAYS.INTL($L$13,'DAILY SALES '!$B$1,11))),"")</f>
        <v>6979189</v>
      </c>
      <c r="G34" s="114">
        <f t="shared" ca="1" si="11"/>
        <v>0.10548933407592199</v>
      </c>
      <c r="H34" s="115">
        <f>COUNTIF('VALUATIONS '!E:E,'MONTH TO DATE '!A34)</f>
        <v>1</v>
      </c>
      <c r="I34" s="14">
        <f>SUMIFS('VALUATIONS '!I:I,'VALUATIONS '!E:E,'MONTH TO DATE '!A34)</f>
        <v>248000</v>
      </c>
    </row>
    <row r="35" spans="1:9" x14ac:dyDescent="0.25">
      <c r="A35" s="1" t="s">
        <v>66</v>
      </c>
      <c r="B35" s="109">
        <f>SUMIFS('MONTHLY DATA'!F:F,'MONTHLY DATA'!C:C,'MONTH TO DATE '!A35,'MONTHLY DATA'!H:H,'MONTH TO DATE '!$B$25)</f>
        <v>0</v>
      </c>
      <c r="C35" s="109">
        <f>SUMIFS('MONTHLY DATA'!F:F,'MONTHLY DATA'!C:C,'MONTH TO DATE '!A35,'MONTHLY DATA'!H:H,'MONTH TO DATE '!$C$25)</f>
        <v>0</v>
      </c>
      <c r="D35" s="109">
        <f t="shared" si="12"/>
        <v>0</v>
      </c>
      <c r="E35" s="115">
        <f>COUNTIF('MONTHLY DATA'!C:C,'MONTH TO DATE '!A35)</f>
        <v>0</v>
      </c>
      <c r="F35" s="14">
        <f ca="1">IFERROR('DAILY SALES '!G34*((NETWORKDAYS.INTL($L$13,'DAILY SALES '!$B$1,11))),"")</f>
        <v>6979189</v>
      </c>
      <c r="G35" s="114">
        <f t="shared" ref="G35:G36" ca="1" si="13">D35/F35</f>
        <v>0</v>
      </c>
      <c r="H35" s="115">
        <f>COUNTIF('VALUATIONS '!E:E,'MONTH TO DATE '!A35)</f>
        <v>0</v>
      </c>
      <c r="I35" s="14">
        <f>SUMIFS('VALUATIONS '!I:I,'VALUATIONS '!E:E,'MONTH TO DATE '!A35)</f>
        <v>0</v>
      </c>
    </row>
    <row r="36" spans="1:9" x14ac:dyDescent="0.25">
      <c r="A36" s="5" t="s">
        <v>73</v>
      </c>
      <c r="B36" s="109">
        <f>SUMIFS('MONTHLY DATA'!F:F,'MONTHLY DATA'!C:C,'MONTH TO DATE '!A36,'MONTHLY DATA'!H:H,'MONTH TO DATE '!$B$25)</f>
        <v>364000</v>
      </c>
      <c r="C36" s="109">
        <f>SUMIFS('MONTHLY DATA'!F:F,'MONTHLY DATA'!C:C,'MONTH TO DATE '!A36,'MONTHLY DATA'!H:H,'MONTH TO DATE '!$C$25)</f>
        <v>0</v>
      </c>
      <c r="D36" s="109">
        <f t="shared" ref="D36" si="14">B36+C36</f>
        <v>364000</v>
      </c>
      <c r="E36" s="115">
        <f>COUNTIF('MONTHLY DATA'!C:C,'MONTH TO DATE '!A36)</f>
        <v>2</v>
      </c>
      <c r="F36" s="14">
        <f ca="1">IFERROR('DAILY SALES '!G35*((NETWORKDAYS.INTL($L$13,'DAILY SALES '!$B$1,11))),"")</f>
        <v>6979189</v>
      </c>
      <c r="G36" s="114">
        <f t="shared" ca="1" si="13"/>
        <v>5.2155056984414666E-2</v>
      </c>
      <c r="H36" s="115">
        <f>COUNTIF('VALUATIONS '!E:E,'MONTH TO DATE '!A36)</f>
        <v>5</v>
      </c>
      <c r="I36" s="14">
        <f>SUMIFS('VALUATIONS '!I:I,'VALUATIONS '!E:E,'MONTH TO DATE '!A36)</f>
        <v>1998000</v>
      </c>
    </row>
    <row r="37" spans="1:9" x14ac:dyDescent="0.25">
      <c r="A37" s="5" t="s">
        <v>119</v>
      </c>
      <c r="B37" s="109">
        <f>SUMIFS('MONTHLY DATA'!F:F,'MONTHLY DATA'!C:C,'MONTH TO DATE '!A37,'MONTHLY DATA'!H:H,'MONTH TO DATE '!$B$25)</f>
        <v>1000000</v>
      </c>
      <c r="C37" s="109">
        <f>SUMIFS('MONTHLY DATA'!F:F,'MONTHLY DATA'!C:C,'MONTH TO DATE '!A37,'MONTHLY DATA'!H:H,'MONTH TO DATE '!$C$25)</f>
        <v>0</v>
      </c>
      <c r="D37" s="109">
        <f t="shared" ref="D37:D49" si="15">B37+C37</f>
        <v>1000000</v>
      </c>
      <c r="E37" s="115">
        <f>COUNTIF('MONTHLY DATA'!C:C,'MONTH TO DATE '!A37)</f>
        <v>1</v>
      </c>
      <c r="F37" s="14">
        <f ca="1">IFERROR('DAILY SALES '!G36*((NETWORKDAYS.INTL($L$13,'DAILY SALES '!$B$1,11))),"")</f>
        <v>6979189</v>
      </c>
      <c r="G37" s="114">
        <f t="shared" ref="G37:G49" ca="1" si="16">D37/F37</f>
        <v>0.14328312358355677</v>
      </c>
      <c r="H37" s="115">
        <f>COUNTIF('VALUATIONS '!E:E,'MONTH TO DATE '!A37)</f>
        <v>3</v>
      </c>
      <c r="I37" s="14">
        <f>SUMIFS('VALUATIONS '!I:I,'VALUATIONS '!E:E,'MONTH TO DATE '!A37)</f>
        <v>700000</v>
      </c>
    </row>
    <row r="38" spans="1:9" x14ac:dyDescent="0.25">
      <c r="A38" s="5" t="s">
        <v>125</v>
      </c>
      <c r="B38" s="109">
        <f>SUMIFS('MONTHLY DATA'!F:F,'MONTHLY DATA'!C:C,'MONTH TO DATE '!A38,'MONTHLY DATA'!H:H,'MONTH TO DATE '!$B$25)</f>
        <v>579145</v>
      </c>
      <c r="C38" s="109">
        <f>SUMIFS('MONTHLY DATA'!F:F,'MONTHLY DATA'!C:C,'MONTH TO DATE '!A38,'MONTHLY DATA'!H:H,'MONTH TO DATE '!$C$25)</f>
        <v>0</v>
      </c>
      <c r="D38" s="109">
        <f t="shared" si="15"/>
        <v>579145</v>
      </c>
      <c r="E38" s="115">
        <f>COUNTIF('MONTHLY DATA'!C:C,'MONTH TO DATE '!A38)</f>
        <v>3</v>
      </c>
      <c r="F38" s="14">
        <f ca="1">IFERROR('DAILY SALES '!G37*((NETWORKDAYS.INTL($L$13,'DAILY SALES '!$B$1,11))),"")</f>
        <v>6979189</v>
      </c>
      <c r="G38" s="114">
        <f t="shared" ca="1" si="16"/>
        <v>8.2981704607798981E-2</v>
      </c>
      <c r="H38" s="115">
        <f>COUNTIF('VALUATIONS '!E:E,'MONTH TO DATE '!A38)</f>
        <v>3</v>
      </c>
      <c r="I38" s="14">
        <f>SUMIFS('VALUATIONS '!I:I,'VALUATIONS '!E:E,'MONTH TO DATE '!A38)</f>
        <v>2290000</v>
      </c>
    </row>
    <row r="39" spans="1:9" x14ac:dyDescent="0.25">
      <c r="A39" s="5" t="s">
        <v>131</v>
      </c>
      <c r="B39" s="109">
        <f>SUMIFS('MONTHLY DATA'!F:F,'MONTHLY DATA'!C:C,'MONTH TO DATE '!A39,'MONTHLY DATA'!H:H,'MONTH TO DATE '!$B$25)</f>
        <v>1300000</v>
      </c>
      <c r="C39" s="109">
        <f>SUMIFS('MONTHLY DATA'!F:F,'MONTHLY DATA'!C:C,'MONTH TO DATE '!A39,'MONTHLY DATA'!H:H,'MONTH TO DATE '!$C$25)</f>
        <v>0</v>
      </c>
      <c r="D39" s="109">
        <f t="shared" si="15"/>
        <v>1300000</v>
      </c>
      <c r="E39" s="115">
        <f>COUNTIF('MONTHLY DATA'!C:C,'MONTH TO DATE '!A39)</f>
        <v>3</v>
      </c>
      <c r="F39" s="14">
        <f ca="1">IFERROR('DAILY SALES '!G38*((NETWORKDAYS.INTL($L$13,'DAILY SALES '!$B$1,11))),"")</f>
        <v>6979189</v>
      </c>
      <c r="G39" s="114">
        <f t="shared" ca="1" si="16"/>
        <v>0.18626806065862381</v>
      </c>
      <c r="H39" s="115">
        <f>COUNTIF('VALUATIONS '!E:E,'MONTH TO DATE '!A39)</f>
        <v>3</v>
      </c>
      <c r="I39" s="14">
        <f>SUMIFS('VALUATIONS '!I:I,'VALUATIONS '!E:E,'MONTH TO DATE '!A39)</f>
        <v>1740000</v>
      </c>
    </row>
    <row r="40" spans="1:9" x14ac:dyDescent="0.25">
      <c r="A40" s="5" t="s">
        <v>210</v>
      </c>
      <c r="B40" s="109">
        <f>SUMIFS('MONTHLY DATA'!F:F,'MONTHLY DATA'!C:C,'MONTH TO DATE '!A40,'MONTHLY DATA'!H:H,'MONTH TO DATE '!$B$25)</f>
        <v>991302</v>
      </c>
      <c r="C40" s="109">
        <f>SUMIFS('MONTHLY DATA'!F:F,'MONTHLY DATA'!C:C,'MONTH TO DATE '!A40,'MONTHLY DATA'!H:H,'MONTH TO DATE '!$C$25)</f>
        <v>0</v>
      </c>
      <c r="D40" s="109">
        <f t="shared" si="15"/>
        <v>991302</v>
      </c>
      <c r="E40" s="115">
        <f>COUNTIF('MONTHLY DATA'!C:C,'MONTH TO DATE '!A40)</f>
        <v>3</v>
      </c>
      <c r="F40" s="14">
        <f ca="1">IFERROR('DAILY SALES '!G39*((NETWORKDAYS.INTL($L$13,'DAILY SALES '!$B$1,11))),"")</f>
        <v>6979189</v>
      </c>
      <c r="G40" s="114">
        <f t="shared" ca="1" si="16"/>
        <v>0.14203684697462698</v>
      </c>
      <c r="H40" s="115">
        <f>COUNTIF('VALUATIONS '!E:E,'MONTH TO DATE '!A40)</f>
        <v>2</v>
      </c>
      <c r="I40" s="14">
        <f>SUMIFS('VALUATIONS '!I:I,'VALUATIONS '!E:E,'MONTH TO DATE '!A40)</f>
        <v>784000</v>
      </c>
    </row>
    <row r="41" spans="1:9" x14ac:dyDescent="0.25">
      <c r="A41" s="5" t="s">
        <v>304</v>
      </c>
      <c r="B41" s="109">
        <f>SUMIFS('MONTHLY DATA'!F:F,'MONTHLY DATA'!C:C,'MONTH TO DATE '!A41,'MONTHLY DATA'!H:H,'MONTH TO DATE '!$B$25)</f>
        <v>173986</v>
      </c>
      <c r="C41" s="109">
        <f>SUMIFS('MONTHLY DATA'!F:F,'MONTHLY DATA'!C:C,'MONTH TO DATE '!A41,'MONTHLY DATA'!H:H,'MONTH TO DATE '!$C$25)</f>
        <v>0</v>
      </c>
      <c r="D41" s="109">
        <f t="shared" ref="D41:D43" si="17">B41+C41</f>
        <v>173986</v>
      </c>
      <c r="E41" s="115">
        <f>COUNTIF('MONTHLY DATA'!C:C,'MONTH TO DATE '!A41)</f>
        <v>1</v>
      </c>
      <c r="F41" s="14">
        <f ca="1">IFERROR('DAILY SALES '!G40*((NETWORKDAYS.INTL($L$13,'DAILY SALES '!$B$1,11))),"")</f>
        <v>6979189</v>
      </c>
      <c r="G41" s="114">
        <f t="shared" ref="G41:G43" ca="1" si="18">D41/F41</f>
        <v>2.4929257539808708E-2</v>
      </c>
      <c r="H41" s="115">
        <f>COUNTIF('VALUATIONS '!E:E,'MONTH TO DATE '!A41)</f>
        <v>0</v>
      </c>
      <c r="I41" s="14">
        <f>SUMIFS('VALUATIONS '!I:I,'VALUATIONS '!E:E,'MONTH TO DATE '!A41)</f>
        <v>0</v>
      </c>
    </row>
    <row r="42" spans="1:9" x14ac:dyDescent="0.25">
      <c r="A42" s="5" t="s">
        <v>213</v>
      </c>
      <c r="B42" s="109">
        <f>SUMIFS('MONTHLY DATA'!F:F,'MONTHLY DATA'!C:C,'MONTH TO DATE '!A42,'MONTHLY DATA'!H:H,'MONTH TO DATE '!$B$25)</f>
        <v>195887</v>
      </c>
      <c r="C42" s="109">
        <f>SUMIFS('MONTHLY DATA'!F:F,'MONTHLY DATA'!C:C,'MONTH TO DATE '!A42,'MONTHLY DATA'!H:H,'MONTH TO DATE '!$C$25)</f>
        <v>0</v>
      </c>
      <c r="D42" s="109">
        <f t="shared" si="17"/>
        <v>195887</v>
      </c>
      <c r="E42" s="115">
        <f>COUNTIF('MONTHLY DATA'!C:C,'MONTH TO DATE '!A42)</f>
        <v>1</v>
      </c>
      <c r="F42" s="14">
        <f ca="1">IFERROR('DAILY SALES '!G41*((NETWORKDAYS.INTL($L$13,'DAILY SALES '!$B$1,11))),"")</f>
        <v>6979189</v>
      </c>
      <c r="G42" s="114">
        <f t="shared" ca="1" si="18"/>
        <v>2.8067301229412187E-2</v>
      </c>
      <c r="H42" s="115">
        <f>COUNTIF('VALUATIONS '!E:E,'MONTH TO DATE '!A42)</f>
        <v>0</v>
      </c>
      <c r="I42" s="14">
        <f>SUMIFS('VALUATIONS '!I:I,'VALUATIONS '!E:E,'MONTH TO DATE '!A42)</f>
        <v>0</v>
      </c>
    </row>
    <row r="43" spans="1:9" x14ac:dyDescent="0.25">
      <c r="A43" s="5" t="s">
        <v>215</v>
      </c>
      <c r="B43" s="109">
        <f>SUMIFS('MONTHLY DATA'!F:F,'MONTHLY DATA'!C:C,'MONTH TO DATE '!A43,'MONTHLY DATA'!H:H,'MONTH TO DATE '!$B$25)</f>
        <v>0</v>
      </c>
      <c r="C43" s="109">
        <f>SUMIFS('MONTHLY DATA'!F:F,'MONTHLY DATA'!C:C,'MONTH TO DATE '!A43,'MONTHLY DATA'!H:H,'MONTH TO DATE '!$C$25)</f>
        <v>0</v>
      </c>
      <c r="D43" s="109">
        <f t="shared" si="17"/>
        <v>0</v>
      </c>
      <c r="E43" s="115">
        <f>COUNTIF('MONTHLY DATA'!C:C,'MONTH TO DATE '!A43)</f>
        <v>0</v>
      </c>
      <c r="F43" s="14">
        <f ca="1">IFERROR('DAILY SALES '!G42*((NETWORKDAYS.INTL($L$13,'DAILY SALES '!$B$1,11))),"")</f>
        <v>6979189</v>
      </c>
      <c r="G43" s="114">
        <f t="shared" ca="1" si="18"/>
        <v>0</v>
      </c>
      <c r="H43" s="115">
        <f>COUNTIF('VALUATIONS '!E:E,'MONTH TO DATE '!A43)</f>
        <v>1</v>
      </c>
      <c r="I43" s="14">
        <f>SUMIFS('VALUATIONS '!I:I,'VALUATIONS '!E:E,'MONTH TO DATE '!A43)</f>
        <v>200000</v>
      </c>
    </row>
    <row r="44" spans="1:9" x14ac:dyDescent="0.25">
      <c r="A44" s="5" t="s">
        <v>216</v>
      </c>
      <c r="B44" s="109">
        <f>SUMIFS('MONTHLY DATA'!F:F,'MONTHLY DATA'!C:C,'MONTH TO DATE '!A44,'MONTHLY DATA'!H:H,'MONTH TO DATE '!$B$25)</f>
        <v>220000</v>
      </c>
      <c r="C44" s="109">
        <f>SUMIFS('MONTHLY DATA'!F:F,'MONTHLY DATA'!C:C,'MONTH TO DATE '!A44,'MONTHLY DATA'!H:H,'MONTH TO DATE '!$C$25)</f>
        <v>0</v>
      </c>
      <c r="D44" s="109">
        <f t="shared" si="15"/>
        <v>220000</v>
      </c>
      <c r="E44" s="115">
        <f>COUNTIF('MONTHLY DATA'!C:C,'MONTH TO DATE '!A44)</f>
        <v>1</v>
      </c>
      <c r="F44" s="14">
        <f ca="1">IFERROR('DAILY SALES '!G43*((NETWORKDAYS.INTL($L$13,'DAILY SALES '!$B$1,11))),"")</f>
        <v>6979189</v>
      </c>
      <c r="G44" s="114">
        <f t="shared" ca="1" si="16"/>
        <v>3.1522287188382493E-2</v>
      </c>
      <c r="H44" s="115">
        <f>COUNTIF('VALUATIONS '!E:E,'MONTH TO DATE '!A44)</f>
        <v>3</v>
      </c>
      <c r="I44" s="14">
        <f>SUMIFS('VALUATIONS '!I:I,'VALUATIONS '!E:E,'MONTH TO DATE '!A44)</f>
        <v>810000</v>
      </c>
    </row>
    <row r="45" spans="1:9" x14ac:dyDescent="0.25">
      <c r="A45" s="5" t="s">
        <v>132</v>
      </c>
      <c r="B45" s="109">
        <f>SUMIFS('MONTHLY DATA'!F:F,'MONTHLY DATA'!C:C,'MONTH TO DATE '!A45,'MONTHLY DATA'!H:H,'MONTH TO DATE '!$B$25)</f>
        <v>0</v>
      </c>
      <c r="C45" s="109">
        <f>SUMIFS('MONTHLY DATA'!F:F,'MONTHLY DATA'!C:C,'MONTH TO DATE '!A45,'MONTHLY DATA'!H:H,'MONTH TO DATE '!$C$25)</f>
        <v>812000</v>
      </c>
      <c r="D45" s="109">
        <f t="shared" si="15"/>
        <v>812000</v>
      </c>
      <c r="E45" s="115">
        <f>COUNTIF('MONTHLY DATA'!C:C,'MONTH TO DATE '!A45)</f>
        <v>6</v>
      </c>
      <c r="F45" s="14">
        <f ca="1">IFERROR('DAILY SALES '!G44*((NETWORKDAYS.INTL($L$13,'DAILY SALES '!$B$1,11))),"")</f>
        <v>5583311</v>
      </c>
      <c r="G45" s="114">
        <f t="shared" ca="1" si="16"/>
        <v>0.14543341755456574</v>
      </c>
      <c r="H45" s="115">
        <f>COUNTIF('VALUATIONS '!E:E,'MONTH TO DATE '!A45)</f>
        <v>1</v>
      </c>
      <c r="I45" s="14">
        <f>SUMIFS('VALUATIONS '!I:I,'VALUATIONS '!E:E,'MONTH TO DATE '!A45)</f>
        <v>1000000</v>
      </c>
    </row>
    <row r="46" spans="1:9" x14ac:dyDescent="0.25">
      <c r="A46" s="5" t="s">
        <v>360</v>
      </c>
      <c r="B46" s="109">
        <f>SUMIFS('MONTHLY DATA'!F:F,'MONTHLY DATA'!C:C,'MONTH TO DATE '!A46,'MONTHLY DATA'!H:H,'MONTH TO DATE '!$B$25)</f>
        <v>0</v>
      </c>
      <c r="C46" s="109">
        <f>SUMIFS('MONTHLY DATA'!F:F,'MONTHLY DATA'!C:C,'MONTH TO DATE '!A46,'MONTHLY DATA'!H:H,'MONTH TO DATE '!$C$25)</f>
        <v>0</v>
      </c>
      <c r="D46" s="109">
        <f t="shared" si="15"/>
        <v>0</v>
      </c>
      <c r="E46" s="115">
        <f>COUNTIF('MONTHLY DATA'!C:C,'MONTH TO DATE '!A46)</f>
        <v>0</v>
      </c>
      <c r="F46" s="14">
        <f ca="1">IFERROR('DAILY SALES '!G45*((NETWORKDAYS.INTL($L$13,'DAILY SALES '!$B$1,11))),"")</f>
        <v>6979189</v>
      </c>
      <c r="G46" s="114">
        <f t="shared" ca="1" si="16"/>
        <v>0</v>
      </c>
      <c r="H46" s="115">
        <f>COUNTIF('VALUATIONS '!E:E,'MONTH TO DATE '!A46)</f>
        <v>0</v>
      </c>
      <c r="I46" s="14">
        <f>SUMIFS('VALUATIONS '!I:I,'VALUATIONS '!E:E,'MONTH TO DATE '!A46)</f>
        <v>0</v>
      </c>
    </row>
    <row r="47" spans="1:9" x14ac:dyDescent="0.25">
      <c r="A47" s="5" t="s">
        <v>361</v>
      </c>
      <c r="B47" s="109">
        <f>SUMIFS('MONTHLY DATA'!F:F,'MONTHLY DATA'!C:C,'MONTH TO DATE '!A47,'MONTHLY DATA'!H:H,'MONTH TO DATE '!$B$25)</f>
        <v>463000</v>
      </c>
      <c r="C47" s="109">
        <f>SUMIFS('MONTHLY DATA'!F:F,'MONTHLY DATA'!C:C,'MONTH TO DATE '!A47,'MONTHLY DATA'!H:H,'MONTH TO DATE '!$C$25)</f>
        <v>0</v>
      </c>
      <c r="D47" s="109">
        <f t="shared" si="15"/>
        <v>463000</v>
      </c>
      <c r="E47" s="115">
        <f>COUNTIF('MONTHLY DATA'!C:C,'MONTH TO DATE '!A47)</f>
        <v>3</v>
      </c>
      <c r="F47" s="14">
        <f ca="1">IFERROR('DAILY SALES '!G46*((NETWORKDAYS.INTL($L$13,'DAILY SALES '!$B$1,11))),"")</f>
        <v>6979189</v>
      </c>
      <c r="G47" s="114">
        <f t="shared" ca="1" si="16"/>
        <v>6.6340086219186786E-2</v>
      </c>
      <c r="H47" s="115">
        <f>COUNTIF('VALUATIONS '!E:E,'MONTH TO DATE '!A47)</f>
        <v>2</v>
      </c>
      <c r="I47" s="14">
        <f>SUMIFS('VALUATIONS '!I:I,'VALUATIONS '!E:E,'MONTH TO DATE '!A47)</f>
        <v>880000</v>
      </c>
    </row>
    <row r="48" spans="1:9" x14ac:dyDescent="0.25">
      <c r="A48" s="5" t="s">
        <v>350</v>
      </c>
      <c r="B48" s="109">
        <f>SUMIFS('MONTHLY DATA'!F:F,'MONTHLY DATA'!C:C,'MONTH TO DATE '!A48,'MONTHLY DATA'!H:H,'MONTH TO DATE '!$B$25)</f>
        <v>1419000</v>
      </c>
      <c r="C48" s="109">
        <f>SUMIFS('MONTHLY DATA'!F:F,'MONTHLY DATA'!C:C,'MONTH TO DATE '!A48,'MONTHLY DATA'!H:H,'MONTH TO DATE '!$C$25)</f>
        <v>0</v>
      </c>
      <c r="D48" s="109">
        <f t="shared" si="15"/>
        <v>1419000</v>
      </c>
      <c r="E48" s="115">
        <f>COUNTIF('MONTHLY DATA'!C:C,'MONTH TO DATE '!A48)</f>
        <v>1</v>
      </c>
      <c r="F48" s="14">
        <f ca="1">IFERROR('DAILY SALES '!G47*((NETWORKDAYS.INTL($L$13,'DAILY SALES '!$B$1,11))),"")</f>
        <v>6979189</v>
      </c>
      <c r="G48" s="114">
        <f t="shared" ca="1" si="16"/>
        <v>0.20331875236506705</v>
      </c>
      <c r="H48" s="115">
        <f>COUNTIF('VALUATIONS '!E:E,'MONTH TO DATE '!A48)</f>
        <v>0</v>
      </c>
      <c r="I48" s="14">
        <f>SUMIFS('VALUATIONS '!I:I,'VALUATIONS '!E:E,'MONTH TO DATE '!A48)</f>
        <v>0</v>
      </c>
    </row>
    <row r="49" spans="1:9" x14ac:dyDescent="0.25">
      <c r="A49" s="5" t="s">
        <v>299</v>
      </c>
      <c r="B49" s="109">
        <f>SUMIFS('MONTHLY DATA'!F:F,'MONTHLY DATA'!C:C,'MONTH TO DATE '!A49,'MONTHLY DATA'!H:H,'MONTH TO DATE '!$B$25)</f>
        <v>320000</v>
      </c>
      <c r="C49" s="109">
        <f>SUMIFS('MONTHLY DATA'!F:F,'MONTHLY DATA'!C:C,'MONTH TO DATE '!A49,'MONTHLY DATA'!H:H,'MONTH TO DATE '!$C$25)</f>
        <v>0</v>
      </c>
      <c r="D49" s="109">
        <f t="shared" si="15"/>
        <v>320000</v>
      </c>
      <c r="E49" s="115">
        <f>COUNTIF('MONTHLY DATA'!C:C,'MONTH TO DATE '!A49)</f>
        <v>1</v>
      </c>
      <c r="F49" s="14">
        <f ca="1">IFERROR('DAILY SALES '!G48*((NETWORKDAYS.INTL($L$13,'DAILY SALES '!$B$1,11))),"")</f>
        <v>6979189</v>
      </c>
      <c r="G49" s="114">
        <f t="shared" ca="1" si="16"/>
        <v>4.5850599546738167E-2</v>
      </c>
      <c r="H49" s="115">
        <f>COUNTIF('VALUATIONS '!E:E,'MONTH TO DATE '!A49)</f>
        <v>1</v>
      </c>
      <c r="I49" s="14">
        <f>SUMIFS('VALUATIONS '!I:I,'VALUATIONS '!E:E,'MONTH TO DATE '!A49)</f>
        <v>400000</v>
      </c>
    </row>
    <row r="50" spans="1:9" x14ac:dyDescent="0.25">
      <c r="A50" s="5" t="s">
        <v>558</v>
      </c>
      <c r="B50" s="109">
        <f>SUMIFS('MONTHLY DATA'!F:F,'MONTHLY DATA'!C:C,'MONTH TO DATE '!A50,'MONTHLY DATA'!H:H,'MONTH TO DATE '!$B$25)</f>
        <v>0</v>
      </c>
      <c r="C50" s="109">
        <f>SUMIFS('MONTHLY DATA'!F:F,'MONTHLY DATA'!C:C,'MONTH TO DATE '!A50,'MONTHLY DATA'!H:H,'MONTH TO DATE '!$C$25)</f>
        <v>0</v>
      </c>
      <c r="D50" s="109">
        <f t="shared" ref="D50:D51" si="19">B50+C50</f>
        <v>0</v>
      </c>
      <c r="E50" s="115">
        <f>COUNTIF('MONTHLY DATA'!C:C,'MONTH TO DATE '!A50)</f>
        <v>0</v>
      </c>
      <c r="F50" s="14">
        <f ca="1">IFERROR('DAILY SALES '!G49*((NETWORKDAYS.INTL($L$13,'DAILY SALES '!$B$1,11))),"")</f>
        <v>6979189</v>
      </c>
      <c r="G50" s="114">
        <f t="shared" ref="G50:G51" ca="1" si="20">D50/F50</f>
        <v>0</v>
      </c>
      <c r="H50" s="115">
        <f>COUNTIF('VALUATIONS '!E:E,'MONTH TO DATE '!A50)</f>
        <v>1</v>
      </c>
      <c r="I50" s="14">
        <f>SUMIFS('VALUATIONS '!I:I,'VALUATIONS '!E:E,'MONTH TO DATE '!A50)</f>
        <v>300000</v>
      </c>
    </row>
    <row r="51" spans="1:9" x14ac:dyDescent="0.25">
      <c r="A51" s="5" t="s">
        <v>559</v>
      </c>
      <c r="B51" s="109">
        <f>SUMIFS('MONTHLY DATA'!F:F,'MONTHLY DATA'!C:C,'MONTH TO DATE '!A51,'MONTHLY DATA'!H:H,'MONTH TO DATE '!$B$25)</f>
        <v>24504</v>
      </c>
      <c r="C51" s="109">
        <f>SUMIFS('MONTHLY DATA'!F:F,'MONTHLY DATA'!C:C,'MONTH TO DATE '!A51,'MONTHLY DATA'!H:H,'MONTH TO DATE '!$C$25)</f>
        <v>0</v>
      </c>
      <c r="D51" s="109">
        <f t="shared" si="19"/>
        <v>24504</v>
      </c>
      <c r="E51" s="115">
        <f>COUNTIF('MONTHLY DATA'!C:C,'MONTH TO DATE '!A51)</f>
        <v>1</v>
      </c>
      <c r="F51" s="14">
        <f ca="1">IFERROR('DAILY SALES '!G50*((NETWORKDAYS.INTL($L$13,'DAILY SALES '!$B$1,11))),"")</f>
        <v>6979189</v>
      </c>
      <c r="G51" s="114">
        <f t="shared" ca="1" si="20"/>
        <v>3.511009660291475E-3</v>
      </c>
      <c r="H51" s="115">
        <f>COUNTIF('VALUATIONS '!E:E,'MONTH TO DATE '!A51)</f>
        <v>2</v>
      </c>
      <c r="I51" s="14">
        <f>SUMIFS('VALUATIONS '!I:I,'VALUATIONS '!E:E,'MONTH TO DATE '!A51)</f>
        <v>400000</v>
      </c>
    </row>
    <row r="52" spans="1:9" x14ac:dyDescent="0.25">
      <c r="A52" s="107" t="s">
        <v>38</v>
      </c>
      <c r="B52" s="110">
        <f>SUM(B26:B51)</f>
        <v>13159335</v>
      </c>
      <c r="C52" s="110">
        <f>SUM(C26:C51)</f>
        <v>5929775</v>
      </c>
      <c r="D52" s="110">
        <f>SUM(D26:D51)</f>
        <v>19089110</v>
      </c>
      <c r="E52" s="110">
        <f>SUM(E26:E51)</f>
        <v>53</v>
      </c>
      <c r="F52" s="110">
        <f ca="1">IFERROR('DAILY SALES '!G51*((NETWORKDAYS.INTL($L$13,'DAILY SALES '!$B$1,11))),"")</f>
        <v>206153846.15384614</v>
      </c>
      <c r="G52" s="120">
        <f t="shared" ca="1" si="8"/>
        <v>9.2596429104477615E-2</v>
      </c>
      <c r="H52" s="119">
        <f>SUM(H26:H51)</f>
        <v>36</v>
      </c>
      <c r="I52" s="110">
        <f>SUM(I26:I51)</f>
        <v>15040000</v>
      </c>
    </row>
    <row r="54" spans="1:9" x14ac:dyDescent="0.25">
      <c r="A54" s="124" t="s">
        <v>45</v>
      </c>
      <c r="B54" s="124" t="s">
        <v>16</v>
      </c>
      <c r="C54" s="124" t="s">
        <v>10</v>
      </c>
      <c r="D54" s="124" t="s">
        <v>38</v>
      </c>
      <c r="E54" s="124" t="s">
        <v>40</v>
      </c>
      <c r="F54" s="124" t="s">
        <v>46</v>
      </c>
    </row>
    <row r="55" spans="1:9" x14ac:dyDescent="0.25">
      <c r="A55" s="123">
        <v>45348</v>
      </c>
      <c r="B55" s="14">
        <f>SUMIFS('MONTHLY DATA'!F:F,'MONTHLY DATA'!A:A,'MONTH TO DATE '!A55,'MONTHLY DATA'!H:H,'MONTH TO DATE '!$B$54)</f>
        <v>0</v>
      </c>
      <c r="C55" s="14">
        <f>SUMIFS('MONTHLY DATA'!F:F,'MONTHLY DATA'!A:A,'MONTH TO DATE '!A55,'MONTHLY DATA'!H:H,'MONTH TO DATE '!$C$54)</f>
        <v>0</v>
      </c>
      <c r="D55" s="109">
        <f>C55+B55</f>
        <v>0</v>
      </c>
      <c r="E55" s="109">
        <v>3125000</v>
      </c>
      <c r="F55" s="114">
        <f t="shared" ref="F55:F85" si="21">D55/E55</f>
        <v>0</v>
      </c>
    </row>
    <row r="56" spans="1:9" x14ac:dyDescent="0.25">
      <c r="A56" s="123">
        <v>45349</v>
      </c>
      <c r="B56" s="14">
        <f>SUMIFS('MONTHLY DATA'!F:F,'MONTHLY DATA'!A:A,'MONTH TO DATE '!A56,'MONTHLY DATA'!H:H,'MONTH TO DATE '!$B$54)</f>
        <v>0</v>
      </c>
      <c r="C56" s="14">
        <f>SUMIFS('MONTHLY DATA'!F:F,'MONTHLY DATA'!A:A,'MONTH TO DATE '!A56,'MONTHLY DATA'!H:H,'MONTH TO DATE '!$C$54)</f>
        <v>0</v>
      </c>
      <c r="D56" s="109">
        <f t="shared" ref="D56:D85" si="22">C56+B56</f>
        <v>0</v>
      </c>
      <c r="E56" s="109">
        <v>3125000</v>
      </c>
      <c r="F56" s="114">
        <f t="shared" si="21"/>
        <v>0</v>
      </c>
    </row>
    <row r="57" spans="1:9" x14ac:dyDescent="0.25">
      <c r="A57" s="123">
        <v>45350</v>
      </c>
      <c r="B57" s="14">
        <f>SUMIFS('MONTHLY DATA'!F:F,'MONTHLY DATA'!A:A,'MONTH TO DATE '!A57,'MONTHLY DATA'!H:H,'MONTH TO DATE '!$B$54)</f>
        <v>0</v>
      </c>
      <c r="C57" s="14">
        <f>SUMIFS('MONTHLY DATA'!F:F,'MONTHLY DATA'!A:A,'MONTH TO DATE '!A57,'MONTHLY DATA'!H:H,'MONTH TO DATE '!$C$54)</f>
        <v>0</v>
      </c>
      <c r="D57" s="109">
        <f t="shared" si="22"/>
        <v>0</v>
      </c>
      <c r="E57" s="109">
        <v>3125000</v>
      </c>
      <c r="F57" s="114">
        <f t="shared" si="21"/>
        <v>0</v>
      </c>
    </row>
    <row r="58" spans="1:9" x14ac:dyDescent="0.25">
      <c r="A58" s="123">
        <v>45351</v>
      </c>
      <c r="B58" s="14">
        <f>SUMIFS('MONTHLY DATA'!F:F,'MONTHLY DATA'!A:A,'MONTH TO DATE '!A58,'MONTHLY DATA'!H:H,'MONTH TO DATE '!$B$54)</f>
        <v>0</v>
      </c>
      <c r="C58" s="14">
        <f>SUMIFS('MONTHLY DATA'!F:F,'MONTHLY DATA'!A:A,'MONTH TO DATE '!A58,'MONTHLY DATA'!H:H,'MONTH TO DATE '!$C$54)</f>
        <v>0</v>
      </c>
      <c r="D58" s="109">
        <f t="shared" si="22"/>
        <v>0</v>
      </c>
      <c r="E58" s="109">
        <v>3125000</v>
      </c>
      <c r="F58" s="114">
        <f t="shared" si="21"/>
        <v>0</v>
      </c>
    </row>
    <row r="59" spans="1:9" x14ac:dyDescent="0.25">
      <c r="A59" s="123">
        <v>45352</v>
      </c>
      <c r="B59" s="14">
        <f>SUMIFS('MONTHLY DATA'!F:F,'MONTHLY DATA'!A:A,'MONTH TO DATE '!A59,'MONTHLY DATA'!H:H,'MONTH TO DATE '!$B$54)</f>
        <v>0</v>
      </c>
      <c r="C59" s="14">
        <f>SUMIFS('MONTHLY DATA'!F:F,'MONTHLY DATA'!A:A,'MONTH TO DATE '!A59,'MONTHLY DATA'!H:H,'MONTH TO DATE '!$C$54)</f>
        <v>0</v>
      </c>
      <c r="D59" s="109">
        <f t="shared" si="22"/>
        <v>0</v>
      </c>
      <c r="E59" s="109">
        <v>3125000</v>
      </c>
      <c r="F59" s="114">
        <f t="shared" si="21"/>
        <v>0</v>
      </c>
    </row>
    <row r="60" spans="1:9" x14ac:dyDescent="0.25">
      <c r="A60" s="123">
        <v>45353</v>
      </c>
      <c r="B60" s="14">
        <f>SUMIFS('MONTHLY DATA'!F:F,'MONTHLY DATA'!A:A,'MONTH TO DATE '!A60,'MONTHLY DATA'!H:H,'MONTH TO DATE '!$B$54)</f>
        <v>0</v>
      </c>
      <c r="C60" s="14">
        <f>SUMIFS('MONTHLY DATA'!F:F,'MONTHLY DATA'!A:A,'MONTH TO DATE '!A60,'MONTHLY DATA'!H:H,'MONTH TO DATE '!$C$54)</f>
        <v>0</v>
      </c>
      <c r="D60" s="109">
        <f t="shared" si="22"/>
        <v>0</v>
      </c>
      <c r="E60" s="109">
        <v>3125000</v>
      </c>
      <c r="F60" s="114">
        <f t="shared" si="21"/>
        <v>0</v>
      </c>
    </row>
    <row r="61" spans="1:9" x14ac:dyDescent="0.25">
      <c r="A61" s="123">
        <v>45354</v>
      </c>
      <c r="B61" s="14">
        <f>SUMIFS('MONTHLY DATA'!F:F,'MONTHLY DATA'!A:A,'MONTH TO DATE '!A61,'MONTHLY DATA'!H:H,'MONTH TO DATE '!$B$54)</f>
        <v>0</v>
      </c>
      <c r="C61" s="14">
        <f>SUMIFS('MONTHLY DATA'!F:F,'MONTHLY DATA'!A:A,'MONTH TO DATE '!A61,'MONTHLY DATA'!H:H,'MONTH TO DATE '!$C$54)</f>
        <v>0</v>
      </c>
      <c r="D61" s="109">
        <f t="shared" si="22"/>
        <v>0</v>
      </c>
      <c r="E61" s="109">
        <v>3125000</v>
      </c>
      <c r="F61" s="114">
        <f t="shared" si="21"/>
        <v>0</v>
      </c>
    </row>
    <row r="62" spans="1:9" x14ac:dyDescent="0.25">
      <c r="A62" s="123">
        <v>45355</v>
      </c>
      <c r="B62" s="14">
        <f>SUMIFS('MONTHLY DATA'!F:F,'MONTHLY DATA'!A:A,'MONTH TO DATE '!A62,'MONTHLY DATA'!H:H,'MONTH TO DATE '!$B$54)</f>
        <v>0</v>
      </c>
      <c r="C62" s="14">
        <f>SUMIFS('MONTHLY DATA'!F:F,'MONTHLY DATA'!A:A,'MONTH TO DATE '!A62,'MONTHLY DATA'!H:H,'MONTH TO DATE '!$C$54)</f>
        <v>0</v>
      </c>
      <c r="D62" s="109">
        <f t="shared" si="22"/>
        <v>0</v>
      </c>
      <c r="E62" s="109">
        <v>3125000</v>
      </c>
      <c r="F62" s="114">
        <f t="shared" si="21"/>
        <v>0</v>
      </c>
    </row>
    <row r="63" spans="1:9" x14ac:dyDescent="0.25">
      <c r="A63" s="123">
        <v>45356</v>
      </c>
      <c r="B63" s="14">
        <f>SUMIFS('MONTHLY DATA'!F:F,'MONTHLY DATA'!A:A,'MONTH TO DATE '!A63,'MONTHLY DATA'!H:H,'MONTH TO DATE '!$B$54)</f>
        <v>0</v>
      </c>
      <c r="C63" s="14">
        <f>SUMIFS('MONTHLY DATA'!F:F,'MONTHLY DATA'!A:A,'MONTH TO DATE '!A63,'MONTHLY DATA'!H:H,'MONTH TO DATE '!$C$54)</f>
        <v>0</v>
      </c>
      <c r="D63" s="109">
        <f t="shared" si="22"/>
        <v>0</v>
      </c>
      <c r="E63" s="109">
        <v>3125000</v>
      </c>
      <c r="F63" s="114">
        <f t="shared" si="21"/>
        <v>0</v>
      </c>
    </row>
    <row r="64" spans="1:9" x14ac:dyDescent="0.25">
      <c r="A64" s="123">
        <v>45357</v>
      </c>
      <c r="B64" s="14">
        <f>SUMIFS('MONTHLY DATA'!F:F,'MONTHLY DATA'!A:A,'MONTH TO DATE '!A64,'MONTHLY DATA'!H:H,'MONTH TO DATE '!$B$54)</f>
        <v>0</v>
      </c>
      <c r="C64" s="14">
        <f>SUMIFS('MONTHLY DATA'!F:F,'MONTHLY DATA'!A:A,'MONTH TO DATE '!A64,'MONTHLY DATA'!H:H,'MONTH TO DATE '!$C$54)</f>
        <v>0</v>
      </c>
      <c r="D64" s="109">
        <f t="shared" si="22"/>
        <v>0</v>
      </c>
      <c r="E64" s="109">
        <v>3125000</v>
      </c>
      <c r="F64" s="114">
        <f t="shared" si="21"/>
        <v>0</v>
      </c>
    </row>
    <row r="65" spans="1:6" x14ac:dyDescent="0.25">
      <c r="A65" s="123">
        <v>45358</v>
      </c>
      <c r="B65" s="14">
        <f>SUMIFS('MONTHLY DATA'!F:F,'MONTHLY DATA'!A:A,'MONTH TO DATE '!A65,'MONTHLY DATA'!H:H,'MONTH TO DATE '!$B$54)</f>
        <v>0</v>
      </c>
      <c r="C65" s="14">
        <f>SUMIFS('MONTHLY DATA'!F:F,'MONTHLY DATA'!A:A,'MONTH TO DATE '!A65,'MONTHLY DATA'!H:H,'MONTH TO DATE '!$C$54)</f>
        <v>0</v>
      </c>
      <c r="D65" s="109">
        <f t="shared" si="22"/>
        <v>0</v>
      </c>
      <c r="E65" s="109">
        <v>3125000</v>
      </c>
      <c r="F65" s="114">
        <f t="shared" si="21"/>
        <v>0</v>
      </c>
    </row>
    <row r="66" spans="1:6" x14ac:dyDescent="0.25">
      <c r="A66" s="123">
        <v>45359</v>
      </c>
      <c r="B66" s="14">
        <f>SUMIFS('MONTHLY DATA'!F:F,'MONTHLY DATA'!A:A,'MONTH TO DATE '!A66,'MONTHLY DATA'!H:H,'MONTH TO DATE '!$B$54)</f>
        <v>0</v>
      </c>
      <c r="C66" s="14">
        <f>SUMIFS('MONTHLY DATA'!F:F,'MONTHLY DATA'!A:A,'MONTH TO DATE '!A66,'MONTHLY DATA'!H:H,'MONTH TO DATE '!$C$54)</f>
        <v>0</v>
      </c>
      <c r="D66" s="109">
        <f t="shared" si="22"/>
        <v>0</v>
      </c>
      <c r="E66" s="109">
        <v>3125000</v>
      </c>
      <c r="F66" s="114">
        <f t="shared" si="21"/>
        <v>0</v>
      </c>
    </row>
    <row r="67" spans="1:6" x14ac:dyDescent="0.25">
      <c r="A67" s="123">
        <v>45360</v>
      </c>
      <c r="B67" s="14">
        <f>SUMIFS('MONTHLY DATA'!F:F,'MONTHLY DATA'!A:A,'MONTH TO DATE '!A67,'MONTHLY DATA'!H:H,'MONTH TO DATE '!$B$54)</f>
        <v>0</v>
      </c>
      <c r="C67" s="14">
        <f>SUMIFS('MONTHLY DATA'!F:F,'MONTHLY DATA'!A:A,'MONTH TO DATE '!A67,'MONTHLY DATA'!H:H,'MONTH TO DATE '!$C$54)</f>
        <v>0</v>
      </c>
      <c r="D67" s="109">
        <f t="shared" si="22"/>
        <v>0</v>
      </c>
      <c r="E67" s="109">
        <v>3125000</v>
      </c>
      <c r="F67" s="114">
        <f t="shared" si="21"/>
        <v>0</v>
      </c>
    </row>
    <row r="68" spans="1:6" x14ac:dyDescent="0.25">
      <c r="A68" s="123">
        <v>45361</v>
      </c>
      <c r="B68" s="14">
        <f>SUMIFS('MONTHLY DATA'!F:F,'MONTHLY DATA'!A:A,'MONTH TO DATE '!A68,'MONTHLY DATA'!H:H,'MONTH TO DATE '!$B$54)</f>
        <v>0</v>
      </c>
      <c r="C68" s="14">
        <f>SUMIFS('MONTHLY DATA'!F:F,'MONTHLY DATA'!A:A,'MONTH TO DATE '!A68,'MONTHLY DATA'!H:H,'MONTH TO DATE '!$C$54)</f>
        <v>0</v>
      </c>
      <c r="D68" s="109">
        <f t="shared" si="22"/>
        <v>0</v>
      </c>
      <c r="E68" s="109">
        <v>3125000</v>
      </c>
      <c r="F68" s="114">
        <f t="shared" si="21"/>
        <v>0</v>
      </c>
    </row>
    <row r="69" spans="1:6" x14ac:dyDescent="0.25">
      <c r="A69" s="123">
        <v>45362</v>
      </c>
      <c r="B69" s="14">
        <f>SUMIFS('MONTHLY DATA'!F:F,'MONTHLY DATA'!A:A,'MONTH TO DATE '!A69,'MONTHLY DATA'!H:H,'MONTH TO DATE '!$B$54)</f>
        <v>0</v>
      </c>
      <c r="C69" s="14">
        <f>SUMIFS('MONTHLY DATA'!F:F,'MONTHLY DATA'!A:A,'MONTH TO DATE '!A69,'MONTHLY DATA'!H:H,'MONTH TO DATE '!$C$54)</f>
        <v>0</v>
      </c>
      <c r="D69" s="109">
        <f t="shared" si="22"/>
        <v>0</v>
      </c>
      <c r="E69" s="109">
        <v>3125000</v>
      </c>
      <c r="F69" s="114">
        <f t="shared" si="21"/>
        <v>0</v>
      </c>
    </row>
    <row r="70" spans="1:6" x14ac:dyDescent="0.25">
      <c r="A70" s="123">
        <v>45363</v>
      </c>
      <c r="B70" s="14">
        <f>SUMIFS('MONTHLY DATA'!F:F,'MONTHLY DATA'!A:A,'MONTH TO DATE '!A70,'MONTHLY DATA'!H:H,'MONTH TO DATE '!$B$54)</f>
        <v>0</v>
      </c>
      <c r="C70" s="14">
        <f>SUMIFS('MONTHLY DATA'!F:F,'MONTHLY DATA'!A:A,'MONTH TO DATE '!A70,'MONTHLY DATA'!H:H,'MONTH TO DATE '!$C$54)</f>
        <v>0</v>
      </c>
      <c r="D70" s="109">
        <f t="shared" si="22"/>
        <v>0</v>
      </c>
      <c r="E70" s="109">
        <v>3125000</v>
      </c>
      <c r="F70" s="114">
        <f t="shared" si="21"/>
        <v>0</v>
      </c>
    </row>
    <row r="71" spans="1:6" x14ac:dyDescent="0.25">
      <c r="A71" s="123">
        <v>45364</v>
      </c>
      <c r="B71" s="14">
        <f>SUMIFS('MONTHLY DATA'!F:F,'MONTHLY DATA'!A:A,'MONTH TO DATE '!A71,'MONTHLY DATA'!H:H,'MONTH TO DATE '!$B$54)</f>
        <v>0</v>
      </c>
      <c r="C71" s="14">
        <f>SUMIFS('MONTHLY DATA'!F:F,'MONTHLY DATA'!A:A,'MONTH TO DATE '!A71,'MONTHLY DATA'!H:H,'MONTH TO DATE '!$C$54)</f>
        <v>0</v>
      </c>
      <c r="D71" s="109">
        <f t="shared" si="22"/>
        <v>0</v>
      </c>
      <c r="E71" s="109">
        <v>3125000</v>
      </c>
      <c r="F71" s="114">
        <f t="shared" si="21"/>
        <v>0</v>
      </c>
    </row>
    <row r="72" spans="1:6" x14ac:dyDescent="0.25">
      <c r="A72" s="123">
        <v>45365</v>
      </c>
      <c r="B72" s="14">
        <f>SUMIFS('MONTHLY DATA'!F:F,'MONTHLY DATA'!A:A,'MONTH TO DATE '!A72,'MONTHLY DATA'!H:H,'MONTH TO DATE '!$B$54)</f>
        <v>0</v>
      </c>
      <c r="C72" s="14">
        <f>SUMIFS('MONTHLY DATA'!F:F,'MONTHLY DATA'!A:A,'MONTH TO DATE '!A72,'MONTHLY DATA'!H:H,'MONTH TO DATE '!$C$54)</f>
        <v>0</v>
      </c>
      <c r="D72" s="109">
        <f t="shared" si="22"/>
        <v>0</v>
      </c>
      <c r="E72" s="109">
        <v>3125000</v>
      </c>
      <c r="F72" s="114">
        <f t="shared" si="21"/>
        <v>0</v>
      </c>
    </row>
    <row r="73" spans="1:6" x14ac:dyDescent="0.25">
      <c r="A73" s="123">
        <v>45366</v>
      </c>
      <c r="B73" s="14">
        <f>SUMIFS('MONTHLY DATA'!F:F,'MONTHLY DATA'!A:A,'MONTH TO DATE '!A73,'MONTHLY DATA'!H:H,'MONTH TO DATE '!$B$54)</f>
        <v>0</v>
      </c>
      <c r="C73" s="14">
        <f>SUMIFS('MONTHLY DATA'!F:F,'MONTHLY DATA'!A:A,'MONTH TO DATE '!A73,'MONTHLY DATA'!H:H,'MONTH TO DATE '!$C$54)</f>
        <v>0</v>
      </c>
      <c r="D73" s="109">
        <f t="shared" ref="D73:D77" si="23">C73+B73</f>
        <v>0</v>
      </c>
      <c r="E73" s="109">
        <v>3125001</v>
      </c>
      <c r="F73" s="114">
        <f t="shared" si="21"/>
        <v>0</v>
      </c>
    </row>
    <row r="74" spans="1:6" x14ac:dyDescent="0.25">
      <c r="A74" s="123">
        <v>45367</v>
      </c>
      <c r="B74" s="14">
        <f>SUMIFS('MONTHLY DATA'!F:F,'MONTHLY DATA'!A:A,'MONTH TO DATE '!A74,'MONTHLY DATA'!H:H,'MONTH TO DATE '!$B$54)</f>
        <v>0</v>
      </c>
      <c r="C74" s="14">
        <f>SUMIFS('MONTHLY DATA'!F:F,'MONTHLY DATA'!A:A,'MONTH TO DATE '!A74,'MONTHLY DATA'!H:H,'MONTH TO DATE '!$C$54)</f>
        <v>0</v>
      </c>
      <c r="D74" s="109">
        <f t="shared" si="23"/>
        <v>0</v>
      </c>
      <c r="E74" s="109">
        <v>3125002</v>
      </c>
      <c r="F74" s="114">
        <f t="shared" si="21"/>
        <v>0</v>
      </c>
    </row>
    <row r="75" spans="1:6" x14ac:dyDescent="0.25">
      <c r="A75" s="123">
        <v>45368</v>
      </c>
      <c r="B75" s="14">
        <f>SUMIFS('MONTHLY DATA'!F:F,'MONTHLY DATA'!A:A,'MONTH TO DATE '!A75,'MONTHLY DATA'!H:H,'MONTH TO DATE '!$B$54)</f>
        <v>0</v>
      </c>
      <c r="C75" s="14">
        <f>SUMIFS('MONTHLY DATA'!F:F,'MONTHLY DATA'!A:A,'MONTH TO DATE '!A75,'MONTHLY DATA'!H:H,'MONTH TO DATE '!$C$54)</f>
        <v>0</v>
      </c>
      <c r="D75" s="109">
        <f t="shared" si="23"/>
        <v>0</v>
      </c>
      <c r="E75" s="109">
        <v>3125003</v>
      </c>
      <c r="F75" s="114">
        <f t="shared" si="21"/>
        <v>0</v>
      </c>
    </row>
    <row r="76" spans="1:6" x14ac:dyDescent="0.25">
      <c r="A76" s="123">
        <v>45369</v>
      </c>
      <c r="B76" s="14">
        <f>SUMIFS('MONTHLY DATA'!F:F,'MONTHLY DATA'!A:A,'MONTH TO DATE '!A76,'MONTHLY DATA'!H:H,'MONTH TO DATE '!$B$54)</f>
        <v>0</v>
      </c>
      <c r="C76" s="14">
        <f>SUMIFS('MONTHLY DATA'!F:F,'MONTHLY DATA'!A:A,'MONTH TO DATE '!A76,'MONTHLY DATA'!H:H,'MONTH TO DATE '!$C$54)</f>
        <v>0</v>
      </c>
      <c r="D76" s="109">
        <f t="shared" si="23"/>
        <v>0</v>
      </c>
      <c r="E76" s="109">
        <v>3125004</v>
      </c>
      <c r="F76" s="114">
        <f t="shared" si="21"/>
        <v>0</v>
      </c>
    </row>
    <row r="77" spans="1:6" x14ac:dyDescent="0.25">
      <c r="A77" s="123">
        <v>45370</v>
      </c>
      <c r="B77" s="14">
        <f>SUMIFS('MONTHLY DATA'!F:F,'MONTHLY DATA'!A:A,'MONTH TO DATE '!A77,'MONTHLY DATA'!H:H,'MONTH TO DATE '!$B$54)</f>
        <v>0</v>
      </c>
      <c r="C77" s="14">
        <f>SUMIFS('MONTHLY DATA'!F:F,'MONTHLY DATA'!A:A,'MONTH TO DATE '!A77,'MONTHLY DATA'!H:H,'MONTH TO DATE '!$C$54)</f>
        <v>0</v>
      </c>
      <c r="D77" s="109">
        <f t="shared" si="23"/>
        <v>0</v>
      </c>
      <c r="E77" s="109">
        <v>3125005</v>
      </c>
      <c r="F77" s="114">
        <f t="shared" si="21"/>
        <v>0</v>
      </c>
    </row>
    <row r="78" spans="1:6" x14ac:dyDescent="0.25">
      <c r="A78" s="123">
        <v>45371</v>
      </c>
      <c r="B78" s="14">
        <f>SUMIFS('MONTHLY DATA'!F:F,'MONTHLY DATA'!A:A,'MONTH TO DATE '!A78,'MONTHLY DATA'!H:H,'MONTH TO DATE '!$B$54)</f>
        <v>0</v>
      </c>
      <c r="C78" s="14">
        <f>SUMIFS('MONTHLY DATA'!F:F,'MONTHLY DATA'!A:A,'MONTH TO DATE '!A78,'MONTHLY DATA'!H:H,'MONTH TO DATE '!$C$54)</f>
        <v>0</v>
      </c>
      <c r="D78" s="109">
        <f t="shared" si="22"/>
        <v>0</v>
      </c>
      <c r="E78" s="109">
        <v>3125000</v>
      </c>
      <c r="F78" s="114">
        <f t="shared" si="21"/>
        <v>0</v>
      </c>
    </row>
    <row r="79" spans="1:6" x14ac:dyDescent="0.25">
      <c r="A79" s="123">
        <v>45372</v>
      </c>
      <c r="B79" s="14">
        <f>SUMIFS('MONTHLY DATA'!F:F,'MONTHLY DATA'!A:A,'MONTH TO DATE '!A79,'MONTHLY DATA'!H:H,'MONTH TO DATE '!$B$54)</f>
        <v>0</v>
      </c>
      <c r="C79" s="14">
        <f>SUMIFS('MONTHLY DATA'!F:F,'MONTHLY DATA'!A:A,'MONTH TO DATE '!A79,'MONTHLY DATA'!H:H,'MONTH TO DATE '!$C$54)</f>
        <v>0</v>
      </c>
      <c r="D79" s="109">
        <f t="shared" si="22"/>
        <v>0</v>
      </c>
      <c r="E79" s="109">
        <v>3125000</v>
      </c>
      <c r="F79" s="114">
        <f t="shared" si="21"/>
        <v>0</v>
      </c>
    </row>
    <row r="80" spans="1:6" x14ac:dyDescent="0.25">
      <c r="A80" s="123">
        <v>45373</v>
      </c>
      <c r="B80" s="14">
        <f>SUMIFS('MONTHLY DATA'!F:F,'MONTHLY DATA'!A:A,'MONTH TO DATE '!A80,'MONTHLY DATA'!H:H,'MONTH TO DATE '!$B$54)</f>
        <v>0</v>
      </c>
      <c r="C80" s="14">
        <f>SUMIFS('MONTHLY DATA'!F:F,'MONTHLY DATA'!A:A,'MONTH TO DATE '!A80,'MONTHLY DATA'!H:H,'MONTH TO DATE '!$C$54)</f>
        <v>0</v>
      </c>
      <c r="D80" s="109">
        <f t="shared" si="22"/>
        <v>0</v>
      </c>
      <c r="E80" s="109">
        <v>3125000</v>
      </c>
      <c r="F80" s="114">
        <f t="shared" si="21"/>
        <v>0</v>
      </c>
    </row>
    <row r="81" spans="1:6" x14ac:dyDescent="0.25">
      <c r="A81" s="123">
        <v>45374</v>
      </c>
      <c r="B81" s="14">
        <f>SUMIFS('MONTHLY DATA'!F:F,'MONTHLY DATA'!A:A,'MONTH TO DATE '!A81,'MONTHLY DATA'!H:H,'MONTH TO DATE '!$B$54)</f>
        <v>0</v>
      </c>
      <c r="C81" s="14">
        <f>SUMIFS('MONTHLY DATA'!F:F,'MONTHLY DATA'!A:A,'MONTH TO DATE '!A81,'MONTHLY DATA'!H:H,'MONTH TO DATE '!$C$54)</f>
        <v>0</v>
      </c>
      <c r="D81" s="109">
        <f t="shared" si="22"/>
        <v>0</v>
      </c>
      <c r="E81" s="109">
        <v>3125000</v>
      </c>
      <c r="F81" s="114">
        <f t="shared" si="21"/>
        <v>0</v>
      </c>
    </row>
    <row r="82" spans="1:6" x14ac:dyDescent="0.25">
      <c r="A82" s="123">
        <v>45375</v>
      </c>
      <c r="B82" s="14">
        <f>SUMIFS('MONTHLY DATA'!F:F,'MONTHLY DATA'!A:A,'MONTH TO DATE '!A82,'MONTHLY DATA'!H:H,'MONTH TO DATE '!$B$54)</f>
        <v>0</v>
      </c>
      <c r="C82" s="14">
        <f>SUMIFS('MONTHLY DATA'!F:F,'MONTHLY DATA'!A:A,'MONTH TO DATE '!A82,'MONTHLY DATA'!H:H,'MONTH TO DATE '!$C$54)</f>
        <v>0</v>
      </c>
      <c r="D82" s="109">
        <f t="shared" si="22"/>
        <v>0</v>
      </c>
      <c r="E82" s="109">
        <v>3125000</v>
      </c>
      <c r="F82" s="114">
        <f t="shared" si="21"/>
        <v>0</v>
      </c>
    </row>
    <row r="83" spans="1:6" x14ac:dyDescent="0.25">
      <c r="A83" s="123">
        <v>45376</v>
      </c>
      <c r="B83" s="14">
        <f>SUMIFS('MONTHLY DATA'!F:F,'MONTHLY DATA'!A:A,'MONTH TO DATE '!A83,'MONTHLY DATA'!H:H,'MONTH TO DATE '!$B$54)</f>
        <v>0</v>
      </c>
      <c r="C83" s="14">
        <f>SUMIFS('MONTHLY DATA'!F:F,'MONTHLY DATA'!A:A,'MONTH TO DATE '!A83,'MONTHLY DATA'!H:H,'MONTH TO DATE '!$C$54)</f>
        <v>0</v>
      </c>
      <c r="D83" s="109">
        <f t="shared" si="22"/>
        <v>0</v>
      </c>
      <c r="E83" s="109">
        <v>3125000</v>
      </c>
      <c r="F83" s="114">
        <f t="shared" si="21"/>
        <v>0</v>
      </c>
    </row>
    <row r="84" spans="1:6" x14ac:dyDescent="0.25">
      <c r="A84" s="123">
        <v>45377</v>
      </c>
      <c r="B84" s="14">
        <f>SUMIFS('MONTHLY DATA'!F:F,'MONTHLY DATA'!A:A,'MONTH TO DATE '!A84,'MONTHLY DATA'!H:H,'MONTH TO DATE '!$B$54)</f>
        <v>0</v>
      </c>
      <c r="C84" s="14">
        <f>SUMIFS('MONTHLY DATA'!F:F,'MONTHLY DATA'!A:A,'MONTH TO DATE '!A84,'MONTHLY DATA'!H:H,'MONTH TO DATE '!$C$54)</f>
        <v>0</v>
      </c>
      <c r="D84" s="109">
        <f t="shared" si="22"/>
        <v>0</v>
      </c>
      <c r="E84" s="109">
        <v>3125000</v>
      </c>
      <c r="F84" s="114">
        <f t="shared" si="21"/>
        <v>0</v>
      </c>
    </row>
    <row r="85" spans="1:6" x14ac:dyDescent="0.25">
      <c r="A85" s="123">
        <v>45378</v>
      </c>
      <c r="B85" s="14">
        <f>SUMIFS('MONTHLY DATA'!F:F,'MONTHLY DATA'!A:A,'MONTH TO DATE '!A85,'MONTHLY DATA'!H:H,'MONTH TO DATE '!$B$54)</f>
        <v>0</v>
      </c>
      <c r="C85" s="14">
        <f>SUMIFS('MONTHLY DATA'!F:F,'MONTHLY DATA'!A:A,'MONTH TO DATE '!A85,'MONTHLY DATA'!H:H,'MONTH TO DATE '!$C$54)</f>
        <v>0</v>
      </c>
      <c r="D85" s="109">
        <f t="shared" si="22"/>
        <v>0</v>
      </c>
      <c r="E85" s="109">
        <v>3125000</v>
      </c>
      <c r="F85" s="114">
        <f t="shared" si="21"/>
        <v>0</v>
      </c>
    </row>
    <row r="88" spans="1:6" x14ac:dyDescent="0.25">
      <c r="A88" s="107" t="s">
        <v>7</v>
      </c>
      <c r="B88" s="107" t="s">
        <v>9</v>
      </c>
      <c r="C88" s="107" t="s">
        <v>61</v>
      </c>
      <c r="D88" s="107" t="s">
        <v>21</v>
      </c>
      <c r="E88" s="107" t="s">
        <v>13</v>
      </c>
      <c r="F88" s="107" t="s">
        <v>38</v>
      </c>
    </row>
    <row r="89" spans="1:6" x14ac:dyDescent="0.25">
      <c r="A89" s="13" t="s">
        <v>12</v>
      </c>
      <c r="B89" s="109">
        <f>SUMIFS('MONTHLY DATA'!F:F,'MONTHLY DATA'!J:J,'MONTH TO DATE '!A89,'MONTHLY DATA'!G:G,'MONTH TO DATE '!$B$88)</f>
        <v>5632000</v>
      </c>
      <c r="C89" s="109">
        <f>SUMIFS('MONTHLY DATA'!F:F,'MONTHLY DATA'!J:J,'MONTH TO DATE '!A89,'MONTHLY DATA'!G:G,'MONTH TO DATE '!$C$88)</f>
        <v>0</v>
      </c>
      <c r="D89" s="109">
        <f>SUMIFS('MONTHLY DATA'!F:F,'MONTHLY DATA'!J:J,'MONTH TO DATE '!A89,'MONTHLY DATA'!G:G,'MONTH TO DATE '!$D$88)</f>
        <v>759063</v>
      </c>
      <c r="E89" s="14">
        <f>SUMIFS('MONTHLY DATA'!F:F,'MONTHLY DATA'!J:J,'MONTH TO DATE '!A89,'MONTHLY DATA'!G:G,'MONTH TO DATE '!$E$88)</f>
        <v>4062000</v>
      </c>
      <c r="F89" s="109">
        <f t="shared" ref="F89:F99" si="24">SUM(B89:E89)</f>
        <v>10453063</v>
      </c>
    </row>
    <row r="90" spans="1:6" x14ac:dyDescent="0.25">
      <c r="A90" s="13" t="s">
        <v>33</v>
      </c>
      <c r="B90" s="109">
        <f>SUMIFS('MONTHLY DATA'!F:F,'MONTHLY DATA'!J:J,'MONTH TO DATE '!A90,'MONTHLY DATA'!G:G,'MONTH TO DATE '!$B$88)</f>
        <v>0</v>
      </c>
      <c r="C90" s="109">
        <f>SUMIFS('MONTHLY DATA'!F:F,'MONTHLY DATA'!J:J,'MONTH TO DATE '!A90,'MONTHLY DATA'!G:G,'MONTH TO DATE '!$C$88)</f>
        <v>0</v>
      </c>
      <c r="D90" s="109">
        <f>SUMIFS('MONTHLY DATA'!F:F,'MONTHLY DATA'!J:J,'MONTH TO DATE '!A90,'MONTHLY DATA'!G:G,'MONTH TO DATE '!$D$88)</f>
        <v>0</v>
      </c>
      <c r="E90" s="14">
        <f>SUMIFS('MONTHLY DATA'!F:F,'MONTHLY DATA'!J:J,'MONTH TO DATE '!A90,'MONTHLY DATA'!G:G,'MONTH TO DATE '!$E$88)</f>
        <v>0</v>
      </c>
      <c r="F90" s="109">
        <f t="shared" si="24"/>
        <v>0</v>
      </c>
    </row>
    <row r="91" spans="1:6" x14ac:dyDescent="0.25">
      <c r="A91" s="13" t="s">
        <v>137</v>
      </c>
      <c r="B91" s="109">
        <f>SUMIFS('MONTHLY DATA'!F:F,'MONTHLY DATA'!J:J,'MONTH TO DATE '!A91,'MONTHLY DATA'!G:G,'MONTH TO DATE '!$B$88)</f>
        <v>0</v>
      </c>
      <c r="C91" s="109">
        <f>SUMIFS('MONTHLY DATA'!F:F,'MONTHLY DATA'!J:J,'MONTH TO DATE '!A91,'MONTHLY DATA'!G:G,'MONTH TO DATE '!$C$88)</f>
        <v>0</v>
      </c>
      <c r="D91" s="109">
        <f>SUMIFS('MONTHLY DATA'!F:F,'MONTHLY DATA'!J:J,'MONTH TO DATE '!A91,'MONTHLY DATA'!G:G,'MONTH TO DATE '!$D$88)</f>
        <v>0</v>
      </c>
      <c r="E91" s="14">
        <f>SUMIFS('MONTHLY DATA'!F:F,'MONTHLY DATA'!J:J,'MONTH TO DATE '!A91,'MONTHLY DATA'!G:G,'MONTH TO DATE '!$E$88)</f>
        <v>0</v>
      </c>
      <c r="F91" s="109">
        <f t="shared" si="24"/>
        <v>0</v>
      </c>
    </row>
    <row r="92" spans="1:6" x14ac:dyDescent="0.25">
      <c r="A92" s="13" t="s">
        <v>23</v>
      </c>
      <c r="B92" s="109">
        <f>SUMIFS('MONTHLY DATA'!F:F,'MONTHLY DATA'!J:J,'MONTH TO DATE '!A92,'MONTHLY DATA'!G:G,'MONTH TO DATE '!$B$88)</f>
        <v>0</v>
      </c>
      <c r="C92" s="109">
        <f>SUMIFS('MONTHLY DATA'!F:F,'MONTHLY DATA'!J:J,'MONTH TO DATE '!A92,'MONTHLY DATA'!G:G,'MONTH TO DATE '!$C$88)</f>
        <v>0</v>
      </c>
      <c r="D92" s="109">
        <f>SUMIFS('MONTHLY DATA'!F:F,'MONTHLY DATA'!J:J,'MONTH TO DATE '!A92,'MONTHLY DATA'!G:G,'MONTH TO DATE '!$D$88)</f>
        <v>0</v>
      </c>
      <c r="E92" s="14">
        <f>SUMIFS('MONTHLY DATA'!F:F,'MONTHLY DATA'!J:J,'MONTH TO DATE '!A92,'MONTHLY DATA'!G:G,'MONTH TO DATE '!$E$88)</f>
        <v>0</v>
      </c>
      <c r="F92" s="109">
        <f t="shared" si="24"/>
        <v>0</v>
      </c>
    </row>
    <row r="93" spans="1:6" x14ac:dyDescent="0.25">
      <c r="A93" s="13" t="s">
        <v>19</v>
      </c>
      <c r="B93" s="109">
        <f>SUMIFS('MONTHLY DATA'!F:F,'MONTHLY DATA'!J:J,'MONTH TO DATE '!A93,'MONTHLY DATA'!G:G,'MONTH TO DATE '!$B$88)</f>
        <v>2128000</v>
      </c>
      <c r="C93" s="109">
        <f>SUMIFS('MONTHLY DATA'!F:F,'MONTHLY DATA'!J:J,'MONTH TO DATE '!A93,'MONTHLY DATA'!G:G,'MONTH TO DATE '!$C$88)</f>
        <v>0</v>
      </c>
      <c r="D93" s="109">
        <f>SUMIFS('MONTHLY DATA'!F:F,'MONTHLY DATA'!J:J,'MONTH TO DATE '!A93,'MONTHLY DATA'!G:G,'MONTH TO DATE '!$D$88)</f>
        <v>345397</v>
      </c>
      <c r="E93" s="14">
        <f>SUMIFS('MONTHLY DATA'!F:F,'MONTHLY DATA'!J:J,'MONTH TO DATE '!A93,'MONTHLY DATA'!G:G,'MONTH TO DATE '!$E$88)</f>
        <v>0</v>
      </c>
      <c r="F93" s="109">
        <f t="shared" si="24"/>
        <v>2473397</v>
      </c>
    </row>
    <row r="94" spans="1:6" x14ac:dyDescent="0.25">
      <c r="A94" s="13" t="s">
        <v>127</v>
      </c>
      <c r="B94" s="109">
        <f>SUMIFS('MONTHLY DATA'!F:F,'MONTHLY DATA'!J:J,'MONTH TO DATE '!A94,'MONTHLY DATA'!G:G,'MONTH TO DATE '!$B$88)</f>
        <v>0</v>
      </c>
      <c r="C94" s="109">
        <f>SUMIFS('MONTHLY DATA'!F:F,'MONTHLY DATA'!J:J,'MONTH TO DATE '!A94,'MONTHLY DATA'!G:G,'MONTH TO DATE '!$C$88)</f>
        <v>0</v>
      </c>
      <c r="D94" s="109">
        <f>SUMIFS('MONTHLY DATA'!F:F,'MONTHLY DATA'!J:J,'MONTH TO DATE '!A94,'MONTHLY DATA'!G:G,'MONTH TO DATE '!$D$88)</f>
        <v>0</v>
      </c>
      <c r="E94" s="14">
        <f>SUMIFS('MONTHLY DATA'!F:F,'MONTHLY DATA'!J:J,'MONTH TO DATE '!A94,'MONTHLY DATA'!G:G,'MONTH TO DATE '!$E$88)</f>
        <v>0</v>
      </c>
      <c r="F94" s="109">
        <f t="shared" si="24"/>
        <v>0</v>
      </c>
    </row>
    <row r="95" spans="1:6" x14ac:dyDescent="0.25">
      <c r="A95" s="13" t="s">
        <v>133</v>
      </c>
      <c r="B95" s="109">
        <f>SUMIFS('MONTHLY DATA'!F:F,'MONTHLY DATA'!J:J,'MONTH TO DATE '!A95,'MONTHLY DATA'!G:G,'MONTH TO DATE '!$B$88)</f>
        <v>1120000</v>
      </c>
      <c r="C95" s="109">
        <f>SUMIFS('MONTHLY DATA'!F:F,'MONTHLY DATA'!J:J,'MONTH TO DATE '!A95,'MONTHLY DATA'!G:G,'MONTH TO DATE '!$C$88)</f>
        <v>0</v>
      </c>
      <c r="D95" s="109">
        <f>SUMIFS('MONTHLY DATA'!F:F,'MONTHLY DATA'!J:J,'MONTH TO DATE '!A95,'MONTHLY DATA'!G:G,'MONTH TO DATE '!$D$88)</f>
        <v>23407</v>
      </c>
      <c r="E95" s="14">
        <f>SUMIFS('MONTHLY DATA'!F:F,'MONTHLY DATA'!J:J,'MONTH TO DATE '!A95,'MONTHLY DATA'!G:G,'MONTH TO DATE '!$E$88)</f>
        <v>0</v>
      </c>
      <c r="F95" s="109">
        <f t="shared" si="24"/>
        <v>1143407</v>
      </c>
    </row>
    <row r="96" spans="1:6" x14ac:dyDescent="0.25">
      <c r="A96" s="13" t="s">
        <v>183</v>
      </c>
      <c r="B96" s="109">
        <f>SUMIFS('MONTHLY DATA'!F:F,'MONTHLY DATA'!J:J,'MONTH TO DATE '!A96,'MONTHLY DATA'!G:G,'MONTH TO DATE '!$B$88)</f>
        <v>0</v>
      </c>
      <c r="C96" s="109">
        <f>SUMIFS('MONTHLY DATA'!F:F,'MONTHLY DATA'!J:J,'MONTH TO DATE '!A96,'MONTHLY DATA'!G:G,'MONTH TO DATE '!$C$88)</f>
        <v>0</v>
      </c>
      <c r="D96" s="109">
        <f>SUMIFS('MONTHLY DATA'!F:F,'MONTHLY DATA'!J:J,'MONTH TO DATE '!A96,'MONTHLY DATA'!G:G,'MONTH TO DATE '!$D$88)</f>
        <v>0</v>
      </c>
      <c r="E96" s="14">
        <f>SUMIFS('MONTHLY DATA'!F:F,'MONTHLY DATA'!J:J,'MONTH TO DATE '!A96,'MONTHLY DATA'!G:G,'MONTH TO DATE '!$E$88)</f>
        <v>0</v>
      </c>
      <c r="F96" s="109">
        <f t="shared" si="24"/>
        <v>0</v>
      </c>
    </row>
    <row r="97" spans="1:11" x14ac:dyDescent="0.25">
      <c r="A97" s="13" t="s">
        <v>149</v>
      </c>
      <c r="B97" s="109">
        <f>SUMIFS('MONTHLY DATA'!F:F,'MONTHLY DATA'!J:J,'MONTH TO DATE '!A97,'MONTHLY DATA'!G:G,'MONTH TO DATE '!$B$88)</f>
        <v>0</v>
      </c>
      <c r="C97" s="109">
        <f>SUMIFS('MONTHLY DATA'!F:F,'MONTHLY DATA'!J:J,'MONTH TO DATE '!A97,'MONTHLY DATA'!G:G,'MONTH TO DATE '!$C$88)</f>
        <v>0</v>
      </c>
      <c r="D97" s="109">
        <f>SUMIFS('MONTHLY DATA'!F:F,'MONTHLY DATA'!J:J,'MONTH TO DATE '!A97,'MONTHLY DATA'!G:G,'MONTH TO DATE '!$D$88)</f>
        <v>0</v>
      </c>
      <c r="E97" s="14">
        <f>SUMIFS('MONTHLY DATA'!F:F,'MONTHLY DATA'!J:J,'MONTH TO DATE '!A97,'MONTHLY DATA'!G:G,'MONTH TO DATE '!$E$88)</f>
        <v>0</v>
      </c>
      <c r="F97" s="109">
        <f t="shared" si="24"/>
        <v>0</v>
      </c>
      <c r="G97" s="1" t="s">
        <v>189</v>
      </c>
    </row>
    <row r="98" spans="1:11" x14ac:dyDescent="0.25">
      <c r="A98" s="13" t="s">
        <v>18</v>
      </c>
      <c r="B98" s="109">
        <f>SUMIFS('MONTHLY DATA'!F:F,'MONTHLY DATA'!J:J,'MONTH TO DATE '!A98,'MONTHLY DATA'!G:G,'MONTH TO DATE '!$B$88)</f>
        <v>0</v>
      </c>
      <c r="C98" s="109">
        <f>SUMIFS('MONTHLY DATA'!F:F,'MONTHLY DATA'!J:J,'MONTH TO DATE '!A98,'MONTHLY DATA'!G:G,'MONTH TO DATE '!$C$88)</f>
        <v>0</v>
      </c>
      <c r="D98" s="109">
        <f>SUMIFS('MONTHLY DATA'!F:F,'MONTHLY DATA'!J:J,'MONTH TO DATE '!A98,'MONTHLY DATA'!G:G,'MONTH TO DATE '!$D$88)</f>
        <v>676098</v>
      </c>
      <c r="E98" s="14">
        <f>SUMIFS('MONTHLY DATA'!F:F,'MONTHLY DATA'!J:J,'MONTH TO DATE '!A98,'MONTHLY DATA'!G:G,'MONTH TO DATE '!$E$88)</f>
        <v>0</v>
      </c>
      <c r="F98" s="109">
        <f t="shared" si="24"/>
        <v>676098</v>
      </c>
    </row>
    <row r="99" spans="1:11" x14ac:dyDescent="0.25">
      <c r="A99" s="13" t="s">
        <v>186</v>
      </c>
      <c r="B99" s="109">
        <f>SUMIFS('MONTHLY DATA'!F:F,'MONTHLY DATA'!J:J,'MONTH TO DATE '!A99,'MONTHLY DATA'!G:G,'MONTH TO DATE '!$B$88)</f>
        <v>0</v>
      </c>
      <c r="C99" s="109">
        <f>SUMIFS('MONTHLY DATA'!F:F,'MONTHLY DATA'!J:J,'MONTH TO DATE '!A99,'MONTHLY DATA'!G:G,'MONTH TO DATE '!$C$88)</f>
        <v>0</v>
      </c>
      <c r="D99" s="109">
        <f>SUMIFS('MONTHLY DATA'!F:F,'MONTHLY DATA'!J:J,'MONTH TO DATE '!A99,'MONTHLY DATA'!G:G,'MONTH TO DATE '!$D$88)</f>
        <v>0</v>
      </c>
      <c r="E99" s="14">
        <f>SUMIFS('MONTHLY DATA'!F:F,'MONTHLY DATA'!J:J,'MONTH TO DATE '!A99,'MONTHLY DATA'!G:G,'MONTH TO DATE '!$E$88)</f>
        <v>0</v>
      </c>
      <c r="F99" s="109">
        <f t="shared" si="24"/>
        <v>0</v>
      </c>
    </row>
    <row r="100" spans="1:11" x14ac:dyDescent="0.25">
      <c r="A100" s="107" t="s">
        <v>38</v>
      </c>
      <c r="B100" s="110">
        <f t="shared" ref="B100:E100" si="25">SUM(B89:B99)</f>
        <v>8880000</v>
      </c>
      <c r="C100" s="110">
        <f t="shared" si="25"/>
        <v>0</v>
      </c>
      <c r="D100" s="110">
        <f t="shared" si="25"/>
        <v>1803965</v>
      </c>
      <c r="E100" s="121">
        <f t="shared" si="25"/>
        <v>4062000</v>
      </c>
      <c r="F100" s="110">
        <f>SUM(F89:F99)</f>
        <v>14745965</v>
      </c>
    </row>
    <row r="103" spans="1:11" x14ac:dyDescent="0.25">
      <c r="A103" s="107" t="s">
        <v>135</v>
      </c>
      <c r="B103" s="107" t="s">
        <v>25</v>
      </c>
      <c r="C103" s="107" t="s">
        <v>56</v>
      </c>
      <c r="D103" s="107" t="s">
        <v>17</v>
      </c>
      <c r="E103" s="107" t="s">
        <v>11</v>
      </c>
      <c r="F103" s="107" t="s">
        <v>15</v>
      </c>
      <c r="G103" s="107" t="s">
        <v>24</v>
      </c>
      <c r="H103" s="107" t="s">
        <v>27</v>
      </c>
      <c r="I103" s="107" t="s">
        <v>26</v>
      </c>
      <c r="J103" s="107" t="s">
        <v>136</v>
      </c>
    </row>
    <row r="104" spans="1:11" x14ac:dyDescent="0.25">
      <c r="A104" s="13" t="s">
        <v>23</v>
      </c>
      <c r="B104" s="13">
        <f>COUNTIFS('VALUATIONS '!H:H,'MONTH TO DATE '!$B$103,'VALUATIONS '!J:J,'MONTH TO DATE '!A104)</f>
        <v>0</v>
      </c>
      <c r="C104" s="13">
        <f>COUNTIFS('VALUATIONS '!H:H,'MONTH TO DATE '!$C$103,'VALUATIONS '!J:J,'MONTH TO DATE '!A104)</f>
        <v>0</v>
      </c>
      <c r="D104" s="13">
        <f>COUNTIFS('VALUATIONS '!H:H,'MONTH TO DATE '!$D$103,'VALUATIONS '!J:J,'MONTH TO DATE '!A104)</f>
        <v>0</v>
      </c>
      <c r="E104" s="13">
        <f>COUNTIFS('VALUATIONS '!H:H,'MONTH TO DATE '!$E$103,'VALUATIONS '!J:J,'MONTH TO DATE '!A104)</f>
        <v>2</v>
      </c>
      <c r="F104" s="13">
        <f>COUNTIFS('VALUATIONS '!H:H,'MONTH TO DATE '!$F$103,'VALUATIONS '!J:J,'MONTH TO DATE '!A104)</f>
        <v>0</v>
      </c>
      <c r="G104" s="13">
        <f>COUNTIFS('VALUATIONS '!H:H,'MONTH TO DATE '!$G$103,'VALUATIONS '!J:J,'MONTH TO DATE '!A104)</f>
        <v>0</v>
      </c>
      <c r="H104" s="13">
        <f>COUNTIFS('VALUATIONS '!H:H,'MONTH TO DATE '!$H$103,'VALUATIONS '!J:J,'MONTH TO DATE '!A104)</f>
        <v>0</v>
      </c>
      <c r="I104" s="13">
        <f>COUNTIFS('VALUATIONS '!H:H,'MONTH TO DATE '!$I$103,'VALUATIONS '!J:J,'MONTH TO DATE '!A104)</f>
        <v>0</v>
      </c>
      <c r="J104" s="13">
        <f>COUNTIFS('VALUATIONS '!H:H,'MONTH TO DATE '!$J$103,'VALUATIONS '!J:J,'MONTH TO DATE '!A104)</f>
        <v>0</v>
      </c>
      <c r="K104" s="107" t="s">
        <v>38</v>
      </c>
    </row>
    <row r="105" spans="1:11" x14ac:dyDescent="0.25">
      <c r="A105" s="13" t="s">
        <v>12</v>
      </c>
      <c r="B105" s="13">
        <f>COUNTIFS('VALUATIONS '!H:H,'MONTH TO DATE '!$B$103,'VALUATIONS '!J:J,'MONTH TO DATE '!A105)</f>
        <v>0</v>
      </c>
      <c r="C105" s="13">
        <f>COUNTIFS('VALUATIONS '!H:H,'MONTH TO DATE '!$C$103,'VALUATIONS '!J:J,'MONTH TO DATE '!A105)</f>
        <v>0</v>
      </c>
      <c r="D105" s="13">
        <f>COUNTIFS('VALUATIONS '!H:H,'MONTH TO DATE '!$D$103,'VALUATIONS '!J:J,'MONTH TO DATE '!A105)</f>
        <v>0</v>
      </c>
      <c r="E105" s="13">
        <f>COUNTIFS('VALUATIONS '!H:H,'MONTH TO DATE '!$E$103,'VALUATIONS '!J:J,'MONTH TO DATE '!A105)</f>
        <v>1</v>
      </c>
      <c r="F105" s="13">
        <f>COUNTIFS('VALUATIONS '!H:H,'MONTH TO DATE '!$F$103,'VALUATIONS '!J:J,'MONTH TO DATE '!A105)</f>
        <v>0</v>
      </c>
      <c r="G105" s="13">
        <f>COUNTIFS('VALUATIONS '!H:H,'MONTH TO DATE '!$G$103,'VALUATIONS '!J:J,'MONTH TO DATE '!A105)</f>
        <v>0</v>
      </c>
      <c r="H105" s="13">
        <f>COUNTIFS('VALUATIONS '!H:H,'MONTH TO DATE '!$H$103,'VALUATIONS '!J:J,'MONTH TO DATE '!A105)</f>
        <v>0</v>
      </c>
      <c r="I105" s="13">
        <f>COUNTIFS('VALUATIONS '!H:H,'MONTH TO DATE '!$I$103,'VALUATIONS '!J:J,'MONTH TO DATE '!A105)</f>
        <v>0</v>
      </c>
      <c r="J105" s="13">
        <f>COUNTIFS('VALUATIONS '!H:H,'MONTH TO DATE '!$J$103,'VALUATIONS '!J:J,'MONTH TO DATE '!A105)</f>
        <v>0</v>
      </c>
      <c r="K105" s="13">
        <f t="shared" ref="K105:K119" si="26">SUM(B104:J104)</f>
        <v>2</v>
      </c>
    </row>
    <row r="106" spans="1:11" x14ac:dyDescent="0.25">
      <c r="A106" s="13" t="s">
        <v>57</v>
      </c>
      <c r="B106" s="13">
        <f>COUNTIFS('VALUATIONS '!H:H,'MONTH TO DATE '!$B$103,'VALUATIONS '!J:J,'MONTH TO DATE '!A106)</f>
        <v>0</v>
      </c>
      <c r="C106" s="13">
        <f>COUNTIFS('VALUATIONS '!H:H,'MONTH TO DATE '!$C$103,'VALUATIONS '!J:J,'MONTH TO DATE '!A106)</f>
        <v>0</v>
      </c>
      <c r="D106" s="13">
        <f>COUNTIFS('VALUATIONS '!H:H,'MONTH TO DATE '!$D$103,'VALUATIONS '!J:J,'MONTH TO DATE '!A106)</f>
        <v>0</v>
      </c>
      <c r="E106" s="13">
        <f>COUNTIFS('VALUATIONS '!H:H,'MONTH TO DATE '!$E$103,'VALUATIONS '!J:J,'MONTH TO DATE '!A106)</f>
        <v>0</v>
      </c>
      <c r="F106" s="13">
        <f>COUNTIFS('VALUATIONS '!H:H,'MONTH TO DATE '!$F$103,'VALUATIONS '!J:J,'MONTH TO DATE '!A106)</f>
        <v>0</v>
      </c>
      <c r="G106" s="13">
        <f>COUNTIFS('VALUATIONS '!H:H,'MONTH TO DATE '!$G$103,'VALUATIONS '!J:J,'MONTH TO DATE '!A106)</f>
        <v>0</v>
      </c>
      <c r="H106" s="13">
        <f>COUNTIFS('VALUATIONS '!H:H,'MONTH TO DATE '!$H$103,'VALUATIONS '!J:J,'MONTH TO DATE '!A106)</f>
        <v>0</v>
      </c>
      <c r="I106" s="13">
        <f>COUNTIFS('VALUATIONS '!H:H,'MONTH TO DATE '!$I$103,'VALUATIONS '!J:J,'MONTH TO DATE '!A106)</f>
        <v>0</v>
      </c>
      <c r="J106" s="13">
        <f>COUNTIFS('VALUATIONS '!H:H,'MONTH TO DATE '!$J$103,'VALUATIONS '!J:J,'MONTH TO DATE '!A106)</f>
        <v>0</v>
      </c>
      <c r="K106" s="13">
        <f t="shared" si="26"/>
        <v>1</v>
      </c>
    </row>
    <row r="107" spans="1:11" x14ac:dyDescent="0.25">
      <c r="A107" s="13" t="s">
        <v>18</v>
      </c>
      <c r="B107" s="13">
        <f>COUNTIFS('VALUATIONS '!H:H,'MONTH TO DATE '!$B$103,'VALUATIONS '!J:J,'MONTH TO DATE '!A107)</f>
        <v>0</v>
      </c>
      <c r="C107" s="13">
        <f>COUNTIFS('VALUATIONS '!H:H,'MONTH TO DATE '!$C$103,'VALUATIONS '!J:J,'MONTH TO DATE '!A107)</f>
        <v>0</v>
      </c>
      <c r="D107" s="13">
        <f>COUNTIFS('VALUATIONS '!H:H,'MONTH TO DATE '!$D$103,'VALUATIONS '!J:J,'MONTH TO DATE '!A107)</f>
        <v>0</v>
      </c>
      <c r="E107" s="13">
        <f>COUNTIFS('VALUATIONS '!H:H,'MONTH TO DATE '!$E$103,'VALUATIONS '!J:J,'MONTH TO DATE '!A107)</f>
        <v>1</v>
      </c>
      <c r="F107" s="13">
        <f>COUNTIFS('VALUATIONS '!H:H,'MONTH TO DATE '!$F$103,'VALUATIONS '!J:J,'MONTH TO DATE '!A107)</f>
        <v>0</v>
      </c>
      <c r="G107" s="13">
        <f>COUNTIFS('VALUATIONS '!H:H,'MONTH TO DATE '!$G$103,'VALUATIONS '!J:J,'MONTH TO DATE '!A107)</f>
        <v>0</v>
      </c>
      <c r="H107" s="13">
        <f>COUNTIFS('VALUATIONS '!H:H,'MONTH TO DATE '!$H$103,'VALUATIONS '!J:J,'MONTH TO DATE '!A107)</f>
        <v>0</v>
      </c>
      <c r="I107" s="13">
        <f>COUNTIFS('VALUATIONS '!H:H,'MONTH TO DATE '!$I$103,'VALUATIONS '!J:J,'MONTH TO DATE '!A107)</f>
        <v>0</v>
      </c>
      <c r="J107" s="13">
        <f>COUNTIFS('VALUATIONS '!H:H,'MONTH TO DATE '!$J$103,'VALUATIONS '!J:J,'MONTH TO DATE '!A107)</f>
        <v>0</v>
      </c>
      <c r="K107" s="13">
        <f t="shared" si="26"/>
        <v>0</v>
      </c>
    </row>
    <row r="108" spans="1:11" x14ac:dyDescent="0.25">
      <c r="A108" s="13" t="s">
        <v>19</v>
      </c>
      <c r="B108" s="13">
        <f>COUNTIFS('VALUATIONS '!H:H,'MONTH TO DATE '!$B$103,'VALUATIONS '!J:J,'MONTH TO DATE '!A108)</f>
        <v>0</v>
      </c>
      <c r="C108" s="13">
        <f>COUNTIFS('VALUATIONS '!H:H,'MONTH TO DATE '!$C$103,'VALUATIONS '!J:J,'MONTH TO DATE '!A108)</f>
        <v>1</v>
      </c>
      <c r="D108" s="13">
        <f>COUNTIFS('VALUATIONS '!H:H,'MONTH TO DATE '!$D$103,'VALUATIONS '!J:J,'MONTH TO DATE '!A108)</f>
        <v>0</v>
      </c>
      <c r="E108" s="13">
        <f>COUNTIFS('VALUATIONS '!H:H,'MONTH TO DATE '!$E$103,'VALUATIONS '!J:J,'MONTH TO DATE '!A108)</f>
        <v>12</v>
      </c>
      <c r="F108" s="13">
        <f>COUNTIFS('VALUATIONS '!H:H,'MONTH TO DATE '!$F$103,'VALUATIONS '!J:J,'MONTH TO DATE '!A108)</f>
        <v>0</v>
      </c>
      <c r="G108" s="13">
        <f>COUNTIFS('VALUATIONS '!H:H,'MONTH TO DATE '!$G$103,'VALUATIONS '!J:J,'MONTH TO DATE '!A108)</f>
        <v>0</v>
      </c>
      <c r="H108" s="13">
        <f>COUNTIFS('VALUATIONS '!H:H,'MONTH TO DATE '!$H$103,'VALUATIONS '!J:J,'MONTH TO DATE '!A108)</f>
        <v>1</v>
      </c>
      <c r="I108" s="13">
        <f>COUNTIFS('VALUATIONS '!H:H,'MONTH TO DATE '!$I$103,'VALUATIONS '!J:J,'MONTH TO DATE '!A108)</f>
        <v>0</v>
      </c>
      <c r="J108" s="13">
        <f>COUNTIFS('VALUATIONS '!H:H,'MONTH TO DATE '!$J$103,'VALUATIONS '!J:J,'MONTH TO DATE '!A108)</f>
        <v>0</v>
      </c>
      <c r="K108" s="13">
        <f t="shared" si="26"/>
        <v>1</v>
      </c>
    </row>
    <row r="109" spans="1:11" x14ac:dyDescent="0.25">
      <c r="A109" s="13" t="s">
        <v>74</v>
      </c>
      <c r="B109" s="13">
        <f>COUNTIFS('VALUATIONS '!H:H,'MONTH TO DATE '!$B$103,'VALUATIONS '!J:J,'MONTH TO DATE '!A109)</f>
        <v>0</v>
      </c>
      <c r="C109" s="13">
        <f>COUNTIFS('VALUATIONS '!H:H,'MONTH TO DATE '!$C$103,'VALUATIONS '!J:J,'MONTH TO DATE '!A109)</f>
        <v>0</v>
      </c>
      <c r="D109" s="13">
        <f>COUNTIFS('VALUATIONS '!H:H,'MONTH TO DATE '!$D$103,'VALUATIONS '!J:J,'MONTH TO DATE '!A109)</f>
        <v>0</v>
      </c>
      <c r="E109" s="13">
        <f>COUNTIFS('VALUATIONS '!H:H,'MONTH TO DATE '!$E$103,'VALUATIONS '!J:J,'MONTH TO DATE '!A109)</f>
        <v>0</v>
      </c>
      <c r="F109" s="13">
        <f>COUNTIFS('VALUATIONS '!H:H,'MONTH TO DATE '!$F$103,'VALUATIONS '!J:J,'MONTH TO DATE '!A109)</f>
        <v>0</v>
      </c>
      <c r="G109" s="13">
        <f>COUNTIFS('VALUATIONS '!H:H,'MONTH TO DATE '!$G$103,'VALUATIONS '!J:J,'MONTH TO DATE '!A109)</f>
        <v>0</v>
      </c>
      <c r="H109" s="13">
        <f>COUNTIFS('VALUATIONS '!H:H,'MONTH TO DATE '!$H$103,'VALUATIONS '!J:J,'MONTH TO DATE '!A109)</f>
        <v>0</v>
      </c>
      <c r="I109" s="13">
        <f>COUNTIFS('VALUATIONS '!H:H,'MONTH TO DATE '!$I$103,'VALUATIONS '!J:J,'MONTH TO DATE '!A109)</f>
        <v>0</v>
      </c>
      <c r="J109" s="13">
        <f>COUNTIFS('VALUATIONS '!H:H,'MONTH TO DATE '!$J$103,'VALUATIONS '!J:J,'MONTH TO DATE '!A109)</f>
        <v>0</v>
      </c>
      <c r="K109" s="13">
        <f t="shared" si="26"/>
        <v>14</v>
      </c>
    </row>
    <row r="110" spans="1:11" x14ac:dyDescent="0.25">
      <c r="A110" s="13" t="s">
        <v>99</v>
      </c>
      <c r="B110" s="13">
        <f>COUNTIFS('VALUATIONS '!H:H,'MONTH TO DATE '!$B$103,'VALUATIONS '!J:J,'MONTH TO DATE '!A110)</f>
        <v>0</v>
      </c>
      <c r="C110" s="13">
        <f>COUNTIFS('VALUATIONS '!H:H,'MONTH TO DATE '!$C$103,'VALUATIONS '!J:J,'MONTH TO DATE '!A110)</f>
        <v>0</v>
      </c>
      <c r="D110" s="13">
        <f>COUNTIFS('VALUATIONS '!H:H,'MONTH TO DATE '!$D$103,'VALUATIONS '!J:J,'MONTH TO DATE '!A110)</f>
        <v>0</v>
      </c>
      <c r="E110" s="13">
        <f>COUNTIFS('VALUATIONS '!H:H,'MONTH TO DATE '!$E$103,'VALUATIONS '!J:J,'MONTH TO DATE '!A110)</f>
        <v>0</v>
      </c>
      <c r="F110" s="13">
        <f>COUNTIFS('VALUATIONS '!H:H,'MONTH TO DATE '!$F$103,'VALUATIONS '!J:J,'MONTH TO DATE '!A110)</f>
        <v>0</v>
      </c>
      <c r="G110" s="13">
        <f>COUNTIFS('VALUATIONS '!H:H,'MONTH TO DATE '!$G$103,'VALUATIONS '!J:J,'MONTH TO DATE '!A110)</f>
        <v>0</v>
      </c>
      <c r="H110" s="13">
        <f>COUNTIFS('VALUATIONS '!H:H,'MONTH TO DATE '!$H$103,'VALUATIONS '!J:J,'MONTH TO DATE '!A110)</f>
        <v>0</v>
      </c>
      <c r="I110" s="13">
        <f>COUNTIFS('VALUATIONS '!H:H,'MONTH TO DATE '!$I$103,'VALUATIONS '!J:J,'MONTH TO DATE '!A110)</f>
        <v>0</v>
      </c>
      <c r="J110" s="13">
        <f>COUNTIFS('VALUATIONS '!H:H,'MONTH TO DATE '!$J$103,'VALUATIONS '!J:J,'MONTH TO DATE '!A110)</f>
        <v>0</v>
      </c>
      <c r="K110" s="13">
        <f t="shared" si="26"/>
        <v>0</v>
      </c>
    </row>
    <row r="111" spans="1:11" x14ac:dyDescent="0.25">
      <c r="A111" s="13" t="s">
        <v>33</v>
      </c>
      <c r="B111" s="13">
        <f>COUNTIFS('VALUATIONS '!H:H,'MONTH TO DATE '!$B$103,'VALUATIONS '!J:J,'MONTH TO DATE '!A111)</f>
        <v>0</v>
      </c>
      <c r="C111" s="13">
        <f>COUNTIFS('VALUATIONS '!H:H,'MONTH TO DATE '!$C$103,'VALUATIONS '!J:J,'MONTH TO DATE '!A111)</f>
        <v>0</v>
      </c>
      <c r="D111" s="13">
        <f>COUNTIFS('VALUATIONS '!H:H,'MONTH TO DATE '!$D$103,'VALUATIONS '!J:J,'MONTH TO DATE '!A111)</f>
        <v>0</v>
      </c>
      <c r="E111" s="13">
        <f>COUNTIFS('VALUATIONS '!H:H,'MONTH TO DATE '!$E$103,'VALUATIONS '!J:J,'MONTH TO DATE '!A111)</f>
        <v>0</v>
      </c>
      <c r="F111" s="13">
        <f>COUNTIFS('VALUATIONS '!H:H,'MONTH TO DATE '!$F$103,'VALUATIONS '!J:J,'MONTH TO DATE '!A111)</f>
        <v>0</v>
      </c>
      <c r="G111" s="13">
        <f>COUNTIFS('VALUATIONS '!H:H,'MONTH TO DATE '!$G$103,'VALUATIONS '!J:J,'MONTH TO DATE '!A111)</f>
        <v>0</v>
      </c>
      <c r="H111" s="13">
        <f>COUNTIFS('VALUATIONS '!H:H,'MONTH TO DATE '!$H$103,'VALUATIONS '!J:J,'MONTH TO DATE '!A111)</f>
        <v>0</v>
      </c>
      <c r="I111" s="13">
        <f>COUNTIFS('VALUATIONS '!H:H,'MONTH TO DATE '!$I$103,'VALUATIONS '!J:J,'MONTH TO DATE '!A111)</f>
        <v>0</v>
      </c>
      <c r="J111" s="13">
        <f>COUNTIFS('VALUATIONS '!H:H,'MONTH TO DATE '!$J$103,'VALUATIONS '!J:J,'MONTH TO DATE '!A111)</f>
        <v>0</v>
      </c>
      <c r="K111" s="13">
        <f t="shared" si="26"/>
        <v>0</v>
      </c>
    </row>
    <row r="112" spans="1:11" x14ac:dyDescent="0.25">
      <c r="A112" s="13" t="s">
        <v>81</v>
      </c>
      <c r="B112" s="13">
        <f>COUNTIFS('VALUATIONS '!H:H,'MONTH TO DATE '!$B$103,'VALUATIONS '!J:J,'MONTH TO DATE '!A112)</f>
        <v>0</v>
      </c>
      <c r="C112" s="13">
        <f>COUNTIFS('VALUATIONS '!H:H,'MONTH TO DATE '!$C$103,'VALUATIONS '!J:J,'MONTH TO DATE '!A112)</f>
        <v>0</v>
      </c>
      <c r="D112" s="13">
        <f>COUNTIFS('VALUATIONS '!H:H,'MONTH TO DATE '!$D$103,'VALUATIONS '!J:J,'MONTH TO DATE '!A112)</f>
        <v>0</v>
      </c>
      <c r="E112" s="13">
        <f>COUNTIFS('VALUATIONS '!H:H,'MONTH TO DATE '!$E$103,'VALUATIONS '!J:J,'MONTH TO DATE '!A112)</f>
        <v>12</v>
      </c>
      <c r="F112" s="13">
        <f>COUNTIFS('VALUATIONS '!H:H,'MONTH TO DATE '!$F$103,'VALUATIONS '!J:J,'MONTH TO DATE '!A112)</f>
        <v>0</v>
      </c>
      <c r="G112" s="13">
        <f>COUNTIFS('VALUATIONS '!H:H,'MONTH TO DATE '!$G$103,'VALUATIONS '!J:J,'MONTH TO DATE '!A112)</f>
        <v>1</v>
      </c>
      <c r="H112" s="13">
        <f>COUNTIFS('VALUATIONS '!H:H,'MONTH TO DATE '!$H$103,'VALUATIONS '!J:J,'MONTH TO DATE '!A112)</f>
        <v>0</v>
      </c>
      <c r="I112" s="13">
        <f>COUNTIFS('VALUATIONS '!H:H,'MONTH TO DATE '!$I$103,'VALUATIONS '!J:J,'MONTH TO DATE '!A112)</f>
        <v>0</v>
      </c>
      <c r="J112" s="13">
        <f>COUNTIFS('VALUATIONS '!H:H,'MONTH TO DATE '!$J$103,'VALUATIONS '!J:J,'MONTH TO DATE '!A112)</f>
        <v>0</v>
      </c>
      <c r="K112" s="13">
        <f t="shared" si="26"/>
        <v>0</v>
      </c>
    </row>
    <row r="113" spans="1:11" x14ac:dyDescent="0.25">
      <c r="A113" s="13" t="s">
        <v>77</v>
      </c>
      <c r="B113" s="13">
        <f>COUNTIFS('VALUATIONS '!H:H,'MONTH TO DATE '!$B$103,'VALUATIONS '!J:J,'MONTH TO DATE '!A113)</f>
        <v>0</v>
      </c>
      <c r="C113" s="13">
        <f>COUNTIFS('VALUATIONS '!H:H,'MONTH TO DATE '!$C$103,'VALUATIONS '!J:J,'MONTH TO DATE '!A113)</f>
        <v>0</v>
      </c>
      <c r="D113" s="13">
        <f>COUNTIFS('VALUATIONS '!H:H,'MONTH TO DATE '!$D$103,'VALUATIONS '!J:J,'MONTH TO DATE '!A113)</f>
        <v>0</v>
      </c>
      <c r="E113" s="13">
        <f>COUNTIFS('VALUATIONS '!H:H,'MONTH TO DATE '!$E$103,'VALUATIONS '!J:J,'MONTH TO DATE '!A113)</f>
        <v>0</v>
      </c>
      <c r="F113" s="13">
        <f>COUNTIFS('VALUATIONS '!H:H,'MONTH TO DATE '!$F$103,'VALUATIONS '!J:J,'MONTH TO DATE '!A113)</f>
        <v>0</v>
      </c>
      <c r="G113" s="13">
        <f>COUNTIFS('VALUATIONS '!H:H,'MONTH TO DATE '!$G$103,'VALUATIONS '!J:J,'MONTH TO DATE '!A113)</f>
        <v>0</v>
      </c>
      <c r="H113" s="13">
        <f>COUNTIFS('VALUATIONS '!H:H,'MONTH TO DATE '!$H$103,'VALUATIONS '!J:J,'MONTH TO DATE '!A113)</f>
        <v>0</v>
      </c>
      <c r="I113" s="13">
        <f>COUNTIFS('VALUATIONS '!H:H,'MONTH TO DATE '!$I$103,'VALUATIONS '!J:J,'MONTH TO DATE '!A113)</f>
        <v>0</v>
      </c>
      <c r="J113" s="13">
        <f>COUNTIFS('VALUATIONS '!H:H,'MONTH TO DATE '!$J$103,'VALUATIONS '!J:J,'MONTH TO DATE '!A113)</f>
        <v>0</v>
      </c>
      <c r="K113" s="13">
        <f t="shared" si="26"/>
        <v>13</v>
      </c>
    </row>
    <row r="114" spans="1:11" x14ac:dyDescent="0.25">
      <c r="A114" s="13" t="s">
        <v>127</v>
      </c>
      <c r="B114" s="13">
        <f>COUNTIFS('VALUATIONS '!H:H,'MONTH TO DATE '!$B$103,'VALUATIONS '!J:J,'MONTH TO DATE '!A114)</f>
        <v>0</v>
      </c>
      <c r="C114" s="13">
        <f>COUNTIFS('VALUATIONS '!H:H,'MONTH TO DATE '!$C$103,'VALUATIONS '!J:J,'MONTH TO DATE '!A114)</f>
        <v>0</v>
      </c>
      <c r="D114" s="13">
        <f>COUNTIFS('VALUATIONS '!H:H,'MONTH TO DATE '!$D$103,'VALUATIONS '!J:J,'MONTH TO DATE '!A114)</f>
        <v>0</v>
      </c>
      <c r="E114" s="13">
        <f>COUNTIFS('VALUATIONS '!H:H,'MONTH TO DATE '!$E$103,'VALUATIONS '!J:J,'MONTH TO DATE '!A114)</f>
        <v>2</v>
      </c>
      <c r="F114" s="13">
        <f>COUNTIFS('VALUATIONS '!H:H,'MONTH TO DATE '!$F$103,'VALUATIONS '!J:J,'MONTH TO DATE '!A114)</f>
        <v>0</v>
      </c>
      <c r="G114" s="13">
        <f>COUNTIFS('VALUATIONS '!H:H,'MONTH TO DATE '!$G$103,'VALUATIONS '!J:J,'MONTH TO DATE '!A114)</f>
        <v>0</v>
      </c>
      <c r="H114" s="13">
        <f>COUNTIFS('VALUATIONS '!H:H,'MONTH TO DATE '!$H$103,'VALUATIONS '!J:J,'MONTH TO DATE '!A114)</f>
        <v>0</v>
      </c>
      <c r="I114" s="13">
        <f>COUNTIFS('VALUATIONS '!H:H,'MONTH TO DATE '!$I$103,'VALUATIONS '!J:J,'MONTH TO DATE '!A114)</f>
        <v>0</v>
      </c>
      <c r="J114" s="13">
        <f>COUNTIFS('VALUATIONS '!H:H,'MONTH TO DATE '!$J$103,'VALUATIONS '!J:J,'MONTH TO DATE '!A114)</f>
        <v>0</v>
      </c>
      <c r="K114" s="13">
        <f t="shared" si="26"/>
        <v>0</v>
      </c>
    </row>
    <row r="115" spans="1:11" x14ac:dyDescent="0.25">
      <c r="A115" s="13" t="s">
        <v>133</v>
      </c>
      <c r="B115" s="13">
        <f>COUNTIFS('VALUATIONS '!H:H,'MONTH TO DATE '!$B$103,'VALUATIONS '!J:J,'MONTH TO DATE '!A115)</f>
        <v>0</v>
      </c>
      <c r="C115" s="13">
        <f>COUNTIFS('VALUATIONS '!H:H,'MONTH TO DATE '!$C$103,'VALUATIONS '!J:J,'MONTH TO DATE '!A115)</f>
        <v>0</v>
      </c>
      <c r="D115" s="13">
        <f>COUNTIFS('VALUATIONS '!H:H,'MONTH TO DATE '!$D$103,'VALUATIONS '!J:J,'MONTH TO DATE '!A115)</f>
        <v>0</v>
      </c>
      <c r="E115" s="13">
        <f>COUNTIFS('VALUATIONS '!H:H,'MONTH TO DATE '!$E$103,'VALUATIONS '!J:J,'MONTH TO DATE '!A115)</f>
        <v>2</v>
      </c>
      <c r="F115" s="13">
        <f>COUNTIFS('VALUATIONS '!H:H,'MONTH TO DATE '!$F$103,'VALUATIONS '!J:J,'MONTH TO DATE '!A115)</f>
        <v>0</v>
      </c>
      <c r="G115" s="13">
        <f>COUNTIFS('VALUATIONS '!H:H,'MONTH TO DATE '!$G$103,'VALUATIONS '!J:J,'MONTH TO DATE '!A115)</f>
        <v>0</v>
      </c>
      <c r="H115" s="13">
        <f>COUNTIFS('VALUATIONS '!H:H,'MONTH TO DATE '!$H$103,'VALUATIONS '!J:J,'MONTH TO DATE '!A115)</f>
        <v>0</v>
      </c>
      <c r="I115" s="13">
        <f>COUNTIFS('VALUATIONS '!H:H,'MONTH TO DATE '!$I$103,'VALUATIONS '!J:J,'MONTH TO DATE '!A115)</f>
        <v>0</v>
      </c>
      <c r="J115" s="13">
        <f>COUNTIFS('VALUATIONS '!H:H,'MONTH TO DATE '!$J$103,'VALUATIONS '!J:J,'MONTH TO DATE '!A115)</f>
        <v>0</v>
      </c>
      <c r="K115" s="13">
        <f t="shared" si="26"/>
        <v>2</v>
      </c>
    </row>
    <row r="116" spans="1:11" x14ac:dyDescent="0.25">
      <c r="A116" s="13" t="s">
        <v>137</v>
      </c>
      <c r="B116" s="13">
        <f>COUNTIFS('VALUATIONS '!H:H,'MONTH TO DATE '!$B$103,'VALUATIONS '!J:J,'MONTH TO DATE '!A116)</f>
        <v>0</v>
      </c>
      <c r="C116" s="13">
        <f>COUNTIFS('VALUATIONS '!H:H,'MONTH TO DATE '!$C$103,'VALUATIONS '!J:J,'MONTH TO DATE '!A116)</f>
        <v>0</v>
      </c>
      <c r="D116" s="13">
        <f>COUNTIFS('VALUATIONS '!H:H,'MONTH TO DATE '!$D$103,'VALUATIONS '!J:J,'MONTH TO DATE '!A116)</f>
        <v>0</v>
      </c>
      <c r="E116" s="13">
        <f>COUNTIFS('VALUATIONS '!H:H,'MONTH TO DATE '!$E$103,'VALUATIONS '!J:J,'MONTH TO DATE '!A116)</f>
        <v>0</v>
      </c>
      <c r="F116" s="13">
        <f>COUNTIFS('VALUATIONS '!H:H,'MONTH TO DATE '!$F$103,'VALUATIONS '!J:J,'MONTH TO DATE '!A116)</f>
        <v>0</v>
      </c>
      <c r="G116" s="13">
        <f>COUNTIFS('VALUATIONS '!H:H,'MONTH TO DATE '!$G$103,'VALUATIONS '!J:J,'MONTH TO DATE '!A116)</f>
        <v>0</v>
      </c>
      <c r="H116" s="13">
        <f>COUNTIFS('VALUATIONS '!H:H,'MONTH TO DATE '!$H$103,'VALUATIONS '!J:J,'MONTH TO DATE '!A116)</f>
        <v>0</v>
      </c>
      <c r="I116" s="13">
        <f>COUNTIFS('VALUATIONS '!H:H,'MONTH TO DATE '!$I$103,'VALUATIONS '!J:J,'MONTH TO DATE '!A116)</f>
        <v>0</v>
      </c>
      <c r="J116" s="13">
        <f>COUNTIFS('VALUATIONS '!H:H,'MONTH TO DATE '!$J$103,'VALUATIONS '!J:J,'MONTH TO DATE '!A116)</f>
        <v>0</v>
      </c>
      <c r="K116" s="13">
        <f t="shared" si="26"/>
        <v>2</v>
      </c>
    </row>
    <row r="117" spans="1:11" x14ac:dyDescent="0.25">
      <c r="A117" s="13" t="s">
        <v>142</v>
      </c>
      <c r="B117" s="13">
        <f>COUNTIFS('VALUATIONS '!H:H,'MONTH TO DATE '!$B$103,'VALUATIONS '!J:J,'MONTH TO DATE '!A117)</f>
        <v>0</v>
      </c>
      <c r="C117" s="13">
        <f>COUNTIFS('VALUATIONS '!H:H,'MONTH TO DATE '!$C$103,'VALUATIONS '!J:J,'MONTH TO DATE '!A117)</f>
        <v>0</v>
      </c>
      <c r="D117" s="13">
        <f>COUNTIFS('VALUATIONS '!H:H,'MONTH TO DATE '!$D$103,'VALUATIONS '!J:J,'MONTH TO DATE '!A117)</f>
        <v>0</v>
      </c>
      <c r="E117" s="13">
        <f>COUNTIFS('VALUATIONS '!H:H,'MONTH TO DATE '!$E$103,'VALUATIONS '!J:J,'MONTH TO DATE '!A117)</f>
        <v>0</v>
      </c>
      <c r="F117" s="13">
        <f>COUNTIFS('VALUATIONS '!H:H,'MONTH TO DATE '!$F$103,'VALUATIONS '!J:J,'MONTH TO DATE '!A117)</f>
        <v>0</v>
      </c>
      <c r="G117" s="13">
        <f>COUNTIFS('VALUATIONS '!H:H,'MONTH TO DATE '!$G$103,'VALUATIONS '!J:J,'MONTH TO DATE '!A117)</f>
        <v>0</v>
      </c>
      <c r="H117" s="13">
        <f>COUNTIFS('VALUATIONS '!H:H,'MONTH TO DATE '!$H$103,'VALUATIONS '!J:J,'MONTH TO DATE '!A117)</f>
        <v>0</v>
      </c>
      <c r="I117" s="13">
        <f>COUNTIFS('VALUATIONS '!H:H,'MONTH TO DATE '!$I$103,'VALUATIONS '!J:J,'MONTH TO DATE '!A117)</f>
        <v>0</v>
      </c>
      <c r="J117" s="13">
        <f>COUNTIFS('VALUATIONS '!H:H,'MONTH TO DATE '!$J$103,'VALUATIONS '!J:J,'MONTH TO DATE '!A117)</f>
        <v>0</v>
      </c>
      <c r="K117" s="13">
        <f t="shared" si="26"/>
        <v>0</v>
      </c>
    </row>
    <row r="118" spans="1:11" x14ac:dyDescent="0.25">
      <c r="A118" s="13" t="s">
        <v>146</v>
      </c>
      <c r="B118" s="13">
        <f>COUNTIFS('VALUATIONS '!H:H,'MONTH TO DATE '!$B$103,'VALUATIONS '!J:J,'MONTH TO DATE '!A118)</f>
        <v>0</v>
      </c>
      <c r="C118" s="13">
        <f>COUNTIFS('VALUATIONS '!H:H,'MONTH TO DATE '!$C$103,'VALUATIONS '!J:J,'MONTH TO DATE '!A118)</f>
        <v>0</v>
      </c>
      <c r="D118" s="13">
        <f>COUNTIFS('VALUATIONS '!H:H,'MONTH TO DATE '!$D$103,'VALUATIONS '!J:J,'MONTH TO DATE '!A118)</f>
        <v>0</v>
      </c>
      <c r="E118" s="13">
        <f>COUNTIFS('VALUATIONS '!H:H,'MONTH TO DATE '!$E$103,'VALUATIONS '!J:J,'MONTH TO DATE '!A118)</f>
        <v>0</v>
      </c>
      <c r="F118" s="13">
        <f>COUNTIFS('VALUATIONS '!H:H,'MONTH TO DATE '!$F$103,'VALUATIONS '!J:J,'MONTH TO DATE '!A118)</f>
        <v>0</v>
      </c>
      <c r="G118" s="13">
        <f>COUNTIFS('VALUATIONS '!H:H,'MONTH TO DATE '!$G$103,'VALUATIONS '!J:J,'MONTH TO DATE '!A118)</f>
        <v>0</v>
      </c>
      <c r="H118" s="13">
        <f>COUNTIFS('VALUATIONS '!H:H,'MONTH TO DATE '!$H$103,'VALUATIONS '!J:J,'MONTH TO DATE '!A118)</f>
        <v>0</v>
      </c>
      <c r="I118" s="13">
        <f>COUNTIFS('VALUATIONS '!H:H,'MONTH TO DATE '!$I$103,'VALUATIONS '!J:J,'MONTH TO DATE '!A118)</f>
        <v>0</v>
      </c>
      <c r="J118" s="13">
        <f>COUNTIFS('VALUATIONS '!H:H,'MONTH TO DATE '!$J$103,'VALUATIONS '!J:J,'MONTH TO DATE '!A118)</f>
        <v>0</v>
      </c>
      <c r="K118" s="13">
        <f t="shared" si="26"/>
        <v>0</v>
      </c>
    </row>
    <row r="119" spans="1:11" x14ac:dyDescent="0.25">
      <c r="A119" s="107" t="s">
        <v>38</v>
      </c>
      <c r="B119" s="107">
        <f t="shared" ref="B119:K120" si="27">SUM(B104:B118)</f>
        <v>0</v>
      </c>
      <c r="C119" s="107">
        <f t="shared" si="27"/>
        <v>1</v>
      </c>
      <c r="D119" s="107">
        <f t="shared" si="27"/>
        <v>0</v>
      </c>
      <c r="E119" s="107">
        <f t="shared" si="27"/>
        <v>32</v>
      </c>
      <c r="F119" s="107">
        <f>SUM(F104:F118)</f>
        <v>0</v>
      </c>
      <c r="G119" s="107">
        <f>SUM(G104:G118)</f>
        <v>1</v>
      </c>
      <c r="H119" s="107">
        <f>SUM(H104:H118)</f>
        <v>1</v>
      </c>
      <c r="I119" s="107">
        <f>SUM(I104:I118)</f>
        <v>0</v>
      </c>
      <c r="J119" s="107">
        <f t="shared" si="27"/>
        <v>0</v>
      </c>
      <c r="K119" s="13">
        <f t="shared" si="26"/>
        <v>0</v>
      </c>
    </row>
    <row r="120" spans="1:11" x14ac:dyDescent="0.25">
      <c r="K120" s="107">
        <f t="shared" si="27"/>
        <v>35</v>
      </c>
    </row>
    <row r="121" spans="1:11" ht="30" x14ac:dyDescent="0.25">
      <c r="A121" s="108" t="s">
        <v>144</v>
      </c>
      <c r="B121" s="108" t="s">
        <v>16</v>
      </c>
      <c r="C121" s="108" t="s">
        <v>10</v>
      </c>
      <c r="D121" s="108" t="s">
        <v>39</v>
      </c>
      <c r="E121" s="108" t="s">
        <v>108</v>
      </c>
      <c r="F121" s="108" t="s">
        <v>109</v>
      </c>
      <c r="G121" s="108" t="s">
        <v>75</v>
      </c>
      <c r="H121" s="108" t="s">
        <v>145</v>
      </c>
    </row>
    <row r="122" spans="1:11" x14ac:dyDescent="0.25">
      <c r="A122" s="1" t="s">
        <v>14</v>
      </c>
      <c r="B122" s="23">
        <f>SUMIFS('MONTHLY DATA'!F:F,'MONTHLY DATA'!H:H,'MONTH TO DATE '!$B$121,'MONTHLY DATA'!K:K,'MONTH TO DATE '!A122)</f>
        <v>5787507</v>
      </c>
      <c r="C122" s="23">
        <f>SUMIFS('MONTHLY DATA'!F:F,'MONTHLY DATA'!H:H,'MONTH TO DATE '!$C$121,'MONTHLY DATA'!K:K,'MONTH TO DATE '!A122)</f>
        <v>1335869</v>
      </c>
      <c r="D122" s="23">
        <f>SUM(B122:C122)</f>
        <v>7123376</v>
      </c>
      <c r="E122" s="1">
        <f>COUNTIFS('VALUATIONS '!K:K,'MONTH TO DATE '!A122)</f>
        <v>13</v>
      </c>
      <c r="F122" s="23">
        <f>SUMIFS('VALUATIONS '!I:I,'VALUATIONS '!K:K,'MONTH TO DATE '!A122)</f>
        <v>5914000</v>
      </c>
      <c r="G122" s="23">
        <v>32000000</v>
      </c>
      <c r="H122" s="40">
        <f>D122/G122</f>
        <v>0.22260550000000001</v>
      </c>
    </row>
    <row r="123" spans="1:11" x14ac:dyDescent="0.25">
      <c r="A123" s="1" t="s">
        <v>30</v>
      </c>
      <c r="B123" s="23">
        <f>SUMIFS('MONTHLY DATA'!F:F,'MONTHLY DATA'!H:H,'MONTH TO DATE '!$B$121,'MONTHLY DATA'!K:K,'MONTH TO DATE '!A123)</f>
        <v>6171828</v>
      </c>
      <c r="C123" s="23">
        <f>SUMIFS('MONTHLY DATA'!F:F,'MONTHLY DATA'!H:H,'MONTH TO DATE '!$C$121,'MONTHLY DATA'!K:K,'MONTH TO DATE '!A123)</f>
        <v>3401906</v>
      </c>
      <c r="D123" s="23">
        <f t="shared" ref="D123" si="28">SUM(B123:C123)</f>
        <v>9573734</v>
      </c>
      <c r="E123" s="1">
        <f>COUNTIFS('VALUATIONS '!K:K,'MONTH TO DATE '!A123)</f>
        <v>22</v>
      </c>
      <c r="F123" s="23">
        <f>SUMIFS('VALUATIONS '!I:I,'VALUATIONS '!K:K,'MONTH TO DATE '!A123)</f>
        <v>8126000</v>
      </c>
      <c r="G123" s="23">
        <v>32000000</v>
      </c>
      <c r="H123" s="40">
        <f>D123/G123</f>
        <v>0.2991791875</v>
      </c>
      <c r="J123" s="20"/>
    </row>
    <row r="124" spans="1:11" x14ac:dyDescent="0.25">
      <c r="A124" s="162" t="s">
        <v>132</v>
      </c>
      <c r="B124" s="23">
        <f>SUMIFS('MONTHLY DATA'!F:F,'MONTHLY DATA'!H:H,'MONTH TO DATE '!$B$121,'MONTHLY DATA'!K:K,'MONTH TO DATE '!A124)</f>
        <v>0</v>
      </c>
      <c r="C124" s="23">
        <f>SUMIFS('MONTHLY DATA'!F:F,'MONTHLY DATA'!H:H,'MONTH TO DATE '!$C$121,'MONTHLY DATA'!K:K,'MONTH TO DATE '!A124)</f>
        <v>812000</v>
      </c>
      <c r="D124" s="23">
        <f t="shared" ref="D124" si="29">SUM(B124:C124)</f>
        <v>812000</v>
      </c>
      <c r="E124" s="1">
        <f>COUNTIFS('VALUATIONS '!K:K,'MONTH TO DATE '!A124)</f>
        <v>1</v>
      </c>
      <c r="F124" s="23">
        <f>SUMIFS('VALUATIONS '!I:I,'VALUATIONS '!K:K,'MONTH TO DATE '!A124)</f>
        <v>1000000</v>
      </c>
      <c r="G124" s="23">
        <v>2000000</v>
      </c>
      <c r="H124" s="40">
        <f>D124/G124</f>
        <v>0.40600000000000003</v>
      </c>
      <c r="J124" s="20"/>
    </row>
    <row r="125" spans="1:11" x14ac:dyDescent="0.25">
      <c r="A125" s="5" t="s">
        <v>63</v>
      </c>
      <c r="B125" s="23">
        <f>SUMIFS('MONTHLY DATA'!F:F,'MONTHLY DATA'!H:H,'MONTH TO DATE '!$B$121,'MONTHLY DATA'!K:K,'MONTH TO DATE '!A125)</f>
        <v>1200000</v>
      </c>
      <c r="C125" s="23">
        <f>SUMIFS('MONTHLY DATA'!F:F,'MONTHLY DATA'!H:H,'MONTH TO DATE '!$C$121,'MONTHLY DATA'!K:K,'MONTH TO DATE '!A125)</f>
        <v>380000</v>
      </c>
      <c r="D125" s="23">
        <f t="shared" ref="D125" si="30">SUM(B125:C125)</f>
        <v>1580000</v>
      </c>
      <c r="E125" s="1">
        <f>COUNTIFS('VALUATIONS '!K:K,'MONTH TO DATE '!A125)</f>
        <v>0</v>
      </c>
      <c r="F125" s="23">
        <f>SUMIFS('VALUATIONS '!I:I,'VALUATIONS '!K:K,'MONTH TO DATE '!A125)</f>
        <v>0</v>
      </c>
      <c r="G125" s="23">
        <v>3500000</v>
      </c>
      <c r="H125" s="40">
        <f>D125/G125</f>
        <v>0.4514285714285714</v>
      </c>
      <c r="J125" s="20"/>
    </row>
    <row r="126" spans="1:11" x14ac:dyDescent="0.25">
      <c r="A126" s="107" t="s">
        <v>54</v>
      </c>
      <c r="B126" s="121">
        <f>SUM(B122:B125)</f>
        <v>13159335</v>
      </c>
      <c r="C126" s="121">
        <f>SUM(C122:C125)</f>
        <v>5929775</v>
      </c>
      <c r="D126" s="121">
        <f>SUM(D122:D125)</f>
        <v>19089110</v>
      </c>
      <c r="E126" s="107">
        <f>SUM(E122:E125)</f>
        <v>36</v>
      </c>
      <c r="F126" s="121">
        <f>SUM(F122:F125)</f>
        <v>15040000</v>
      </c>
      <c r="G126" s="110">
        <v>75000000</v>
      </c>
      <c r="H126" s="105">
        <f>D126/G126</f>
        <v>0.25452146666666664</v>
      </c>
      <c r="J126" s="20"/>
    </row>
  </sheetData>
  <sortState ref="A60:A75">
    <sortCondition ref="A60:A75"/>
  </sortState>
  <conditionalFormatting sqref="A89:A99">
    <cfRule type="duplicateValues" dxfId="111" priority="126"/>
  </conditionalFormatting>
  <conditionalFormatting sqref="J26:J51">
    <cfRule type="duplicateValues" dxfId="110" priority="317"/>
  </conditionalFormatting>
  <pageMargins left="0.7" right="0.7" top="0.75" bottom="0.75" header="0.3" footer="0.3"/>
  <pageSetup scale="2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6"/>
  <sheetViews>
    <sheetView zoomScaleNormal="100" workbookViewId="0">
      <selection activeCell="H23" sqref="H23"/>
    </sheetView>
  </sheetViews>
  <sheetFormatPr defaultColWidth="9.140625" defaultRowHeight="15" x14ac:dyDescent="0.25"/>
  <cols>
    <col min="1" max="1" width="32.5703125" style="1" bestFit="1" customWidth="1"/>
    <col min="2" max="4" width="13.7109375" style="1" bestFit="1" customWidth="1"/>
    <col min="5" max="5" width="16.85546875" style="1" customWidth="1"/>
    <col min="6" max="6" width="13.7109375" style="1" bestFit="1" customWidth="1"/>
    <col min="7" max="7" width="10.140625" style="1" bestFit="1" customWidth="1"/>
    <col min="8" max="8" width="17.5703125" style="1" bestFit="1" customWidth="1"/>
    <col min="9" max="12" width="13.7109375" style="1" bestFit="1" customWidth="1"/>
    <col min="13" max="13" width="24.28515625" style="1" customWidth="1"/>
    <col min="14" max="14" width="9.140625" style="1"/>
    <col min="15" max="15" width="18.85546875" style="1" bestFit="1" customWidth="1"/>
    <col min="16" max="20" width="13.7109375" style="1" bestFit="1" customWidth="1"/>
    <col min="21" max="16384" width="9.140625" style="1"/>
  </cols>
  <sheetData>
    <row r="1" spans="1:20" x14ac:dyDescent="0.25">
      <c r="A1" s="107" t="s">
        <v>6</v>
      </c>
      <c r="B1" s="107" t="s">
        <v>187</v>
      </c>
      <c r="C1" s="107" t="s">
        <v>35</v>
      </c>
      <c r="D1" s="107" t="s">
        <v>36</v>
      </c>
      <c r="E1" s="107" t="s">
        <v>190</v>
      </c>
      <c r="F1" s="107" t="s">
        <v>39</v>
      </c>
      <c r="H1" s="107" t="s">
        <v>7</v>
      </c>
      <c r="I1" s="107" t="s">
        <v>187</v>
      </c>
      <c r="J1" s="107" t="s">
        <v>35</v>
      </c>
      <c r="K1" s="107" t="s">
        <v>36</v>
      </c>
      <c r="L1" s="107" t="s">
        <v>190</v>
      </c>
      <c r="M1" s="107" t="s">
        <v>39</v>
      </c>
      <c r="O1" s="107" t="s">
        <v>4</v>
      </c>
      <c r="P1" s="107" t="s">
        <v>187</v>
      </c>
      <c r="Q1" s="107" t="s">
        <v>35</v>
      </c>
      <c r="R1" s="107" t="s">
        <v>36</v>
      </c>
      <c r="S1" s="107" t="s">
        <v>190</v>
      </c>
      <c r="T1" s="107" t="s">
        <v>39</v>
      </c>
    </row>
    <row r="2" spans="1:20" x14ac:dyDescent="0.25">
      <c r="A2" s="13" t="s">
        <v>11</v>
      </c>
      <c r="B2" s="14">
        <f>SUMIFS('MONTHLY DATA'!F:F,'MONTHLY DATA'!I:I,'WEEK TO WEEK SALES '!A2,'MONTHLY DATA'!B:B,'WEEK TO WEEK SALES '!$B$1)</f>
        <v>2028407</v>
      </c>
      <c r="C2" s="14">
        <f>SUMIFS('MONTHLY DATA'!F:F,'MONTHLY DATA'!I:I,'WEEK TO WEEK SALES '!A2,'MONTHLY DATA'!B:B,'WEEK TO WEEK SALES '!$C$1)</f>
        <v>2572635</v>
      </c>
      <c r="D2" s="14">
        <f>SUMIFS('MONTHLY DATA'!F:F,'MONTHLY DATA'!I:I,'WEEK TO WEEK SALES '!A2,'MONTHLY DATA'!B:B,'WEEK TO WEEK SALES '!$D$1)</f>
        <v>2980945</v>
      </c>
      <c r="E2" s="14">
        <f>SUMIFS('MONTHLY DATA'!F:F,'MONTHLY DATA'!I:I,'WEEK TO WEEK SALES '!A2,'MONTHLY DATA'!B:B,'WEEK TO WEEK SALES '!$E$1)</f>
        <v>902000</v>
      </c>
      <c r="F2" s="14">
        <f>B2+C2+D2+E2</f>
        <v>8483987</v>
      </c>
      <c r="H2" s="5" t="s">
        <v>12</v>
      </c>
      <c r="I2" s="14">
        <f>SUMIFS('MONTHLY DATA'!F:F,'MONTHLY DATA'!B:B,'WEEK TO WEEK SALES '!$I$1,'MONTHLY DATA'!J:J,'WEEK TO WEEK SALES '!H2)</f>
        <v>1616000</v>
      </c>
      <c r="J2" s="14">
        <f>SUMIFS('MONTHLY DATA'!F:F,'MONTHLY DATA'!B:B,'WEEK TO WEEK SALES '!$J$1,'MONTHLY DATA'!J:J,'WEEK TO WEEK SALES '!H2)</f>
        <v>3325892</v>
      </c>
      <c r="K2" s="14">
        <f>SUMIFS('MONTHLY DATA'!F:F,'MONTHLY DATA'!B:B,'WEEK TO WEEK SALES '!$K$1,'MONTHLY DATA'!J:J,'WEEK TO WEEK SALES '!H2)</f>
        <v>4609171</v>
      </c>
      <c r="L2" s="14">
        <f>SUMIFS('MONTHLY DATA'!F:F,'MONTHLY DATA'!B:B,'WEEK TO WEEK SALES '!$L$1,'MONTHLY DATA'!J:J,'WEEK TO WEEK SALES '!H2)</f>
        <v>902000</v>
      </c>
      <c r="M2" s="14">
        <f>SUM(I2:L2)</f>
        <v>10453063</v>
      </c>
      <c r="O2" s="13" t="s">
        <v>9</v>
      </c>
      <c r="P2" s="14">
        <f>SUMIFS('MONTHLY DATA'!F:F,'MONTHLY DATA'!G:G,'WEEK TO WEEK SALES '!O2,'MONTHLY DATA'!B:B,'WEEK TO WEEK SALES '!$P$1)</f>
        <v>5676000</v>
      </c>
      <c r="Q2" s="14">
        <f>SUMIFS('MONTHLY DATA'!F:F,'MONTHLY DATA'!G:G,'WEEK TO WEEK SALES '!O2,'MONTHLY DATA'!B:B,'WEEK TO WEEK SALES '!$Q$1)</f>
        <v>2920000</v>
      </c>
      <c r="R2" s="14">
        <f>SUMIFS('MONTHLY DATA'!F:F,'MONTHLY DATA'!G:G,'WEEK TO WEEK SALES '!O2,'MONTHLY DATA'!B:B,'WEEK TO WEEK SALES '!$R$1)</f>
        <v>3786000</v>
      </c>
      <c r="S2" s="14">
        <f>SUMIFS('MONTHLY DATA'!F:F,'MONTHLY DATA'!G:G,'WEEK TO WEEK SALES '!O2,'MONTHLY DATA'!B:B,'WEEK TO WEEK SALES '!$S$1)</f>
        <v>752000</v>
      </c>
      <c r="T2" s="14">
        <f>SUM(P2:S2)</f>
        <v>13134000</v>
      </c>
    </row>
    <row r="3" spans="1:20" x14ac:dyDescent="0.25">
      <c r="A3" s="13" t="s">
        <v>15</v>
      </c>
      <c r="B3" s="14">
        <f>SUMIFS('MONTHLY DATA'!F:F,'MONTHLY DATA'!I:I,'WEEK TO WEEK SALES '!A3,'MONTHLY DATA'!B:B,'WEEK TO WEEK SALES '!$B$1)</f>
        <v>1584000</v>
      </c>
      <c r="C3" s="14">
        <f>SUMIFS('MONTHLY DATA'!F:F,'MONTHLY DATA'!I:I,'WEEK TO WEEK SALES '!A3,'MONTHLY DATA'!B:B,'WEEK TO WEEK SALES '!$C$1)</f>
        <v>300000</v>
      </c>
      <c r="D3" s="14">
        <f>SUMIFS('MONTHLY DATA'!F:F,'MONTHLY DATA'!I:I,'WEEK TO WEEK SALES '!A3,'MONTHLY DATA'!B:B,'WEEK TO WEEK SALES '!$D$1)</f>
        <v>4340000</v>
      </c>
      <c r="E3" s="14">
        <f>SUMIFS('MONTHLY DATA'!F:F,'MONTHLY DATA'!I:I,'WEEK TO WEEK SALES '!A3,'MONTHLY DATA'!B:B,'WEEK TO WEEK SALES '!$E$1)</f>
        <v>0</v>
      </c>
      <c r="F3" s="14">
        <f t="shared" ref="F3:F5" si="0">B3+C3+D3+E3</f>
        <v>6224000</v>
      </c>
      <c r="H3" s="5" t="s">
        <v>186</v>
      </c>
      <c r="I3" s="14">
        <f>SUMIFS('MONTHLY DATA'!F:F,'MONTHLY DATA'!B:B,'WEEK TO WEEK SALES '!$I$1,'MONTHLY DATA'!J:J,'WEEK TO WEEK SALES '!H3)</f>
        <v>0</v>
      </c>
      <c r="J3" s="14">
        <f>SUMIFS('MONTHLY DATA'!F:F,'MONTHLY DATA'!B:B,'WEEK TO WEEK SALES '!$J$1,'MONTHLY DATA'!J:J,'WEEK TO WEEK SALES '!H3)</f>
        <v>0</v>
      </c>
      <c r="K3" s="14">
        <f>SUMIFS('MONTHLY DATA'!F:F,'MONTHLY DATA'!B:B,'WEEK TO WEEK SALES '!$K$1,'MONTHLY DATA'!J:J,'WEEK TO WEEK SALES '!H3)</f>
        <v>0</v>
      </c>
      <c r="L3" s="14">
        <f>SUMIFS('MONTHLY DATA'!F:F,'MONTHLY DATA'!B:B,'WEEK TO WEEK SALES '!$L$1,'MONTHLY DATA'!J:J,'WEEK TO WEEK SALES '!H3)</f>
        <v>0</v>
      </c>
      <c r="M3" s="14">
        <f t="shared" ref="M3:M16" si="1">SUM(I3:L3)</f>
        <v>0</v>
      </c>
      <c r="O3" s="13" t="s">
        <v>61</v>
      </c>
      <c r="P3" s="14">
        <f>SUMIFS('MONTHLY DATA'!F:F,'MONTHLY DATA'!G:G,'WEEK TO WEEK SALES '!O3,'MONTHLY DATA'!B:B,'WEEK TO WEEK SALES '!$P$1)</f>
        <v>0</v>
      </c>
      <c r="Q3" s="14">
        <f>SUMIFS('MONTHLY DATA'!F:F,'MONTHLY DATA'!G:G,'WEEK TO WEEK SALES '!O3,'MONTHLY DATA'!B:B,'WEEK TO WEEK SALES '!$Q$1)</f>
        <v>0</v>
      </c>
      <c r="R3" s="14">
        <f>SUMIFS('MONTHLY DATA'!F:F,'MONTHLY DATA'!G:G,'WEEK TO WEEK SALES '!O3,'MONTHLY DATA'!B:B,'WEEK TO WEEK SALES '!$R$1)</f>
        <v>0</v>
      </c>
      <c r="S3" s="14">
        <f>SUMIFS('MONTHLY DATA'!F:F,'MONTHLY DATA'!G:G,'WEEK TO WEEK SALES '!O3,'MONTHLY DATA'!B:B,'WEEK TO WEEK SALES '!$S$1)</f>
        <v>0</v>
      </c>
      <c r="T3" s="14">
        <f t="shared" ref="T3:T8" si="2">SUM(P3:S3)</f>
        <v>0</v>
      </c>
    </row>
    <row r="4" spans="1:20" x14ac:dyDescent="0.25">
      <c r="A4" s="13" t="s">
        <v>25</v>
      </c>
      <c r="B4" s="14">
        <f>SUMIFS('MONTHLY DATA'!F:F,'MONTHLY DATA'!I:I,'WEEK TO WEEK SALES '!A4,'MONTHLY DATA'!B:B,'WEEK TO WEEK SALES '!$B$1)</f>
        <v>0</v>
      </c>
      <c r="C4" s="14">
        <f>SUMIFS('MONTHLY DATA'!F:F,'MONTHLY DATA'!I:I,'WEEK TO WEEK SALES '!A4,'MONTHLY DATA'!B:B,'WEEK TO WEEK SALES '!$C$1)</f>
        <v>0</v>
      </c>
      <c r="D4" s="14">
        <f>SUMIFS('MONTHLY DATA'!F:F,'MONTHLY DATA'!I:I,'WEEK TO WEEK SALES '!A4,'MONTHLY DATA'!B:B,'WEEK TO WEEK SALES '!$D$1)</f>
        <v>0</v>
      </c>
      <c r="E4" s="14">
        <f>SUMIFS('MONTHLY DATA'!F:F,'MONTHLY DATA'!I:I,'WEEK TO WEEK SALES '!A4,'MONTHLY DATA'!B:B,'WEEK TO WEEK SALES '!$E$1)</f>
        <v>0</v>
      </c>
      <c r="F4" s="14">
        <f t="shared" si="0"/>
        <v>0</v>
      </c>
      <c r="H4" s="5" t="s">
        <v>18</v>
      </c>
      <c r="I4" s="14">
        <f>SUMIFS('MONTHLY DATA'!F:F,'MONTHLY DATA'!B:B,'WEEK TO WEEK SALES '!$I$1,'MONTHLY DATA'!J:J,'WEEK TO WEEK SALES '!H4)</f>
        <v>0</v>
      </c>
      <c r="J4" s="14">
        <f>SUMIFS('MONTHLY DATA'!F:F,'MONTHLY DATA'!B:B,'WEEK TO WEEK SALES '!$J$1,'MONTHLY DATA'!J:J,'WEEK TO WEEK SALES '!H4)</f>
        <v>140000</v>
      </c>
      <c r="K4" s="14">
        <f>SUMIFS('MONTHLY DATA'!F:F,'MONTHLY DATA'!B:B,'WEEK TO WEEK SALES '!$K$1,'MONTHLY DATA'!J:J,'WEEK TO WEEK SALES '!H4)</f>
        <v>436098</v>
      </c>
      <c r="L4" s="14">
        <f>SUMIFS('MONTHLY DATA'!F:F,'MONTHLY DATA'!B:B,'WEEK TO WEEK SALES '!$L$1,'MONTHLY DATA'!J:J,'WEEK TO WEEK SALES '!H4)</f>
        <v>100000</v>
      </c>
      <c r="M4" s="14">
        <f t="shared" si="1"/>
        <v>676098</v>
      </c>
      <c r="O4" s="13" t="s">
        <v>21</v>
      </c>
      <c r="P4" s="14">
        <f>SUMIFS('MONTHLY DATA'!F:F,'MONTHLY DATA'!G:G,'WEEK TO WEEK SALES '!O4,'MONTHLY DATA'!B:B,'WEEK TO WEEK SALES '!$P$1)</f>
        <v>23407</v>
      </c>
      <c r="Q4" s="14">
        <f>SUMIFS('MONTHLY DATA'!F:F,'MONTHLY DATA'!G:G,'WEEK TO WEEK SALES '!O4,'MONTHLY DATA'!B:B,'WEEK TO WEEK SALES '!$Q$1)</f>
        <v>781289</v>
      </c>
      <c r="R4" s="14">
        <f>SUMIFS('MONTHLY DATA'!F:F,'MONTHLY DATA'!G:G,'WEEK TO WEEK SALES '!O4,'MONTHLY DATA'!B:B,'WEEK TO WEEK SALES '!$R$1)</f>
        <v>899269</v>
      </c>
      <c r="S4" s="14">
        <f>SUMIFS('MONTHLY DATA'!F:F,'MONTHLY DATA'!G:G,'WEEK TO WEEK SALES '!O4,'MONTHLY DATA'!B:B,'WEEK TO WEEK SALES '!$S$1)</f>
        <v>100000</v>
      </c>
      <c r="T4" s="14">
        <f t="shared" si="2"/>
        <v>1803965</v>
      </c>
    </row>
    <row r="5" spans="1:20" x14ac:dyDescent="0.25">
      <c r="A5" s="13" t="s">
        <v>17</v>
      </c>
      <c r="B5" s="14">
        <f>SUMIFS('MONTHLY DATA'!F:F,'MONTHLY DATA'!I:I,'WEEK TO WEEK SALES '!A5,'MONTHLY DATA'!B:B,'WEEK TO WEEK SALES '!$B$1)</f>
        <v>0</v>
      </c>
      <c r="C5" s="14">
        <f>SUMIFS('MONTHLY DATA'!F:F,'MONTHLY DATA'!I:I,'WEEK TO WEEK SALES '!A5,'MONTHLY DATA'!B:B,'WEEK TO WEEK SALES '!$C$1)</f>
        <v>151912</v>
      </c>
      <c r="D5" s="14">
        <f>SUMIFS('MONTHLY DATA'!F:F,'MONTHLY DATA'!I:I,'WEEK TO WEEK SALES '!A5,'MONTHLY DATA'!B:B,'WEEK TO WEEK SALES '!$D$1)</f>
        <v>414324</v>
      </c>
      <c r="E5" s="14">
        <f>SUMIFS('MONTHLY DATA'!F:F,'MONTHLY DATA'!I:I,'WEEK TO WEEK SALES '!A5,'MONTHLY DATA'!B:B,'WEEK TO WEEK SALES '!$E$1)</f>
        <v>0</v>
      </c>
      <c r="F5" s="14">
        <f t="shared" si="0"/>
        <v>566236</v>
      </c>
      <c r="H5" s="5" t="s">
        <v>19</v>
      </c>
      <c r="I5" s="14">
        <f>SUMIFS('MONTHLY DATA'!F:F,'MONTHLY DATA'!B:B,'WEEK TO WEEK SALES '!$I$1,'MONTHLY DATA'!J:J,'WEEK TO WEEK SALES '!H5)</f>
        <v>1188000</v>
      </c>
      <c r="J5" s="14">
        <f>SUMIFS('MONTHLY DATA'!F:F,'MONTHLY DATA'!B:B,'WEEK TO WEEK SALES '!$J$1,'MONTHLY DATA'!J:J,'WEEK TO WEEK SALES '!H5)</f>
        <v>345397</v>
      </c>
      <c r="K5" s="14">
        <f>SUMIFS('MONTHLY DATA'!F:F,'MONTHLY DATA'!B:B,'WEEK TO WEEK SALES '!$K$1,'MONTHLY DATA'!J:J,'WEEK TO WEEK SALES '!H5)</f>
        <v>940000</v>
      </c>
      <c r="L5" s="14">
        <f>SUMIFS('MONTHLY DATA'!F:F,'MONTHLY DATA'!B:B,'WEEK TO WEEK SALES '!$L$1,'MONTHLY DATA'!J:J,'WEEK TO WEEK SALES '!H5)</f>
        <v>0</v>
      </c>
      <c r="M5" s="14">
        <f t="shared" si="1"/>
        <v>2473397</v>
      </c>
      <c r="O5" s="13" t="s">
        <v>65</v>
      </c>
      <c r="P5" s="14">
        <f>SUMIFS('MONTHLY DATA'!F:F,'MONTHLY DATA'!G:G,'WEEK TO WEEK SALES '!O5,'MONTHLY DATA'!B:B,'WEEK TO WEEK SALES '!$P$1)</f>
        <v>0</v>
      </c>
      <c r="Q5" s="14">
        <f>SUMIFS('MONTHLY DATA'!F:F,'MONTHLY DATA'!G:G,'WEEK TO WEEK SALES '!O5,'MONTHLY DATA'!B:B,'WEEK TO WEEK SALES '!$Q$1)</f>
        <v>0</v>
      </c>
      <c r="R5" s="14">
        <f>SUMIFS('MONTHLY DATA'!F:F,'MONTHLY DATA'!G:G,'WEEK TO WEEK SALES '!O5,'MONTHLY DATA'!B:B,'WEEK TO WEEK SALES '!$R$1)</f>
        <v>0</v>
      </c>
      <c r="S5" s="14">
        <f>SUMIFS('MONTHLY DATA'!F:F,'MONTHLY DATA'!G:G,'WEEK TO WEEK SALES '!O5,'MONTHLY DATA'!B:B,'WEEK TO WEEK SALES '!$S$1)</f>
        <v>0</v>
      </c>
      <c r="T5" s="14">
        <f t="shared" si="2"/>
        <v>0</v>
      </c>
    </row>
    <row r="6" spans="1:20" x14ac:dyDescent="0.25">
      <c r="A6" s="13" t="s">
        <v>56</v>
      </c>
      <c r="B6" s="14">
        <f>SUMIFS('MONTHLY DATA'!F:F,'MONTHLY DATA'!I:I,'WEEK TO WEEK SALES '!A6,'MONTHLY DATA'!B:B,'WEEK TO WEEK SALES '!$B$1)</f>
        <v>0</v>
      </c>
      <c r="C6" s="14">
        <f>SUMIFS('MONTHLY DATA'!F:F,'MONTHLY DATA'!I:I,'WEEK TO WEEK SALES '!A6,'MONTHLY DATA'!B:B,'WEEK TO WEEK SALES '!$C$1)</f>
        <v>195887</v>
      </c>
      <c r="D6" s="14">
        <f>SUMIFS('MONTHLY DATA'!F:F,'MONTHLY DATA'!I:I,'WEEK TO WEEK SALES '!A6,'MONTHLY DATA'!B:B,'WEEK TO WEEK SALES '!$D$1)</f>
        <v>0</v>
      </c>
      <c r="E6" s="14">
        <f>SUMIFS('MONTHLY DATA'!F:F,'MONTHLY DATA'!I:I,'WEEK TO WEEK SALES '!A6,'MONTHLY DATA'!B:B,'WEEK TO WEEK SALES '!$E$1)</f>
        <v>100000</v>
      </c>
      <c r="F6" s="14">
        <f t="shared" ref="F6:F13" si="3">B6+C6+D6+E6</f>
        <v>295887</v>
      </c>
      <c r="H6" s="5" t="s">
        <v>74</v>
      </c>
      <c r="I6" s="14">
        <f>SUMIFS('MONTHLY DATA'!F:F,'MONTHLY DATA'!B:B,'WEEK TO WEEK SALES '!$I$1,'MONTHLY DATA'!J:J,'WEEK TO WEEK SALES '!H6)</f>
        <v>0</v>
      </c>
      <c r="J6" s="14">
        <f>SUMIFS('MONTHLY DATA'!F:F,'MONTHLY DATA'!B:B,'WEEK TO WEEK SALES '!$J$1,'MONTHLY DATA'!J:J,'WEEK TO WEEK SALES '!H6)</f>
        <v>0</v>
      </c>
      <c r="K6" s="14">
        <f>SUMIFS('MONTHLY DATA'!F:F,'MONTHLY DATA'!B:B,'WEEK TO WEEK SALES '!$K$1,'MONTHLY DATA'!J:J,'WEEK TO WEEK SALES '!H6)</f>
        <v>0</v>
      </c>
      <c r="L6" s="14">
        <f>SUMIFS('MONTHLY DATA'!F:F,'MONTHLY DATA'!B:B,'WEEK TO WEEK SALES '!$L$1,'MONTHLY DATA'!J:J,'WEEK TO WEEK SALES '!H6)</f>
        <v>0</v>
      </c>
      <c r="M6" s="14">
        <f t="shared" si="1"/>
        <v>0</v>
      </c>
      <c r="O6" s="1" t="s">
        <v>454</v>
      </c>
      <c r="P6" s="14">
        <f>SUMIFS('MONTHLY DATA'!F:F,'MONTHLY DATA'!G:G,'WEEK TO WEEK SALES '!O6,'MONTHLY DATA'!B:B,'WEEK TO WEEK SALES '!$P$1)</f>
        <v>0</v>
      </c>
      <c r="Q6" s="14">
        <f>SUMIFS('MONTHLY DATA'!F:F,'MONTHLY DATA'!G:G,'WEEK TO WEEK SALES '!O6,'MONTHLY DATA'!B:B,'WEEK TO WEEK SALES '!$Q$1)</f>
        <v>89145</v>
      </c>
      <c r="R6" s="14">
        <f>SUMIFS('MONTHLY DATA'!F:F,'MONTHLY DATA'!G:G,'WEEK TO WEEK SALES '!O6,'MONTHLY DATA'!B:B,'WEEK TO WEEK SALES '!$R$1)</f>
        <v>0</v>
      </c>
      <c r="S6" s="14">
        <f>SUMIFS('MONTHLY DATA'!F:F,'MONTHLY DATA'!G:G,'WEEK TO WEEK SALES '!O6,'MONTHLY DATA'!B:B,'WEEK TO WEEK SALES '!$S$1)</f>
        <v>0</v>
      </c>
      <c r="T6" s="14">
        <f t="shared" ref="T6:T7" si="4">SUM(P6:S6)</f>
        <v>89145</v>
      </c>
    </row>
    <row r="7" spans="1:20" x14ac:dyDescent="0.25">
      <c r="A7" s="13" t="s">
        <v>26</v>
      </c>
      <c r="B7" s="14">
        <f>SUMIFS('MONTHLY DATA'!F:F,'MONTHLY DATA'!I:I,'WEEK TO WEEK SALES '!A7,'MONTHLY DATA'!B:B,'WEEK TO WEEK SALES '!$B$1)</f>
        <v>1419000</v>
      </c>
      <c r="C7" s="14">
        <f>SUMIFS('MONTHLY DATA'!F:F,'MONTHLY DATA'!I:I,'WEEK TO WEEK SALES '!A7,'MONTHLY DATA'!B:B,'WEEK TO WEEK SALES '!$C$1)</f>
        <v>0</v>
      </c>
      <c r="D7" s="14">
        <f>SUMIFS('MONTHLY DATA'!F:F,'MONTHLY DATA'!I:I,'WEEK TO WEEK SALES '!A7,'MONTHLY DATA'!B:B,'WEEK TO WEEK SALES '!$D$1)</f>
        <v>0</v>
      </c>
      <c r="E7" s="14">
        <f>SUMIFS('MONTHLY DATA'!F:F,'MONTHLY DATA'!I:I,'WEEK TO WEEK SALES '!A7,'MONTHLY DATA'!B:B,'WEEK TO WEEK SALES '!$E$1)</f>
        <v>0</v>
      </c>
      <c r="F7" s="14">
        <f t="shared" si="3"/>
        <v>1419000</v>
      </c>
      <c r="H7" s="5" t="s">
        <v>99</v>
      </c>
      <c r="I7" s="14">
        <f>SUMIFS('MONTHLY DATA'!F:F,'MONTHLY DATA'!B:B,'WEEK TO WEEK SALES '!$I$1,'MONTHLY DATA'!J:J,'WEEK TO WEEK SALES '!H7)</f>
        <v>0</v>
      </c>
      <c r="J7" s="14">
        <f>SUMIFS('MONTHLY DATA'!F:F,'MONTHLY DATA'!B:B,'WEEK TO WEEK SALES '!$J$1,'MONTHLY DATA'!J:J,'WEEK TO WEEK SALES '!H7)</f>
        <v>0</v>
      </c>
      <c r="K7" s="14">
        <f>SUMIFS('MONTHLY DATA'!F:F,'MONTHLY DATA'!B:B,'WEEK TO WEEK SALES '!$K$1,'MONTHLY DATA'!J:J,'WEEK TO WEEK SALES '!H7)</f>
        <v>0</v>
      </c>
      <c r="L7" s="14">
        <f>SUMIFS('MONTHLY DATA'!F:F,'MONTHLY DATA'!B:B,'WEEK TO WEEK SALES '!$L$1,'MONTHLY DATA'!J:J,'WEEK TO WEEK SALES '!H7)</f>
        <v>0</v>
      </c>
      <c r="M7" s="14">
        <f t="shared" si="1"/>
        <v>0</v>
      </c>
      <c r="O7" s="13" t="s">
        <v>140</v>
      </c>
      <c r="P7" s="14">
        <f>SUMIFS('MONTHLY DATA'!F:F,'MONTHLY DATA'!G:G,'WEEK TO WEEK SALES '!O7,'MONTHLY DATA'!B:B,'WEEK TO WEEK SALES '!$P$1)</f>
        <v>0</v>
      </c>
      <c r="Q7" s="14">
        <f>SUMIFS('MONTHLY DATA'!F:F,'MONTHLY DATA'!G:G,'WEEK TO WEEK SALES '!O7,'MONTHLY DATA'!B:B,'WEEK TO WEEK SALES '!$Q$1)</f>
        <v>0</v>
      </c>
      <c r="R7" s="14">
        <f>SUMIFS('MONTHLY DATA'!F:F,'MONTHLY DATA'!G:G,'WEEK TO WEEK SALES '!O7,'MONTHLY DATA'!B:B,'WEEK TO WEEK SALES '!$R$1)</f>
        <v>0</v>
      </c>
      <c r="S7" s="14">
        <f>SUMIFS('MONTHLY DATA'!F:F,'MONTHLY DATA'!G:G,'WEEK TO WEEK SALES '!O7,'MONTHLY DATA'!B:B,'WEEK TO WEEK SALES '!$S$1)</f>
        <v>0</v>
      </c>
      <c r="T7" s="14">
        <f t="shared" si="4"/>
        <v>0</v>
      </c>
    </row>
    <row r="8" spans="1:20" x14ac:dyDescent="0.25">
      <c r="A8" s="13" t="s">
        <v>27</v>
      </c>
      <c r="B8" s="14">
        <f>SUMIFS('MONTHLY DATA'!F:F,'MONTHLY DATA'!I:I,'WEEK TO WEEK SALES '!A8,'MONTHLY DATA'!B:B,'WEEK TO WEEK SALES '!$B$1)</f>
        <v>700000</v>
      </c>
      <c r="C8" s="14">
        <f>SUMIFS('MONTHLY DATA'!F:F,'MONTHLY DATA'!I:I,'WEEK TO WEEK SALES '!A8,'MONTHLY DATA'!B:B,'WEEK TO WEEK SALES '!$C$1)</f>
        <v>0</v>
      </c>
      <c r="D8" s="14">
        <f>SUMIFS('MONTHLY DATA'!F:F,'MONTHLY DATA'!I:I,'WEEK TO WEEK SALES '!A8,'MONTHLY DATA'!B:B,'WEEK TO WEEK SALES '!$D$1)</f>
        <v>0</v>
      </c>
      <c r="E8" s="14">
        <f>SUMIFS('MONTHLY DATA'!F:F,'MONTHLY DATA'!I:I,'WEEK TO WEEK SALES '!A8,'MONTHLY DATA'!B:B,'WEEK TO WEEK SALES '!$E$1)</f>
        <v>0</v>
      </c>
      <c r="F8" s="14">
        <f t="shared" si="3"/>
        <v>700000</v>
      </c>
      <c r="H8" s="5" t="s">
        <v>33</v>
      </c>
      <c r="I8" s="14">
        <f>SUMIFS('MONTHLY DATA'!F:F,'MONTHLY DATA'!B:B,'WEEK TO WEEK SALES '!$I$1,'MONTHLY DATA'!J:J,'WEEK TO WEEK SALES '!H8)</f>
        <v>0</v>
      </c>
      <c r="J8" s="14">
        <f>SUMIFS('MONTHLY DATA'!F:F,'MONTHLY DATA'!B:B,'WEEK TO WEEK SALES '!$J$1,'MONTHLY DATA'!J:J,'WEEK TO WEEK SALES '!H8)</f>
        <v>0</v>
      </c>
      <c r="K8" s="14">
        <f>SUMIFS('MONTHLY DATA'!F:F,'MONTHLY DATA'!B:B,'WEEK TO WEEK SALES '!$K$1,'MONTHLY DATA'!J:J,'WEEK TO WEEK SALES '!H8)</f>
        <v>0</v>
      </c>
      <c r="L8" s="14">
        <f>SUMIFS('MONTHLY DATA'!F:F,'MONTHLY DATA'!B:B,'WEEK TO WEEK SALES '!$L$1,'MONTHLY DATA'!J:J,'WEEK TO WEEK SALES '!H8)</f>
        <v>0</v>
      </c>
      <c r="M8" s="14">
        <f t="shared" si="1"/>
        <v>0</v>
      </c>
      <c r="O8" s="13" t="s">
        <v>13</v>
      </c>
      <c r="P8" s="14">
        <f>SUMIFS('MONTHLY DATA'!F:F,'MONTHLY DATA'!G:G,'WEEK TO WEEK SALES '!O8,'MONTHLY DATA'!B:B,'WEEK TO WEEK SALES '!$P$1)</f>
        <v>32000</v>
      </c>
      <c r="Q8" s="14">
        <f>SUMIFS('MONTHLY DATA'!F:F,'MONTHLY DATA'!G:G,'WEEK TO WEEK SALES '!O8,'MONTHLY DATA'!B:B,'WEEK TO WEEK SALES '!$Q$1)</f>
        <v>830000</v>
      </c>
      <c r="R8" s="14">
        <f>SUMIFS('MONTHLY DATA'!F:F,'MONTHLY DATA'!G:G,'WEEK TO WEEK SALES '!O8,'MONTHLY DATA'!B:B,'WEEK TO WEEK SALES '!$R$1)</f>
        <v>3050000</v>
      </c>
      <c r="S8" s="14">
        <f>SUMIFS('MONTHLY DATA'!F:F,'MONTHLY DATA'!G:G,'WEEK TO WEEK SALES '!O8,'MONTHLY DATA'!B:B,'WEEK TO WEEK SALES '!$S$1)</f>
        <v>150000</v>
      </c>
      <c r="T8" s="14">
        <f t="shared" si="2"/>
        <v>4062000</v>
      </c>
    </row>
    <row r="9" spans="1:20" x14ac:dyDescent="0.25">
      <c r="A9" s="13" t="s">
        <v>136</v>
      </c>
      <c r="B9" s="14">
        <f>SUMIFS('MONTHLY DATA'!F:F,'MONTHLY DATA'!I:I,'WEEK TO WEEK SALES '!A9,'MONTHLY DATA'!B:B,'WEEK TO WEEK SALES '!$B$1)</f>
        <v>0</v>
      </c>
      <c r="C9" s="14">
        <f>SUMIFS('MONTHLY DATA'!F:F,'MONTHLY DATA'!I:I,'WEEK TO WEEK SALES '!A9,'MONTHLY DATA'!B:B,'WEEK TO WEEK SALES '!$C$1)</f>
        <v>200000</v>
      </c>
      <c r="D9" s="14">
        <f>SUMIFS('MONTHLY DATA'!F:F,'MONTHLY DATA'!I:I,'WEEK TO WEEK SALES '!A9,'MONTHLY DATA'!B:B,'WEEK TO WEEK SALES '!$D$1)</f>
        <v>0</v>
      </c>
      <c r="E9" s="14">
        <f>SUMIFS('MONTHLY DATA'!F:F,'MONTHLY DATA'!I:I,'WEEK TO WEEK SALES '!A9,'MONTHLY DATA'!B:B,'WEEK TO WEEK SALES '!$E$1)</f>
        <v>0</v>
      </c>
      <c r="F9" s="14">
        <f t="shared" si="3"/>
        <v>200000</v>
      </c>
      <c r="H9" s="5" t="s">
        <v>81</v>
      </c>
      <c r="I9" s="14">
        <f>SUMIFS('MONTHLY DATA'!F:F,'MONTHLY DATA'!B:B,'WEEK TO WEEK SALES '!$I$1,'MONTHLY DATA'!J:J,'WEEK TO WEEK SALES '!H9)</f>
        <v>2904000</v>
      </c>
      <c r="J9" s="14">
        <f>SUMIFS('MONTHLY DATA'!F:F,'MONTHLY DATA'!B:B,'WEEK TO WEEK SALES '!$J$1,'MONTHLY DATA'!J:J,'WEEK TO WEEK SALES '!H9)</f>
        <v>490000</v>
      </c>
      <c r="K9" s="14">
        <f>SUMIFS('MONTHLY DATA'!F:F,'MONTHLY DATA'!B:B,'WEEK TO WEEK SALES '!$K$1,'MONTHLY DATA'!J:J,'WEEK TO WEEK SALES '!H9)</f>
        <v>860000</v>
      </c>
      <c r="L9" s="14">
        <f>SUMIFS('MONTHLY DATA'!F:F,'MONTHLY DATA'!B:B,'WEEK TO WEEK SALES '!$L$1,'MONTHLY DATA'!J:J,'WEEK TO WEEK SALES '!H9)</f>
        <v>0</v>
      </c>
      <c r="M9" s="14">
        <f t="shared" si="1"/>
        <v>4254000</v>
      </c>
      <c r="O9" s="107" t="s">
        <v>38</v>
      </c>
      <c r="P9" s="121">
        <f>SUM(P2:P8)</f>
        <v>5731407</v>
      </c>
      <c r="Q9" s="121">
        <f>SUM(Q2:Q8)</f>
        <v>4620434</v>
      </c>
      <c r="R9" s="121">
        <f>SUM(R2:R8)</f>
        <v>7735269</v>
      </c>
      <c r="S9" s="121">
        <f>SUM(S2:S8)</f>
        <v>1002000</v>
      </c>
      <c r="T9" s="121">
        <f>SUM(T2:T8)</f>
        <v>19089110</v>
      </c>
    </row>
    <row r="10" spans="1:20" x14ac:dyDescent="0.25">
      <c r="A10" s="13" t="s">
        <v>89</v>
      </c>
      <c r="B10" s="14">
        <f>SUMIFS('MONTHLY DATA'!F:F,'MONTHLY DATA'!I:I,'WEEK TO WEEK SALES '!A10,'MONTHLY DATA'!B:B,'WEEK TO WEEK SALES '!$B$1)</f>
        <v>0</v>
      </c>
      <c r="C10" s="14">
        <f>SUMIFS('MONTHLY DATA'!F:F,'MONTHLY DATA'!I:I,'WEEK TO WEEK SALES '!A10,'MONTHLY DATA'!B:B,'WEEK TO WEEK SALES '!$C$1)</f>
        <v>0</v>
      </c>
      <c r="D10" s="14">
        <f>SUMIFS('MONTHLY DATA'!F:F,'MONTHLY DATA'!I:I,'WEEK TO WEEK SALES '!A10,'MONTHLY DATA'!B:B,'WEEK TO WEEK SALES '!$D$1)</f>
        <v>0</v>
      </c>
      <c r="E10" s="14">
        <f>SUMIFS('MONTHLY DATA'!F:F,'MONTHLY DATA'!I:I,'WEEK TO WEEK SALES '!A10,'MONTHLY DATA'!B:B,'WEEK TO WEEK SALES '!$E$1)</f>
        <v>0</v>
      </c>
      <c r="F10" s="14">
        <f t="shared" si="3"/>
        <v>0</v>
      </c>
      <c r="H10" s="5" t="s">
        <v>149</v>
      </c>
      <c r="I10" s="14">
        <f>SUMIFS('MONTHLY DATA'!F:F,'MONTHLY DATA'!B:B,'WEEK TO WEEK SALES '!$I$1,'MONTHLY DATA'!J:J,'WEEK TO WEEK SALES '!H10)</f>
        <v>0</v>
      </c>
      <c r="J10" s="14">
        <f>SUMIFS('MONTHLY DATA'!F:F,'MONTHLY DATA'!B:B,'WEEK TO WEEK SALES '!$J$1,'MONTHLY DATA'!J:J,'WEEK TO WEEK SALES '!H10)</f>
        <v>0</v>
      </c>
      <c r="K10" s="14">
        <f>SUMIFS('MONTHLY DATA'!F:F,'MONTHLY DATA'!B:B,'WEEK TO WEEK SALES '!$K$1,'MONTHLY DATA'!J:J,'WEEK TO WEEK SALES '!H10)</f>
        <v>0</v>
      </c>
      <c r="L10" s="14">
        <f>SUMIFS('MONTHLY DATA'!F:F,'MONTHLY DATA'!B:B,'WEEK TO WEEK SALES '!$L$1,'MONTHLY DATA'!J:J,'WEEK TO WEEK SALES '!H10)</f>
        <v>0</v>
      </c>
      <c r="M10" s="14">
        <f t="shared" si="1"/>
        <v>0</v>
      </c>
    </row>
    <row r="11" spans="1:20" x14ac:dyDescent="0.25">
      <c r="A11" s="13" t="s">
        <v>102</v>
      </c>
      <c r="B11" s="14">
        <f>SUMIFS('MONTHLY DATA'!F:F,'MONTHLY DATA'!I:I,'WEEK TO WEEK SALES '!A11,'MONTHLY DATA'!B:B,'WEEK TO WEEK SALES '!$B$1)</f>
        <v>0</v>
      </c>
      <c r="C11" s="14">
        <f>SUMIFS('MONTHLY DATA'!F:F,'MONTHLY DATA'!I:I,'WEEK TO WEEK SALES '!A11,'MONTHLY DATA'!B:B,'WEEK TO WEEK SALES '!$C$1)</f>
        <v>0</v>
      </c>
      <c r="D11" s="14">
        <f>SUMIFS('MONTHLY DATA'!F:F,'MONTHLY DATA'!I:I,'WEEK TO WEEK SALES '!A11,'MONTHLY DATA'!B:B,'WEEK TO WEEK SALES '!$D$1)</f>
        <v>0</v>
      </c>
      <c r="E11" s="14">
        <f>SUMIFS('MONTHLY DATA'!F:F,'MONTHLY DATA'!I:I,'WEEK TO WEEK SALES '!A11,'MONTHLY DATA'!B:B,'WEEK TO WEEK SALES '!$E$1)</f>
        <v>0</v>
      </c>
      <c r="F11" s="14">
        <f t="shared" si="3"/>
        <v>0</v>
      </c>
      <c r="H11" s="5"/>
      <c r="I11" s="14">
        <f>SUMIFS('MONTHLY DATA'!F:F,'MONTHLY DATA'!B:B,'WEEK TO WEEK SALES '!$I$1,'MONTHLY DATA'!J:J,'WEEK TO WEEK SALES '!H11)</f>
        <v>0</v>
      </c>
      <c r="J11" s="14">
        <f>SUMIFS('MONTHLY DATA'!F:F,'MONTHLY DATA'!B:B,'WEEK TO WEEK SALES '!$J$1,'MONTHLY DATA'!J:J,'WEEK TO WEEK SALES '!H11)</f>
        <v>0</v>
      </c>
      <c r="K11" s="14">
        <f>SUMIFS('MONTHLY DATA'!F:F,'MONTHLY DATA'!B:B,'WEEK TO WEEK SALES '!$K$1,'MONTHLY DATA'!J:J,'WEEK TO WEEK SALES '!H11)</f>
        <v>0</v>
      </c>
      <c r="L11" s="14">
        <f>SUMIFS('MONTHLY DATA'!F:F,'MONTHLY DATA'!B:B,'WEEK TO WEEK SALES '!$L$1,'MONTHLY DATA'!J:J,'WEEK TO WEEK SALES '!H11)</f>
        <v>0</v>
      </c>
      <c r="M11" s="14">
        <f t="shared" si="1"/>
        <v>0</v>
      </c>
    </row>
    <row r="12" spans="1:20" x14ac:dyDescent="0.25">
      <c r="A12" s="13" t="s">
        <v>24</v>
      </c>
      <c r="B12" s="14">
        <f>SUMIFS('MONTHLY DATA'!F:F,'MONTHLY DATA'!I:I,'WEEK TO WEEK SALES '!A12,'MONTHLY DATA'!B:B,'WEEK TO WEEK SALES '!$B$1)</f>
        <v>0</v>
      </c>
      <c r="C12" s="14">
        <f>SUMIFS('MONTHLY DATA'!F:F,'MONTHLY DATA'!I:I,'WEEK TO WEEK SALES '!A12,'MONTHLY DATA'!B:B,'WEEK TO WEEK SALES '!$C$1)</f>
        <v>1200000</v>
      </c>
      <c r="D12" s="14">
        <f>SUMIFS('MONTHLY DATA'!F:F,'MONTHLY DATA'!I:I,'WEEK TO WEEK SALES '!A12,'MONTHLY DATA'!B:B,'WEEK TO WEEK SALES '!$D$1)</f>
        <v>0</v>
      </c>
      <c r="E12" s="14">
        <f>SUMIFS('MONTHLY DATA'!F:F,'MONTHLY DATA'!I:I,'WEEK TO WEEK SALES '!A12,'MONTHLY DATA'!B:B,'WEEK TO WEEK SALES '!$E$1)</f>
        <v>0</v>
      </c>
      <c r="F12" s="14">
        <f t="shared" si="3"/>
        <v>1200000</v>
      </c>
      <c r="H12" s="5" t="s">
        <v>127</v>
      </c>
      <c r="I12" s="14">
        <f>SUMIFS('MONTHLY DATA'!F:F,'MONTHLY DATA'!B:B,'WEEK TO WEEK SALES '!$I$1,'MONTHLY DATA'!J:J,'WEEK TO WEEK SALES '!H12)</f>
        <v>0</v>
      </c>
      <c r="J12" s="14">
        <f>SUMIFS('MONTHLY DATA'!F:F,'MONTHLY DATA'!B:B,'WEEK TO WEEK SALES '!$J$1,'MONTHLY DATA'!J:J,'WEEK TO WEEK SALES '!H12)</f>
        <v>0</v>
      </c>
      <c r="K12" s="14">
        <f>SUMIFS('MONTHLY DATA'!F:F,'MONTHLY DATA'!B:B,'WEEK TO WEEK SALES '!$K$1,'MONTHLY DATA'!J:J,'WEEK TO WEEK SALES '!H12)</f>
        <v>0</v>
      </c>
      <c r="L12" s="14">
        <f>SUMIFS('MONTHLY DATA'!F:F,'MONTHLY DATA'!B:B,'WEEK TO WEEK SALES '!$L$1,'MONTHLY DATA'!J:J,'WEEK TO WEEK SALES '!H12)</f>
        <v>0</v>
      </c>
      <c r="M12" s="14">
        <f t="shared" si="1"/>
        <v>0</v>
      </c>
    </row>
    <row r="13" spans="1:20" x14ac:dyDescent="0.25">
      <c r="A13" s="13" t="s">
        <v>188</v>
      </c>
      <c r="B13" s="14">
        <f>SUMIFS('MONTHLY DATA'!F:F,'MONTHLY DATA'!I:I,'WEEK TO WEEK SALES '!A13,'MONTHLY DATA'!B:B,'WEEK TO WEEK SALES '!$B$1)</f>
        <v>0</v>
      </c>
      <c r="C13" s="14">
        <f>SUMIFS('MONTHLY DATA'!F:F,'MONTHLY DATA'!I:I,'WEEK TO WEEK SALES '!A13,'MONTHLY DATA'!B:B,'WEEK TO WEEK SALES '!$C$1)</f>
        <v>0</v>
      </c>
      <c r="D13" s="14">
        <f>SUMIFS('MONTHLY DATA'!F:F,'MONTHLY DATA'!I:I,'WEEK TO WEEK SALES '!A13,'MONTHLY DATA'!B:B,'WEEK TO WEEK SALES '!$D$1)</f>
        <v>0</v>
      </c>
      <c r="E13" s="14">
        <f>SUMIFS('MONTHLY DATA'!F:F,'MONTHLY DATA'!I:I,'WEEK TO WEEK SALES '!A13,'MONTHLY DATA'!B:B,'WEEK TO WEEK SALES '!$E$1)</f>
        <v>0</v>
      </c>
      <c r="F13" s="14">
        <f t="shared" si="3"/>
        <v>0</v>
      </c>
      <c r="G13" s="20"/>
      <c r="H13" s="5" t="s">
        <v>133</v>
      </c>
      <c r="I13" s="14">
        <f>SUMIFS('MONTHLY DATA'!F:F,'MONTHLY DATA'!B:B,'WEEK TO WEEK SALES '!$I$1,'MONTHLY DATA'!J:J,'WEEK TO WEEK SALES '!H13)</f>
        <v>23407</v>
      </c>
      <c r="J13" s="14">
        <f>SUMIFS('MONTHLY DATA'!F:F,'MONTHLY DATA'!B:B,'WEEK TO WEEK SALES '!$J$1,'MONTHLY DATA'!J:J,'WEEK TO WEEK SALES '!H13)</f>
        <v>319145</v>
      </c>
      <c r="K13" s="14">
        <f>SUMIFS('MONTHLY DATA'!F:F,'MONTHLY DATA'!B:B,'WEEK TO WEEK SALES '!$K$1,'MONTHLY DATA'!J:J,'WEEK TO WEEK SALES '!H13)</f>
        <v>890000</v>
      </c>
      <c r="L13" s="14">
        <f>SUMIFS('MONTHLY DATA'!F:F,'MONTHLY DATA'!B:B,'WEEK TO WEEK SALES '!$L$1,'MONTHLY DATA'!J:J,'WEEK TO WEEK SALES '!H13)</f>
        <v>0</v>
      </c>
      <c r="M13" s="14">
        <f t="shared" si="1"/>
        <v>1232552</v>
      </c>
    </row>
    <row r="14" spans="1:20" x14ac:dyDescent="0.25">
      <c r="A14" s="107" t="s">
        <v>38</v>
      </c>
      <c r="B14" s="121">
        <f>SUM(B2:B13)</f>
        <v>5731407</v>
      </c>
      <c r="C14" s="121">
        <f>SUM(C2:C13)</f>
        <v>4620434</v>
      </c>
      <c r="D14" s="121">
        <f>SUM(D2:D13)</f>
        <v>7735269</v>
      </c>
      <c r="E14" s="121">
        <f>SUM(E2:E13)</f>
        <v>1002000</v>
      </c>
      <c r="F14" s="121">
        <f>SUM(F2:F13)</f>
        <v>19089110</v>
      </c>
      <c r="H14" s="5" t="s">
        <v>137</v>
      </c>
      <c r="I14" s="14">
        <f>SUMIFS('MONTHLY DATA'!F:F,'MONTHLY DATA'!B:B,'WEEK TO WEEK SALES '!$I$1,'MONTHLY DATA'!J:J,'WEEK TO WEEK SALES '!H14)</f>
        <v>0</v>
      </c>
      <c r="J14" s="14">
        <f>SUMIFS('MONTHLY DATA'!F:F,'MONTHLY DATA'!B:B,'WEEK TO WEEK SALES '!$J$1,'MONTHLY DATA'!J:J,'WEEK TO WEEK SALES '!H14)</f>
        <v>0</v>
      </c>
      <c r="K14" s="14">
        <f>SUMIFS('MONTHLY DATA'!F:F,'MONTHLY DATA'!B:B,'WEEK TO WEEK SALES '!$K$1,'MONTHLY DATA'!J:J,'WEEK TO WEEK SALES '!H14)</f>
        <v>0</v>
      </c>
      <c r="L14" s="14">
        <f>SUMIFS('MONTHLY DATA'!F:F,'MONTHLY DATA'!B:B,'WEEK TO WEEK SALES '!$L$1,'MONTHLY DATA'!J:J,'WEEK TO WEEK SALES '!H14)</f>
        <v>0</v>
      </c>
      <c r="M14" s="14">
        <f t="shared" si="1"/>
        <v>0</v>
      </c>
    </row>
    <row r="15" spans="1:20" x14ac:dyDescent="0.25">
      <c r="G15" s="20"/>
      <c r="H15" s="5" t="s">
        <v>183</v>
      </c>
      <c r="I15" s="14">
        <f>SUMIFS('MONTHLY DATA'!F:F,'MONTHLY DATA'!B:B,'WEEK TO WEEK SALES '!$I$1,'MONTHLY DATA'!J:J,'WEEK TO WEEK SALES '!H15)</f>
        <v>0</v>
      </c>
      <c r="J15" s="14">
        <f>SUMIFS('MONTHLY DATA'!F:F,'MONTHLY DATA'!B:B,'WEEK TO WEEK SALES '!$J$1,'MONTHLY DATA'!J:J,'WEEK TO WEEK SALES '!H15)</f>
        <v>0</v>
      </c>
      <c r="K15" s="14">
        <f>SUMIFS('MONTHLY DATA'!F:F,'MONTHLY DATA'!B:B,'WEEK TO WEEK SALES '!$K$1,'MONTHLY DATA'!J:J,'WEEK TO WEEK SALES '!H15)</f>
        <v>0</v>
      </c>
      <c r="L15" s="14">
        <f>SUMIFS('MONTHLY DATA'!F:F,'MONTHLY DATA'!B:B,'WEEK TO WEEK SALES '!$L$1,'MONTHLY DATA'!J:J,'WEEK TO WEEK SALES '!H15)</f>
        <v>0</v>
      </c>
      <c r="M15" s="14">
        <f t="shared" si="1"/>
        <v>0</v>
      </c>
    </row>
    <row r="16" spans="1:20" x14ac:dyDescent="0.25">
      <c r="A16" s="107" t="s">
        <v>37</v>
      </c>
      <c r="B16" s="107" t="s">
        <v>187</v>
      </c>
      <c r="C16" s="107" t="s">
        <v>35</v>
      </c>
      <c r="D16" s="107" t="s">
        <v>36</v>
      </c>
      <c r="E16" s="107" t="s">
        <v>190</v>
      </c>
      <c r="F16" s="107" t="s">
        <v>38</v>
      </c>
      <c r="G16" s="20"/>
      <c r="H16" s="5" t="s">
        <v>146</v>
      </c>
      <c r="I16" s="14">
        <f>SUMIFS('MONTHLY DATA'!F:F,'MONTHLY DATA'!B:B,'WEEK TO WEEK SALES '!$I$1,'MONTHLY DATA'!J:J,'WEEK TO WEEK SALES '!H16)</f>
        <v>0</v>
      </c>
      <c r="J16" s="14">
        <f>SUMIFS('MONTHLY DATA'!F:F,'MONTHLY DATA'!B:B,'WEEK TO WEEK SALES '!$J$1,'MONTHLY DATA'!J:J,'WEEK TO WEEK SALES '!H16)</f>
        <v>0</v>
      </c>
      <c r="K16" s="14">
        <f>SUMIFS('MONTHLY DATA'!F:F,'MONTHLY DATA'!B:B,'WEEK TO WEEK SALES '!$K$1,'MONTHLY DATA'!J:J,'WEEK TO WEEK SALES '!H16)</f>
        <v>0</v>
      </c>
      <c r="L16" s="14">
        <f>SUMIFS('MONTHLY DATA'!F:F,'MONTHLY DATA'!B:B,'WEEK TO WEEK SALES '!$L$1,'MONTHLY DATA'!J:J,'WEEK TO WEEK SALES '!H16)</f>
        <v>0</v>
      </c>
      <c r="M16" s="14">
        <f t="shared" si="1"/>
        <v>0</v>
      </c>
    </row>
    <row r="17" spans="1:13" x14ac:dyDescent="0.25">
      <c r="A17" s="5" t="s">
        <v>14</v>
      </c>
      <c r="B17" s="6">
        <f>SUMIFS('MONTHLY DATA'!F:F,'MONTHLY DATA'!C:C,'WEEK TO WEEK SALES '!A17,'MONTHLY DATA'!B:B,'WEEK TO WEEK SALES '!$B$16)</f>
        <v>0</v>
      </c>
      <c r="C17" s="6">
        <f>SUMIFS('MONTHLY DATA'!F:F,'MONTHLY DATA'!C:C,'WEEK TO WEEK SALES '!A17,'MONTHLY DATA'!B:B,'WEEK TO WEEK SALES '!$C$16)</f>
        <v>1000000</v>
      </c>
      <c r="D17" s="6">
        <f>SUMIFS('MONTHLY DATA'!F:F,'MONTHLY DATA'!C:C,'WEEK TO WEEK SALES '!A17,'MONTHLY DATA'!B:B,'WEEK TO WEEK SALES '!$D$16)</f>
        <v>170000</v>
      </c>
      <c r="E17" s="11">
        <f>SUMIFS('MONTHLY DATA'!F:F,'MONTHLY DATA'!C:C,'WEEK TO WEEK SALES '!A17,'MONTHLY DATA'!B:B,'WEEK TO WEEK SALES '!$E$16)</f>
        <v>0</v>
      </c>
      <c r="F17" s="6">
        <f>SUM(B17:E17)</f>
        <v>1170000</v>
      </c>
      <c r="G17" s="20"/>
      <c r="H17" s="107" t="s">
        <v>38</v>
      </c>
      <c r="I17" s="121">
        <f>SUM(I2:I16)</f>
        <v>5731407</v>
      </c>
      <c r="J17" s="121">
        <f>SUM(J2:J16)</f>
        <v>4620434</v>
      </c>
      <c r="K17" s="121">
        <f>SUM(K2:K16)</f>
        <v>7735269</v>
      </c>
      <c r="L17" s="121">
        <f>SUM(L2:L16)</f>
        <v>1002000</v>
      </c>
      <c r="M17" s="121">
        <f>SUM(M2:M16)</f>
        <v>19089110</v>
      </c>
    </row>
    <row r="18" spans="1:13" x14ac:dyDescent="0.25">
      <c r="A18" s="5" t="s">
        <v>63</v>
      </c>
      <c r="B18" s="6">
        <f>SUMIFS('MONTHLY DATA'!F:F,'MONTHLY DATA'!C:C,'WEEK TO WEEK SALES '!A18,'MONTHLY DATA'!B:B,'WEEK TO WEEK SALES '!$B$16)</f>
        <v>0</v>
      </c>
      <c r="C18" s="6">
        <f>SUMIFS('MONTHLY DATA'!F:F,'MONTHLY DATA'!C:C,'WEEK TO WEEK SALES '!A18,'MONTHLY DATA'!B:B,'WEEK TO WEEK SALES '!$C$16)</f>
        <v>1200000</v>
      </c>
      <c r="D18" s="6">
        <f>SUMIFS('MONTHLY DATA'!F:F,'MONTHLY DATA'!C:C,'WEEK TO WEEK SALES '!A18,'MONTHLY DATA'!B:B,'WEEK TO WEEK SALES '!$D$16)</f>
        <v>0</v>
      </c>
      <c r="E18" s="11">
        <f>SUMIFS('MONTHLY DATA'!F:F,'MONTHLY DATA'!C:C,'WEEK TO WEEK SALES '!A18,'MONTHLY DATA'!B:B,'WEEK TO WEEK SALES '!$E$16)</f>
        <v>380000</v>
      </c>
      <c r="F18" s="6">
        <f t="shared" ref="F18:F20" si="5">SUM(B18:E18)</f>
        <v>1580000</v>
      </c>
      <c r="G18" s="20"/>
    </row>
    <row r="19" spans="1:13" x14ac:dyDescent="0.25">
      <c r="A19" s="5" t="s">
        <v>130</v>
      </c>
      <c r="B19" s="6">
        <f>SUMIFS('MONTHLY DATA'!F:F,'MONTHLY DATA'!C:C,'WEEK TO WEEK SALES '!A19,'MONTHLY DATA'!B:B,'WEEK TO WEEK SALES '!$B$16)</f>
        <v>0</v>
      </c>
      <c r="C19" s="6">
        <f>SUMIFS('MONTHLY DATA'!F:F,'MONTHLY DATA'!C:C,'WEEK TO WEEK SALES '!A19,'MONTHLY DATA'!B:B,'WEEK TO WEEK SALES '!$C$16)</f>
        <v>0</v>
      </c>
      <c r="D19" s="6">
        <f>SUMIFS('MONTHLY DATA'!F:F,'MONTHLY DATA'!C:C,'WEEK TO WEEK SALES '!A19,'MONTHLY DATA'!B:B,'WEEK TO WEEK SALES '!$D$16)</f>
        <v>455869</v>
      </c>
      <c r="E19" s="11">
        <f>SUMIFS('MONTHLY DATA'!F:F,'MONTHLY DATA'!C:C,'WEEK TO WEEK SALES '!A19,'MONTHLY DATA'!B:B,'WEEK TO WEEK SALES '!$E$16)</f>
        <v>0</v>
      </c>
      <c r="F19" s="6">
        <f t="shared" si="5"/>
        <v>455869</v>
      </c>
      <c r="G19" s="20"/>
    </row>
    <row r="20" spans="1:13" x14ac:dyDescent="0.25">
      <c r="A20" s="5" t="s">
        <v>30</v>
      </c>
      <c r="B20" s="6">
        <f>SUMIFS('MONTHLY DATA'!F:F,'MONTHLY DATA'!C:C,'WEEK TO WEEK SALES '!A20,'MONTHLY DATA'!B:B,'WEEK TO WEEK SALES '!$B$16)</f>
        <v>0</v>
      </c>
      <c r="C20" s="6">
        <f>SUMIFS('MONTHLY DATA'!F:F,'MONTHLY DATA'!C:C,'WEEK TO WEEK SALES '!A20,'MONTHLY DATA'!B:B,'WEEK TO WEEK SALES '!$C$16)</f>
        <v>580000</v>
      </c>
      <c r="D20" s="6">
        <f>SUMIFS('MONTHLY DATA'!F:F,'MONTHLY DATA'!C:C,'WEEK TO WEEK SALES '!A20,'MONTHLY DATA'!B:B,'WEEK TO WEEK SALES '!$D$16)</f>
        <v>2700000</v>
      </c>
      <c r="E20" s="11">
        <f>SUMIFS('MONTHLY DATA'!F:F,'MONTHLY DATA'!C:C,'WEEK TO WEEK SALES '!A20,'MONTHLY DATA'!B:B,'WEEK TO WEEK SALES '!$E$16)</f>
        <v>0</v>
      </c>
      <c r="F20" s="6">
        <f t="shared" si="5"/>
        <v>3280000</v>
      </c>
      <c r="G20" s="20"/>
    </row>
    <row r="21" spans="1:13" x14ac:dyDescent="0.25">
      <c r="A21" s="5" t="s">
        <v>162</v>
      </c>
      <c r="B21" s="6">
        <f>SUMIFS('MONTHLY DATA'!F:F,'MONTHLY DATA'!C:C,'WEEK TO WEEK SALES '!A21,'MONTHLY DATA'!B:B,'WEEK TO WEEK SALES '!$B$16)</f>
        <v>1584000</v>
      </c>
      <c r="C21" s="6">
        <f>SUMIFS('MONTHLY DATA'!F:F,'MONTHLY DATA'!C:C,'WEEK TO WEEK SALES '!A21,'MONTHLY DATA'!B:B,'WEEK TO WEEK SALES '!$C$16)</f>
        <v>630000</v>
      </c>
      <c r="D21" s="6">
        <f>SUMIFS('MONTHLY DATA'!F:F,'MONTHLY DATA'!C:C,'WEEK TO WEEK SALES '!A21,'MONTHLY DATA'!B:B,'WEEK TO WEEK SALES '!$D$16)</f>
        <v>0</v>
      </c>
      <c r="E21" s="11">
        <f>SUMIFS('MONTHLY DATA'!F:F,'MONTHLY DATA'!C:C,'WEEK TO WEEK SALES '!A21,'MONTHLY DATA'!B:B,'WEEK TO WEEK SALES '!$E$16)</f>
        <v>100000</v>
      </c>
      <c r="F21" s="6">
        <f t="shared" ref="F21:F27" si="6">SUM(B21:E21)</f>
        <v>2314000</v>
      </c>
      <c r="G21" s="20"/>
    </row>
    <row r="22" spans="1:13" x14ac:dyDescent="0.25">
      <c r="A22" s="1" t="s">
        <v>174</v>
      </c>
      <c r="B22" s="6">
        <f>SUMIFS('MONTHLY DATA'!F:F,'MONTHLY DATA'!C:C,'WEEK TO WEEK SALES '!A22,'MONTHLY DATA'!B:B,'WEEK TO WEEK SALES '!$B$16)</f>
        <v>0</v>
      </c>
      <c r="C22" s="6">
        <f>SUMIFS('MONTHLY DATA'!F:F,'MONTHLY DATA'!C:C,'WEEK TO WEEK SALES '!A22,'MONTHLY DATA'!B:B,'WEEK TO WEEK SALES '!$C$16)</f>
        <v>35000</v>
      </c>
      <c r="D22" s="6">
        <f>SUMIFS('MONTHLY DATA'!F:F,'MONTHLY DATA'!C:C,'WEEK TO WEEK SALES '!A22,'MONTHLY DATA'!B:B,'WEEK TO WEEK SALES '!$D$16)</f>
        <v>0</v>
      </c>
      <c r="E22" s="11">
        <f>SUMIFS('MONTHLY DATA'!F:F,'MONTHLY DATA'!C:C,'WEEK TO WEEK SALES '!A22,'MONTHLY DATA'!B:B,'WEEK TO WEEK SALES '!$E$16)</f>
        <v>200000</v>
      </c>
      <c r="F22" s="6">
        <f t="shared" si="6"/>
        <v>235000</v>
      </c>
      <c r="G22" s="20"/>
    </row>
    <row r="23" spans="1:13" x14ac:dyDescent="0.25">
      <c r="A23" s="5" t="s">
        <v>32</v>
      </c>
      <c r="B23" s="6">
        <f>SUMIFS('MONTHLY DATA'!F:F,'MONTHLY DATA'!C:C,'WEEK TO WEEK SALES '!A23,'MONTHLY DATA'!B:B,'WEEK TO WEEK SALES '!$B$16)</f>
        <v>700000</v>
      </c>
      <c r="C23" s="6">
        <f>SUMIFS('MONTHLY DATA'!F:F,'MONTHLY DATA'!C:C,'WEEK TO WEEK SALES '!A23,'MONTHLY DATA'!B:B,'WEEK TO WEEK SALES '!$C$16)</f>
        <v>0</v>
      </c>
      <c r="D23" s="6">
        <f>SUMIFS('MONTHLY DATA'!F:F,'MONTHLY DATA'!C:C,'WEEK TO WEEK SALES '!A23,'MONTHLY DATA'!B:B,'WEEK TO WEEK SALES '!$D$16)</f>
        <v>0</v>
      </c>
      <c r="E23" s="11">
        <f>SUMIFS('MONTHLY DATA'!F:F,'MONTHLY DATA'!C:C,'WEEK TO WEEK SALES '!A23,'MONTHLY DATA'!B:B,'WEEK TO WEEK SALES '!$E$16)</f>
        <v>0</v>
      </c>
      <c r="F23" s="6">
        <f t="shared" ref="F23:F24" si="7">SUM(B23:E23)</f>
        <v>700000</v>
      </c>
      <c r="G23" s="20"/>
    </row>
    <row r="24" spans="1:13" x14ac:dyDescent="0.25">
      <c r="A24" s="5" t="s">
        <v>60</v>
      </c>
      <c r="B24" s="6">
        <f>SUMIFS('MONTHLY DATA'!F:F,'MONTHLY DATA'!C:C,'WEEK TO WEEK SALES '!A24,'MONTHLY DATA'!B:B,'WEEK TO WEEK SALES '!$B$16)</f>
        <v>23407</v>
      </c>
      <c r="C24" s="6">
        <f>SUMIFS('MONTHLY DATA'!F:F,'MONTHLY DATA'!C:C,'WEEK TO WEEK SALES '!A24,'MONTHLY DATA'!B:B,'WEEK TO WEEK SALES '!$C$16)</f>
        <v>30006</v>
      </c>
      <c r="D24" s="6">
        <f>SUMIFS('MONTHLY DATA'!F:F,'MONTHLY DATA'!C:C,'WEEK TO WEEK SALES '!A24,'MONTHLY DATA'!B:B,'WEEK TO WEEK SALES '!$D$16)</f>
        <v>701774</v>
      </c>
      <c r="E24" s="11">
        <f>SUMIFS('MONTHLY DATA'!F:F,'MONTHLY DATA'!C:C,'WEEK TO WEEK SALES '!A24,'MONTHLY DATA'!B:B,'WEEK TO WEEK SALES '!$E$16)</f>
        <v>0</v>
      </c>
      <c r="F24" s="6">
        <f t="shared" si="7"/>
        <v>755187</v>
      </c>
      <c r="G24" s="20"/>
    </row>
    <row r="25" spans="1:13" x14ac:dyDescent="0.25">
      <c r="A25" s="5" t="s">
        <v>67</v>
      </c>
      <c r="B25" s="6">
        <f>SUMIFS('MONTHLY DATA'!F:F,'MONTHLY DATA'!C:C,'WEEK TO WEEK SALES '!A25,'MONTHLY DATA'!B:B,'WEEK TO WEEK SALES '!$B$16)</f>
        <v>0</v>
      </c>
      <c r="C25" s="6">
        <f>SUMIFS('MONTHLY DATA'!F:F,'MONTHLY DATA'!C:C,'WEEK TO WEEK SALES '!A25,'MONTHLY DATA'!B:B,'WEEK TO WEEK SALES '!$C$16)</f>
        <v>321906</v>
      </c>
      <c r="D25" s="6">
        <f>SUMIFS('MONTHLY DATA'!F:F,'MONTHLY DATA'!C:C,'WEEK TO WEEK SALES '!A25,'MONTHLY DATA'!B:B,'WEEK TO WEEK SALES '!$D$16)</f>
        <v>414324</v>
      </c>
      <c r="E25" s="11">
        <f>SUMIFS('MONTHLY DATA'!F:F,'MONTHLY DATA'!C:C,'WEEK TO WEEK SALES '!A25,'MONTHLY DATA'!B:B,'WEEK TO WEEK SALES '!$E$16)</f>
        <v>0</v>
      </c>
      <c r="F25" s="6">
        <f t="shared" si="6"/>
        <v>736230</v>
      </c>
      <c r="G25" s="20"/>
    </row>
    <row r="26" spans="1:13" x14ac:dyDescent="0.25">
      <c r="A26" s="5" t="s">
        <v>66</v>
      </c>
      <c r="B26" s="6">
        <f>SUMIFS('MONTHLY DATA'!F:F,'MONTHLY DATA'!C:C,'WEEK TO WEEK SALES '!A26,'MONTHLY DATA'!B:B,'WEEK TO WEEK SALES '!$B$16)</f>
        <v>0</v>
      </c>
      <c r="C26" s="6">
        <f>SUMIFS('MONTHLY DATA'!F:F,'MONTHLY DATA'!C:C,'WEEK TO WEEK SALES '!A26,'MONTHLY DATA'!B:B,'WEEK TO WEEK SALES '!$C$16)</f>
        <v>0</v>
      </c>
      <c r="D26" s="6">
        <f>SUMIFS('MONTHLY DATA'!F:F,'MONTHLY DATA'!C:C,'WEEK TO WEEK SALES '!A26,'MONTHLY DATA'!B:B,'WEEK TO WEEK SALES '!$D$16)</f>
        <v>0</v>
      </c>
      <c r="E26" s="11">
        <f>SUMIFS('MONTHLY DATA'!F:F,'MONTHLY DATA'!C:C,'WEEK TO WEEK SALES '!A26,'MONTHLY DATA'!B:B,'WEEK TO WEEK SALES '!$E$16)</f>
        <v>0</v>
      </c>
      <c r="F26" s="6">
        <f t="shared" si="6"/>
        <v>0</v>
      </c>
      <c r="G26" s="20"/>
    </row>
    <row r="27" spans="1:13" x14ac:dyDescent="0.25">
      <c r="A27" s="5" t="s">
        <v>73</v>
      </c>
      <c r="B27" s="6">
        <f>SUMIFS('MONTHLY DATA'!F:F,'MONTHLY DATA'!C:C,'WEEK TO WEEK SALES '!A27,'MONTHLY DATA'!B:B,'WEEK TO WEEK SALES '!$B$16)</f>
        <v>0</v>
      </c>
      <c r="C27" s="6">
        <f>SUMIFS('MONTHLY DATA'!F:F,'MONTHLY DATA'!C:C,'WEEK TO WEEK SALES '!A27,'MONTHLY DATA'!B:B,'WEEK TO WEEK SALES '!$C$16)</f>
        <v>0</v>
      </c>
      <c r="D27" s="6">
        <f>SUMIFS('MONTHLY DATA'!F:F,'MONTHLY DATA'!C:C,'WEEK TO WEEK SALES '!A27,'MONTHLY DATA'!B:B,'WEEK TO WEEK SALES '!$D$16)</f>
        <v>192000</v>
      </c>
      <c r="E27" s="11">
        <f>SUMIFS('MONTHLY DATA'!F:F,'MONTHLY DATA'!C:C,'WEEK TO WEEK SALES '!A27,'MONTHLY DATA'!B:B,'WEEK TO WEEK SALES '!$E$16)</f>
        <v>172000</v>
      </c>
      <c r="F27" s="6">
        <f t="shared" si="6"/>
        <v>364000</v>
      </c>
      <c r="G27" s="20"/>
    </row>
    <row r="28" spans="1:13" x14ac:dyDescent="0.25">
      <c r="A28" s="5" t="s">
        <v>119</v>
      </c>
      <c r="B28" s="6">
        <f>SUMIFS('MONTHLY DATA'!F:F,'MONTHLY DATA'!C:C,'WEEK TO WEEK SALES '!A28,'MONTHLY DATA'!B:B,'WEEK TO WEEK SALES '!$B$16)</f>
        <v>1000000</v>
      </c>
      <c r="C28" s="6">
        <f>SUMIFS('MONTHLY DATA'!F:F,'MONTHLY DATA'!C:C,'WEEK TO WEEK SALES '!A28,'MONTHLY DATA'!B:B,'WEEK TO WEEK SALES '!$C$16)</f>
        <v>0</v>
      </c>
      <c r="D28" s="6">
        <f>SUMIFS('MONTHLY DATA'!F:F,'MONTHLY DATA'!C:C,'WEEK TO WEEK SALES '!A28,'MONTHLY DATA'!B:B,'WEEK TO WEEK SALES '!$D$16)</f>
        <v>0</v>
      </c>
      <c r="E28" s="11">
        <f>SUMIFS('MONTHLY DATA'!F:F,'MONTHLY DATA'!C:C,'WEEK TO WEEK SALES '!A28,'MONTHLY DATA'!B:B,'WEEK TO WEEK SALES '!$E$16)</f>
        <v>0</v>
      </c>
      <c r="F28" s="6">
        <f t="shared" ref="F28:F42" si="8">SUM(B28:E28)</f>
        <v>1000000</v>
      </c>
      <c r="G28" s="20"/>
    </row>
    <row r="29" spans="1:13" x14ac:dyDescent="0.25">
      <c r="A29" s="5" t="s">
        <v>125</v>
      </c>
      <c r="B29" s="6">
        <f>SUMIFS('MONTHLY DATA'!F:F,'MONTHLY DATA'!C:C,'WEEK TO WEEK SALES '!A29,'MONTHLY DATA'!B:B,'WEEK TO WEEK SALES '!$B$16)</f>
        <v>0</v>
      </c>
      <c r="C29" s="6">
        <f>SUMIFS('MONTHLY DATA'!F:F,'MONTHLY DATA'!C:C,'WEEK TO WEEK SALES '!A29,'MONTHLY DATA'!B:B,'WEEK TO WEEK SALES '!$C$16)</f>
        <v>319145</v>
      </c>
      <c r="D29" s="6">
        <f>SUMIFS('MONTHLY DATA'!F:F,'MONTHLY DATA'!C:C,'WEEK TO WEEK SALES '!A29,'MONTHLY DATA'!B:B,'WEEK TO WEEK SALES '!$D$16)</f>
        <v>260000</v>
      </c>
      <c r="E29" s="11">
        <f>SUMIFS('MONTHLY DATA'!F:F,'MONTHLY DATA'!C:C,'WEEK TO WEEK SALES '!A29,'MONTHLY DATA'!B:B,'WEEK TO WEEK SALES '!$E$16)</f>
        <v>0</v>
      </c>
      <c r="F29" s="6">
        <f t="shared" si="8"/>
        <v>579145</v>
      </c>
      <c r="G29" s="20"/>
    </row>
    <row r="30" spans="1:13" x14ac:dyDescent="0.25">
      <c r="A30" s="5" t="s">
        <v>131</v>
      </c>
      <c r="B30" s="6">
        <f>SUMIFS('MONTHLY DATA'!F:F,'MONTHLY DATA'!C:C,'WEEK TO WEEK SALES '!A30,'MONTHLY DATA'!B:B,'WEEK TO WEEK SALES '!$B$16)</f>
        <v>0</v>
      </c>
      <c r="C30" s="6">
        <f>SUMIFS('MONTHLY DATA'!F:F,'MONTHLY DATA'!C:C,'WEEK TO WEEK SALES '!A30,'MONTHLY DATA'!B:B,'WEEK TO WEEK SALES '!$C$16)</f>
        <v>60000</v>
      </c>
      <c r="D30" s="6">
        <f>SUMIFS('MONTHLY DATA'!F:F,'MONTHLY DATA'!C:C,'WEEK TO WEEK SALES '!A30,'MONTHLY DATA'!B:B,'WEEK TO WEEK SALES '!$D$16)</f>
        <v>1240000</v>
      </c>
      <c r="E30" s="11">
        <f>SUMIFS('MONTHLY DATA'!F:F,'MONTHLY DATA'!C:C,'WEEK TO WEEK SALES '!A30,'MONTHLY DATA'!B:B,'WEEK TO WEEK SALES '!$E$16)</f>
        <v>0</v>
      </c>
      <c r="F30" s="6">
        <f t="shared" si="8"/>
        <v>1300000</v>
      </c>
      <c r="G30" s="20"/>
    </row>
    <row r="31" spans="1:13" x14ac:dyDescent="0.25">
      <c r="A31" s="5" t="s">
        <v>210</v>
      </c>
      <c r="B31" s="6">
        <f>SUMIFS('MONTHLY DATA'!F:F,'MONTHLY DATA'!C:C,'WEEK TO WEEK SALES '!A31,'MONTHLY DATA'!B:B,'WEEK TO WEEK SALES '!$B$16)</f>
        <v>600000</v>
      </c>
      <c r="C31" s="6">
        <f>SUMIFS('MONTHLY DATA'!F:F,'MONTHLY DATA'!C:C,'WEEK TO WEEK SALES '!A31,'MONTHLY DATA'!B:B,'WEEK TO WEEK SALES '!$C$16)</f>
        <v>0</v>
      </c>
      <c r="D31" s="6">
        <f>SUMIFS('MONTHLY DATA'!F:F,'MONTHLY DATA'!C:C,'WEEK TO WEEK SALES '!A31,'MONTHLY DATA'!B:B,'WEEK TO WEEK SALES '!$D$16)</f>
        <v>391302</v>
      </c>
      <c r="E31" s="11">
        <f>SUMIFS('MONTHLY DATA'!F:F,'MONTHLY DATA'!C:C,'WEEK TO WEEK SALES '!A31,'MONTHLY DATA'!B:B,'WEEK TO WEEK SALES '!$E$16)</f>
        <v>0</v>
      </c>
      <c r="F31" s="6">
        <f t="shared" si="8"/>
        <v>991302</v>
      </c>
      <c r="G31" s="20"/>
    </row>
    <row r="32" spans="1:13" x14ac:dyDescent="0.25">
      <c r="A32" s="5" t="s">
        <v>304</v>
      </c>
      <c r="B32" s="6">
        <f>SUMIFS('MONTHLY DATA'!F:F,'MONTHLY DATA'!C:C,'WEEK TO WEEK SALES '!A32,'MONTHLY DATA'!B:B,'WEEK TO WEEK SALES '!$B$16)</f>
        <v>0</v>
      </c>
      <c r="C32" s="6">
        <f>SUMIFS('MONTHLY DATA'!F:F,'MONTHLY DATA'!C:C,'WEEK TO WEEK SALES '!A32,'MONTHLY DATA'!B:B,'WEEK TO WEEK SALES '!$C$16)</f>
        <v>173986</v>
      </c>
      <c r="D32" s="6">
        <f>SUMIFS('MONTHLY DATA'!F:F,'MONTHLY DATA'!C:C,'WEEK TO WEEK SALES '!A32,'MONTHLY DATA'!B:B,'WEEK TO WEEK SALES '!$D$16)</f>
        <v>0</v>
      </c>
      <c r="E32" s="11">
        <f>SUMIFS('MONTHLY DATA'!F:F,'MONTHLY DATA'!C:C,'WEEK TO WEEK SALES '!A32,'MONTHLY DATA'!B:B,'WEEK TO WEEK SALES '!$E$16)</f>
        <v>0</v>
      </c>
      <c r="F32" s="6">
        <f t="shared" si="8"/>
        <v>173986</v>
      </c>
      <c r="G32" s="20"/>
    </row>
    <row r="33" spans="1:8" x14ac:dyDescent="0.25">
      <c r="A33" s="5" t="s">
        <v>213</v>
      </c>
      <c r="B33" s="6">
        <f>SUMIFS('MONTHLY DATA'!F:F,'MONTHLY DATA'!C:C,'WEEK TO WEEK SALES '!A33,'MONTHLY DATA'!B:B,'WEEK TO WEEK SALES '!$B$16)</f>
        <v>0</v>
      </c>
      <c r="C33" s="6">
        <f>SUMIFS('MONTHLY DATA'!F:F,'MONTHLY DATA'!C:C,'WEEK TO WEEK SALES '!A33,'MONTHLY DATA'!B:B,'WEEK TO WEEK SALES '!$C$16)</f>
        <v>195887</v>
      </c>
      <c r="D33" s="6">
        <f>SUMIFS('MONTHLY DATA'!F:F,'MONTHLY DATA'!C:C,'WEEK TO WEEK SALES '!A33,'MONTHLY DATA'!B:B,'WEEK TO WEEK SALES '!$D$16)</f>
        <v>0</v>
      </c>
      <c r="E33" s="11">
        <f>SUMIFS('MONTHLY DATA'!F:F,'MONTHLY DATA'!C:C,'WEEK TO WEEK SALES '!A33,'MONTHLY DATA'!B:B,'WEEK TO WEEK SALES '!$E$16)</f>
        <v>0</v>
      </c>
      <c r="F33" s="6">
        <f t="shared" ref="F33:F41" si="9">SUM(B33:E33)</f>
        <v>195887</v>
      </c>
      <c r="G33" s="20"/>
    </row>
    <row r="34" spans="1:8" x14ac:dyDescent="0.25">
      <c r="A34" s="5" t="s">
        <v>215</v>
      </c>
      <c r="B34" s="6">
        <f>SUMIFS('MONTHLY DATA'!F:F,'MONTHLY DATA'!C:C,'WEEK TO WEEK SALES '!A34,'MONTHLY DATA'!B:B,'WEEK TO WEEK SALES '!$B$16)</f>
        <v>0</v>
      </c>
      <c r="C34" s="6">
        <f>SUMIFS('MONTHLY DATA'!F:F,'MONTHLY DATA'!C:C,'WEEK TO WEEK SALES '!A34,'MONTHLY DATA'!B:B,'WEEK TO WEEK SALES '!$C$16)</f>
        <v>0</v>
      </c>
      <c r="D34" s="6">
        <f>SUMIFS('MONTHLY DATA'!F:F,'MONTHLY DATA'!C:C,'WEEK TO WEEK SALES '!A34,'MONTHLY DATA'!B:B,'WEEK TO WEEK SALES '!$D$16)</f>
        <v>0</v>
      </c>
      <c r="E34" s="11">
        <f>SUMIFS('MONTHLY DATA'!F:F,'MONTHLY DATA'!C:C,'WEEK TO WEEK SALES '!A34,'MONTHLY DATA'!B:B,'WEEK TO WEEK SALES '!$E$16)</f>
        <v>0</v>
      </c>
      <c r="F34" s="6">
        <f t="shared" si="9"/>
        <v>0</v>
      </c>
      <c r="G34" s="20"/>
    </row>
    <row r="35" spans="1:8" x14ac:dyDescent="0.25">
      <c r="A35" s="5" t="s">
        <v>216</v>
      </c>
      <c r="B35" s="6">
        <f>SUMIFS('MONTHLY DATA'!F:F,'MONTHLY DATA'!C:C,'WEEK TO WEEK SALES '!A35,'MONTHLY DATA'!B:B,'WEEK TO WEEK SALES '!$B$16)</f>
        <v>0</v>
      </c>
      <c r="C35" s="6">
        <f>SUMIFS('MONTHLY DATA'!F:F,'MONTHLY DATA'!C:C,'WEEK TO WEEK SALES '!A35,'MONTHLY DATA'!B:B,'WEEK TO WEEK SALES '!$C$16)</f>
        <v>0</v>
      </c>
      <c r="D35" s="6">
        <f>SUMIFS('MONTHLY DATA'!F:F,'MONTHLY DATA'!C:C,'WEEK TO WEEK SALES '!A35,'MONTHLY DATA'!B:B,'WEEK TO WEEK SALES '!$D$16)</f>
        <v>220000</v>
      </c>
      <c r="E35" s="11">
        <f>SUMIFS('MONTHLY DATA'!F:F,'MONTHLY DATA'!C:C,'WEEK TO WEEK SALES '!A35,'MONTHLY DATA'!B:B,'WEEK TO WEEK SALES '!$E$16)</f>
        <v>0</v>
      </c>
      <c r="F35" s="6">
        <f t="shared" si="9"/>
        <v>220000</v>
      </c>
      <c r="G35" s="20"/>
    </row>
    <row r="36" spans="1:8" x14ac:dyDescent="0.25">
      <c r="A36" s="5" t="s">
        <v>132</v>
      </c>
      <c r="B36" s="6">
        <f>SUMIFS('MONTHLY DATA'!F:F,'MONTHLY DATA'!C:C,'WEEK TO WEEK SALES '!A36,'MONTHLY DATA'!B:B,'WEEK TO WEEK SALES '!$B$16)</f>
        <v>32000</v>
      </c>
      <c r="C36" s="6">
        <f>SUMIFS('MONTHLY DATA'!F:F,'MONTHLY DATA'!C:C,'WEEK TO WEEK SALES '!A36,'MONTHLY DATA'!B:B,'WEEK TO WEEK SALES '!$C$16)</f>
        <v>50000</v>
      </c>
      <c r="D36" s="6">
        <f>SUMIFS('MONTHLY DATA'!F:F,'MONTHLY DATA'!C:C,'WEEK TO WEEK SALES '!A36,'MONTHLY DATA'!B:B,'WEEK TO WEEK SALES '!$D$16)</f>
        <v>580000</v>
      </c>
      <c r="E36" s="11">
        <f>SUMIFS('MONTHLY DATA'!F:F,'MONTHLY DATA'!C:C,'WEEK TO WEEK SALES '!A36,'MONTHLY DATA'!B:B,'WEEK TO WEEK SALES '!$E$16)</f>
        <v>150000</v>
      </c>
      <c r="F36" s="6">
        <f t="shared" si="9"/>
        <v>812000</v>
      </c>
      <c r="G36" s="20"/>
    </row>
    <row r="37" spans="1:8" x14ac:dyDescent="0.25">
      <c r="A37" s="5" t="s">
        <v>360</v>
      </c>
      <c r="B37" s="6">
        <f>SUMIFS('MONTHLY DATA'!F:F,'MONTHLY DATA'!C:C,'WEEK TO WEEK SALES '!A37,'MONTHLY DATA'!B:B,'WEEK TO WEEK SALES '!$B$16)</f>
        <v>0</v>
      </c>
      <c r="C37" s="6">
        <f>SUMIFS('MONTHLY DATA'!F:F,'MONTHLY DATA'!C:C,'WEEK TO WEEK SALES '!A37,'MONTHLY DATA'!B:B,'WEEK TO WEEK SALES '!$C$16)</f>
        <v>0</v>
      </c>
      <c r="D37" s="6">
        <f>SUMIFS('MONTHLY DATA'!F:F,'MONTHLY DATA'!C:C,'WEEK TO WEEK SALES '!A37,'MONTHLY DATA'!B:B,'WEEK TO WEEK SALES '!$D$16)</f>
        <v>0</v>
      </c>
      <c r="E37" s="11">
        <f>SUMIFS('MONTHLY DATA'!F:F,'MONTHLY DATA'!C:C,'WEEK TO WEEK SALES '!A37,'MONTHLY DATA'!B:B,'WEEK TO WEEK SALES '!$E$16)</f>
        <v>0</v>
      </c>
      <c r="F37" s="6">
        <f t="shared" si="9"/>
        <v>0</v>
      </c>
      <c r="G37" s="20"/>
    </row>
    <row r="38" spans="1:8" x14ac:dyDescent="0.25">
      <c r="A38" s="5" t="s">
        <v>361</v>
      </c>
      <c r="B38" s="6">
        <f>SUMIFS('MONTHLY DATA'!F:F,'MONTHLY DATA'!C:C,'WEEK TO WEEK SALES '!A38,'MONTHLY DATA'!B:B,'WEEK TO WEEK SALES '!$B$16)</f>
        <v>373000</v>
      </c>
      <c r="C38" s="6">
        <f>SUMIFS('MONTHLY DATA'!F:F,'MONTHLY DATA'!C:C,'WEEK TO WEEK SALES '!A38,'MONTHLY DATA'!B:B,'WEEK TO WEEK SALES '!$C$16)</f>
        <v>0</v>
      </c>
      <c r="D38" s="6">
        <f>SUMIFS('MONTHLY DATA'!F:F,'MONTHLY DATA'!C:C,'WEEK TO WEEK SALES '!A38,'MONTHLY DATA'!B:B,'WEEK TO WEEK SALES '!$D$16)</f>
        <v>90000</v>
      </c>
      <c r="E38" s="11">
        <f>SUMIFS('MONTHLY DATA'!F:F,'MONTHLY DATA'!C:C,'WEEK TO WEEK SALES '!A38,'MONTHLY DATA'!B:B,'WEEK TO WEEK SALES '!$E$16)</f>
        <v>0</v>
      </c>
      <c r="F38" s="6">
        <f t="shared" si="9"/>
        <v>463000</v>
      </c>
      <c r="G38" s="20"/>
    </row>
    <row r="39" spans="1:8" x14ac:dyDescent="0.25">
      <c r="A39" s="5" t="s">
        <v>350</v>
      </c>
      <c r="B39" s="6">
        <f>SUMIFS('MONTHLY DATA'!F:F,'MONTHLY DATA'!C:C,'WEEK TO WEEK SALES '!A39,'MONTHLY DATA'!B:B,'WEEK TO WEEK SALES '!$B$16)</f>
        <v>1419000</v>
      </c>
      <c r="C39" s="6">
        <f>SUMIFS('MONTHLY DATA'!F:F,'MONTHLY DATA'!C:C,'WEEK TO WEEK SALES '!A39,'MONTHLY DATA'!B:B,'WEEK TO WEEK SALES '!$C$16)</f>
        <v>0</v>
      </c>
      <c r="D39" s="6">
        <f>SUMIFS('MONTHLY DATA'!F:F,'MONTHLY DATA'!C:C,'WEEK TO WEEK SALES '!A39,'MONTHLY DATA'!B:B,'WEEK TO WEEK SALES '!$D$16)</f>
        <v>0</v>
      </c>
      <c r="E39" s="11">
        <f>SUMIFS('MONTHLY DATA'!F:F,'MONTHLY DATA'!C:C,'WEEK TO WEEK SALES '!A39,'MONTHLY DATA'!B:B,'WEEK TO WEEK SALES '!$E$16)</f>
        <v>0</v>
      </c>
      <c r="F39" s="6">
        <f t="shared" si="9"/>
        <v>1419000</v>
      </c>
      <c r="G39" s="20"/>
    </row>
    <row r="40" spans="1:8" x14ac:dyDescent="0.25">
      <c r="A40" s="5" t="s">
        <v>299</v>
      </c>
      <c r="B40" s="6">
        <f>SUMIFS('MONTHLY DATA'!F:F,'MONTHLY DATA'!C:C,'WEEK TO WEEK SALES '!A40,'MONTHLY DATA'!B:B,'WEEK TO WEEK SALES '!$B$16)</f>
        <v>0</v>
      </c>
      <c r="C40" s="6">
        <f>SUMIFS('MONTHLY DATA'!F:F,'MONTHLY DATA'!C:C,'WEEK TO WEEK SALES '!A40,'MONTHLY DATA'!B:B,'WEEK TO WEEK SALES '!$C$16)</f>
        <v>0</v>
      </c>
      <c r="D40" s="6">
        <f>SUMIFS('MONTHLY DATA'!F:F,'MONTHLY DATA'!C:C,'WEEK TO WEEK SALES '!A40,'MONTHLY DATA'!B:B,'WEEK TO WEEK SALES '!$D$16)</f>
        <v>320000</v>
      </c>
      <c r="E40" s="11">
        <f>SUMIFS('MONTHLY DATA'!F:F,'MONTHLY DATA'!C:C,'WEEK TO WEEK SALES '!A40,'MONTHLY DATA'!B:B,'WEEK TO WEEK SALES '!$E$16)</f>
        <v>0</v>
      </c>
      <c r="F40" s="6">
        <f t="shared" si="9"/>
        <v>320000</v>
      </c>
      <c r="G40" s="20"/>
    </row>
    <row r="41" spans="1:8" x14ac:dyDescent="0.25">
      <c r="A41" s="5" t="s">
        <v>558</v>
      </c>
      <c r="B41" s="6">
        <f>SUMIFS('MONTHLY DATA'!F:F,'MONTHLY DATA'!C:C,'WEEK TO WEEK SALES '!A41,'MONTHLY DATA'!B:B,'WEEK TO WEEK SALES '!$B$16)</f>
        <v>0</v>
      </c>
      <c r="C41" s="6">
        <f>SUMIFS('MONTHLY DATA'!F:F,'MONTHLY DATA'!C:C,'WEEK TO WEEK SALES '!A41,'MONTHLY DATA'!B:B,'WEEK TO WEEK SALES '!$C$16)</f>
        <v>0</v>
      </c>
      <c r="D41" s="6">
        <f>SUMIFS('MONTHLY DATA'!F:F,'MONTHLY DATA'!C:C,'WEEK TO WEEK SALES '!A41,'MONTHLY DATA'!B:B,'WEEK TO WEEK SALES '!$D$16)</f>
        <v>0</v>
      </c>
      <c r="E41" s="11">
        <f>SUMIFS('MONTHLY DATA'!F:F,'MONTHLY DATA'!C:C,'WEEK TO WEEK SALES '!A41,'MONTHLY DATA'!B:B,'WEEK TO WEEK SALES '!$E$16)</f>
        <v>0</v>
      </c>
      <c r="F41" s="6">
        <f t="shared" si="9"/>
        <v>0</v>
      </c>
      <c r="G41" s="20"/>
    </row>
    <row r="42" spans="1:8" x14ac:dyDescent="0.25">
      <c r="A42" s="5" t="s">
        <v>559</v>
      </c>
      <c r="B42" s="6">
        <f>SUMIFS('MONTHLY DATA'!F:F,'MONTHLY DATA'!C:C,'WEEK TO WEEK SALES '!A42,'MONTHLY DATA'!B:B,'WEEK TO WEEK SALES '!$B$16)</f>
        <v>0</v>
      </c>
      <c r="C42" s="6">
        <f>SUMIFS('MONTHLY DATA'!F:F,'MONTHLY DATA'!C:C,'WEEK TO WEEK SALES '!A42,'MONTHLY DATA'!B:B,'WEEK TO WEEK SALES '!$C$16)</f>
        <v>24504</v>
      </c>
      <c r="D42" s="6">
        <f>SUMIFS('MONTHLY DATA'!F:F,'MONTHLY DATA'!C:C,'WEEK TO WEEK SALES '!A42,'MONTHLY DATA'!B:B,'WEEK TO WEEK SALES '!$D$16)</f>
        <v>0</v>
      </c>
      <c r="E42" s="11">
        <f>SUMIFS('MONTHLY DATA'!F:F,'MONTHLY DATA'!C:C,'WEEK TO WEEK SALES '!A42,'MONTHLY DATA'!B:B,'WEEK TO WEEK SALES '!$E$16)</f>
        <v>0</v>
      </c>
      <c r="F42" s="6">
        <f t="shared" si="8"/>
        <v>24504</v>
      </c>
      <c r="G42" s="20"/>
    </row>
    <row r="43" spans="1:8" x14ac:dyDescent="0.25">
      <c r="A43" s="107" t="s">
        <v>38</v>
      </c>
      <c r="B43" s="121">
        <f>SUM(B17:B42)</f>
        <v>5731407</v>
      </c>
      <c r="C43" s="121">
        <f>SUM(C17:C42)</f>
        <v>4620434</v>
      </c>
      <c r="D43" s="121">
        <f>SUM(D17:D42)</f>
        <v>7735269</v>
      </c>
      <c r="E43" s="121">
        <f>SUM(E17:E42)</f>
        <v>1002000</v>
      </c>
      <c r="F43" s="121">
        <f>SUM(F17:F42)</f>
        <v>19089110</v>
      </c>
      <c r="G43" s="107" t="s">
        <v>75</v>
      </c>
      <c r="H43" s="107" t="s">
        <v>76</v>
      </c>
    </row>
    <row r="44" spans="1:8" x14ac:dyDescent="0.25">
      <c r="G44" s="5">
        <v>175</v>
      </c>
      <c r="H44" s="21">
        <f>F47/G44</f>
        <v>0.20571428571428571</v>
      </c>
    </row>
    <row r="46" spans="1:8" x14ac:dyDescent="0.25">
      <c r="A46" s="107" t="s">
        <v>52</v>
      </c>
      <c r="B46" s="107" t="s">
        <v>187</v>
      </c>
      <c r="C46" s="107" t="s">
        <v>35</v>
      </c>
      <c r="D46" s="107" t="s">
        <v>36</v>
      </c>
      <c r="E46" s="107" t="s">
        <v>190</v>
      </c>
      <c r="F46" s="107" t="s">
        <v>39</v>
      </c>
    </row>
    <row r="47" spans="1:8" x14ac:dyDescent="0.25">
      <c r="A47" s="13" t="s">
        <v>54</v>
      </c>
      <c r="B47" s="16">
        <f>COUNTIFS('VALUATIONS '!F:F,'WEEK TO WEEK SALES '!B46)</f>
        <v>14</v>
      </c>
      <c r="C47" s="16">
        <f>COUNTIFS('VALUATIONS '!F:F,'WEEK TO WEEK SALES '!C46)</f>
        <v>13</v>
      </c>
      <c r="D47" s="16">
        <f>COUNTIFS('VALUATIONS '!F:F,'WEEK TO WEEK SALES '!D46)</f>
        <v>9</v>
      </c>
      <c r="E47" s="16">
        <f>COUNTIFS('VALUATIONS '!F:F,'WEEK TO WEEK SALES '!E46)</f>
        <v>0</v>
      </c>
      <c r="F47" s="16">
        <f>SUM(B47:E47)</f>
        <v>36</v>
      </c>
    </row>
    <row r="49" spans="1:6" x14ac:dyDescent="0.25">
      <c r="A49" s="107" t="s">
        <v>37</v>
      </c>
      <c r="B49" s="107" t="s">
        <v>187</v>
      </c>
      <c r="C49" s="107" t="s">
        <v>35</v>
      </c>
      <c r="D49" s="107" t="s">
        <v>36</v>
      </c>
      <c r="E49" s="107" t="s">
        <v>190</v>
      </c>
      <c r="F49" s="107" t="s">
        <v>38</v>
      </c>
    </row>
    <row r="50" spans="1:6" x14ac:dyDescent="0.25">
      <c r="A50" s="5" t="s">
        <v>14</v>
      </c>
      <c r="B50" s="26">
        <f>COUNTIFS('VALUATIONS '!E:E,'WEEK TO WEEK SALES '!A50,'VALUATIONS '!F:F,'WEEK TO WEEK SALES '!$B$49)</f>
        <v>0</v>
      </c>
      <c r="C50" s="26">
        <f>COUNTIFS('VALUATIONS '!E:E,'WEEK TO WEEK SALES '!A50,'VALUATIONS '!F:F,'WEEK TO WEEK SALES '!$C$49)</f>
        <v>0</v>
      </c>
      <c r="D50" s="26">
        <f>COUNTIFS('VALUATIONS '!E:E,'WEEK TO WEEK SALES '!A50,'VALUATIONS '!F:F,'WEEK TO WEEK SALES '!$D$49)</f>
        <v>0</v>
      </c>
      <c r="E50" s="26">
        <f>COUNTIFS('VALUATIONS '!E:E,'WEEK TO WEEK SALES '!A50,'VALUATIONS '!F:F,'WEEK TO WEEK SALES '!$E$49)</f>
        <v>0</v>
      </c>
      <c r="F50" s="26">
        <f>SUM(B50:E50)</f>
        <v>0</v>
      </c>
    </row>
    <row r="51" spans="1:6" x14ac:dyDescent="0.25">
      <c r="A51" s="5" t="s">
        <v>63</v>
      </c>
      <c r="B51" s="26">
        <f>COUNTIFS('VALUATIONS '!E:E,'WEEK TO WEEK SALES '!A51,'VALUATIONS '!F:F,'WEEK TO WEEK SALES '!$B$49)</f>
        <v>0</v>
      </c>
      <c r="C51" s="26">
        <f>COUNTIFS('VALUATIONS '!E:E,'WEEK TO WEEK SALES '!A51,'VALUATIONS '!F:F,'WEEK TO WEEK SALES '!$C$49)</f>
        <v>0</v>
      </c>
      <c r="D51" s="26">
        <f>COUNTIFS('VALUATIONS '!E:E,'WEEK TO WEEK SALES '!A51,'VALUATIONS '!F:F,'WEEK TO WEEK SALES '!$D$49)</f>
        <v>0</v>
      </c>
      <c r="E51" s="26">
        <f>COUNTIFS('VALUATIONS '!E:E,'WEEK TO WEEK SALES '!A51,'VALUATIONS '!F:F,'WEEK TO WEEK SALES '!$E$49)</f>
        <v>0</v>
      </c>
      <c r="F51" s="26">
        <f t="shared" ref="F51:F75" si="10">SUM(B51:E51)</f>
        <v>0</v>
      </c>
    </row>
    <row r="52" spans="1:6" x14ac:dyDescent="0.25">
      <c r="A52" s="5" t="s">
        <v>130</v>
      </c>
      <c r="B52" s="26">
        <f>COUNTIFS('VALUATIONS '!E:E,'WEEK TO WEEK SALES '!A52,'VALUATIONS '!F:F,'WEEK TO WEEK SALES '!$B$49)</f>
        <v>0</v>
      </c>
      <c r="C52" s="26">
        <f>COUNTIFS('VALUATIONS '!E:E,'WEEK TO WEEK SALES '!A52,'VALUATIONS '!F:F,'WEEK TO WEEK SALES '!$C$49)</f>
        <v>0</v>
      </c>
      <c r="D52" s="26">
        <f>COUNTIFS('VALUATIONS '!E:E,'WEEK TO WEEK SALES '!A52,'VALUATIONS '!F:F,'WEEK TO WEEK SALES '!$D$49)</f>
        <v>0</v>
      </c>
      <c r="E52" s="26">
        <f>COUNTIFS('VALUATIONS '!E:E,'WEEK TO WEEK SALES '!A52,'VALUATIONS '!F:F,'WEEK TO WEEK SALES '!$E$49)</f>
        <v>0</v>
      </c>
      <c r="F52" s="26">
        <f t="shared" si="10"/>
        <v>0</v>
      </c>
    </row>
    <row r="53" spans="1:6" x14ac:dyDescent="0.25">
      <c r="A53" s="5" t="s">
        <v>30</v>
      </c>
      <c r="B53" s="26">
        <f>COUNTIFS('VALUATIONS '!E:E,'WEEK TO WEEK SALES '!A53,'VALUATIONS '!F:F,'WEEK TO WEEK SALES '!$B$49)</f>
        <v>0</v>
      </c>
      <c r="C53" s="26">
        <f>COUNTIFS('VALUATIONS '!E:E,'WEEK TO WEEK SALES '!A53,'VALUATIONS '!F:F,'WEEK TO WEEK SALES '!$C$49)</f>
        <v>0</v>
      </c>
      <c r="D53" s="26">
        <f>COUNTIFS('VALUATIONS '!E:E,'WEEK TO WEEK SALES '!A53,'VALUATIONS '!F:F,'WEEK TO WEEK SALES '!$D$49)</f>
        <v>0</v>
      </c>
      <c r="E53" s="26">
        <f>COUNTIFS('VALUATIONS '!E:E,'WEEK TO WEEK SALES '!A53,'VALUATIONS '!F:F,'WEEK TO WEEK SALES '!$E$49)</f>
        <v>0</v>
      </c>
      <c r="F53" s="26">
        <f t="shared" si="10"/>
        <v>0</v>
      </c>
    </row>
    <row r="54" spans="1:6" x14ac:dyDescent="0.25">
      <c r="A54" s="5" t="s">
        <v>162</v>
      </c>
      <c r="B54" s="26">
        <f>COUNTIFS('VALUATIONS '!E:E,'WEEK TO WEEK SALES '!A54,'VALUATIONS '!F:F,'WEEK TO WEEK SALES '!$B$49)</f>
        <v>1</v>
      </c>
      <c r="C54" s="26">
        <f>COUNTIFS('VALUATIONS '!E:E,'WEEK TO WEEK SALES '!A54,'VALUATIONS '!F:F,'WEEK TO WEEK SALES '!$C$49)</f>
        <v>1</v>
      </c>
      <c r="D54" s="26">
        <f>COUNTIFS('VALUATIONS '!E:E,'WEEK TO WEEK SALES '!A54,'VALUATIONS '!F:F,'WEEK TO WEEK SALES '!$D$49)</f>
        <v>1</v>
      </c>
      <c r="E54" s="26">
        <f>COUNTIFS('VALUATIONS '!E:E,'WEEK TO WEEK SALES '!A54,'VALUATIONS '!F:F,'WEEK TO WEEK SALES '!$E$49)</f>
        <v>0</v>
      </c>
      <c r="F54" s="26">
        <f t="shared" si="10"/>
        <v>3</v>
      </c>
    </row>
    <row r="55" spans="1:6" x14ac:dyDescent="0.25">
      <c r="A55" s="5" t="s">
        <v>174</v>
      </c>
      <c r="B55" s="26">
        <f>COUNTIFS('VALUATIONS '!E:E,'WEEK TO WEEK SALES '!A55,'VALUATIONS '!F:F,'WEEK TO WEEK SALES '!$B$49)</f>
        <v>1</v>
      </c>
      <c r="C55" s="26">
        <f>COUNTIFS('VALUATIONS '!E:E,'WEEK TO WEEK SALES '!A55,'VALUATIONS '!F:F,'WEEK TO WEEK SALES '!$C$49)</f>
        <v>2</v>
      </c>
      <c r="D55" s="26">
        <f>COUNTIFS('VALUATIONS '!E:E,'WEEK TO WEEK SALES '!A55,'VALUATIONS '!F:F,'WEEK TO WEEK SALES '!$D$49)</f>
        <v>0</v>
      </c>
      <c r="E55" s="26">
        <f>COUNTIFS('VALUATIONS '!E:E,'WEEK TO WEEK SALES '!A55,'VALUATIONS '!F:F,'WEEK TO WEEK SALES '!$E$49)</f>
        <v>0</v>
      </c>
      <c r="F55" s="26">
        <f t="shared" si="10"/>
        <v>3</v>
      </c>
    </row>
    <row r="56" spans="1:6" x14ac:dyDescent="0.25">
      <c r="A56" s="5" t="s">
        <v>32</v>
      </c>
      <c r="B56" s="26">
        <f>COUNTIFS('VALUATIONS '!E:E,'WEEK TO WEEK SALES '!A56,'VALUATIONS '!F:F,'WEEK TO WEEK SALES '!$B$49)</f>
        <v>0</v>
      </c>
      <c r="C56" s="26">
        <f>COUNTIFS('VALUATIONS '!E:E,'WEEK TO WEEK SALES '!A56,'VALUATIONS '!F:F,'WEEK TO WEEK SALES '!$C$49)</f>
        <v>0</v>
      </c>
      <c r="D56" s="26">
        <f>COUNTIFS('VALUATIONS '!E:E,'WEEK TO WEEK SALES '!A56,'VALUATIONS '!F:F,'WEEK TO WEEK SALES '!$D$49)</f>
        <v>1</v>
      </c>
      <c r="E56" s="26">
        <f>COUNTIFS('VALUATIONS '!E:E,'WEEK TO WEEK SALES '!A56,'VALUATIONS '!F:F,'WEEK TO WEEK SALES '!$E$49)</f>
        <v>0</v>
      </c>
      <c r="F56" s="26">
        <f t="shared" si="10"/>
        <v>1</v>
      </c>
    </row>
    <row r="57" spans="1:6" x14ac:dyDescent="0.25">
      <c r="A57" s="5" t="s">
        <v>60</v>
      </c>
      <c r="B57" s="26">
        <f>COUNTIFS('VALUATIONS '!E:E,'WEEK TO WEEK SALES '!A57,'VALUATIONS '!F:F,'WEEK TO WEEK SALES '!$B$49)</f>
        <v>1</v>
      </c>
      <c r="C57" s="26">
        <f>COUNTIFS('VALUATIONS '!E:E,'WEEK TO WEEK SALES '!A57,'VALUATIONS '!F:F,'WEEK TO WEEK SALES '!$C$49)</f>
        <v>0</v>
      </c>
      <c r="D57" s="26">
        <f>COUNTIFS('VALUATIONS '!E:E,'WEEK TO WEEK SALES '!A57,'VALUATIONS '!F:F,'WEEK TO WEEK SALES '!$D$49)</f>
        <v>0</v>
      </c>
      <c r="E57" s="26">
        <f>COUNTIFS('VALUATIONS '!E:E,'WEEK TO WEEK SALES '!A57,'VALUATIONS '!F:F,'WEEK TO WEEK SALES '!$E$49)</f>
        <v>0</v>
      </c>
      <c r="F57" s="26">
        <f t="shared" si="10"/>
        <v>1</v>
      </c>
    </row>
    <row r="58" spans="1:6" x14ac:dyDescent="0.25">
      <c r="A58" s="5" t="s">
        <v>67</v>
      </c>
      <c r="B58" s="26">
        <f>COUNTIFS('VALUATIONS '!E:E,'WEEK TO WEEK SALES '!A58,'VALUATIONS '!F:F,'WEEK TO WEEK SALES '!$B$49)</f>
        <v>0</v>
      </c>
      <c r="C58" s="26">
        <f>COUNTIFS('VALUATIONS '!E:E,'WEEK TO WEEK SALES '!A58,'VALUATIONS '!F:F,'WEEK TO WEEK SALES '!$C$49)</f>
        <v>1</v>
      </c>
      <c r="D58" s="26">
        <f>COUNTIFS('VALUATIONS '!E:E,'WEEK TO WEEK SALES '!A58,'VALUATIONS '!F:F,'WEEK TO WEEK SALES '!$D$49)</f>
        <v>0</v>
      </c>
      <c r="E58" s="26">
        <f>COUNTIFS('VALUATIONS '!E:E,'WEEK TO WEEK SALES '!A58,'VALUATIONS '!F:F,'WEEK TO WEEK SALES '!$E$49)</f>
        <v>0</v>
      </c>
      <c r="F58" s="26">
        <f t="shared" si="10"/>
        <v>1</v>
      </c>
    </row>
    <row r="59" spans="1:6" x14ac:dyDescent="0.25">
      <c r="A59" s="5" t="s">
        <v>66</v>
      </c>
      <c r="B59" s="26">
        <f>COUNTIFS('VALUATIONS '!E:E,'WEEK TO WEEK SALES '!A59,'VALUATIONS '!F:F,'WEEK TO WEEK SALES '!$B$49)</f>
        <v>0</v>
      </c>
      <c r="C59" s="26">
        <f>COUNTIFS('VALUATIONS '!E:E,'WEEK TO WEEK SALES '!A59,'VALUATIONS '!F:F,'WEEK TO WEEK SALES '!$C$49)</f>
        <v>0</v>
      </c>
      <c r="D59" s="26">
        <f>COUNTIFS('VALUATIONS '!E:E,'WEEK TO WEEK SALES '!A59,'VALUATIONS '!F:F,'WEEK TO WEEK SALES '!$D$49)</f>
        <v>0</v>
      </c>
      <c r="E59" s="26">
        <f>COUNTIFS('VALUATIONS '!E:E,'WEEK TO WEEK SALES '!A59,'VALUATIONS '!F:F,'WEEK TO WEEK SALES '!$E$49)</f>
        <v>0</v>
      </c>
      <c r="F59" s="26">
        <f t="shared" si="10"/>
        <v>0</v>
      </c>
    </row>
    <row r="60" spans="1:6" x14ac:dyDescent="0.25">
      <c r="A60" s="5" t="s">
        <v>73</v>
      </c>
      <c r="B60" s="26">
        <f>COUNTIFS('VALUATIONS '!E:E,'WEEK TO WEEK SALES '!A60,'VALUATIONS '!F:F,'WEEK TO WEEK SALES '!$B$49)</f>
        <v>3</v>
      </c>
      <c r="C60" s="26">
        <f>COUNTIFS('VALUATIONS '!E:E,'WEEK TO WEEK SALES '!A60,'VALUATIONS '!F:F,'WEEK TO WEEK SALES '!$C$49)</f>
        <v>1</v>
      </c>
      <c r="D60" s="26">
        <f>COUNTIFS('VALUATIONS '!E:E,'WEEK TO WEEK SALES '!A60,'VALUATIONS '!F:F,'WEEK TO WEEK SALES '!$D$49)</f>
        <v>1</v>
      </c>
      <c r="E60" s="26">
        <f>COUNTIFS('VALUATIONS '!E:E,'WEEK TO WEEK SALES '!A60,'VALUATIONS '!F:F,'WEEK TO WEEK SALES '!$E$49)</f>
        <v>0</v>
      </c>
      <c r="F60" s="26">
        <f t="shared" si="10"/>
        <v>5</v>
      </c>
    </row>
    <row r="61" spans="1:6" x14ac:dyDescent="0.25">
      <c r="A61" s="5" t="s">
        <v>119</v>
      </c>
      <c r="B61" s="26">
        <f>COUNTIFS('VALUATIONS '!E:E,'WEEK TO WEEK SALES '!A61,'VALUATIONS '!F:F,'WEEK TO WEEK SALES '!$B$49)</f>
        <v>0</v>
      </c>
      <c r="C61" s="26">
        <f>COUNTIFS('VALUATIONS '!E:E,'WEEK TO WEEK SALES '!A61,'VALUATIONS '!F:F,'WEEK TO WEEK SALES '!$C$49)</f>
        <v>0</v>
      </c>
      <c r="D61" s="26">
        <f>COUNTIFS('VALUATIONS '!E:E,'WEEK TO WEEK SALES '!A61,'VALUATIONS '!F:F,'WEEK TO WEEK SALES '!$D$49)</f>
        <v>3</v>
      </c>
      <c r="E61" s="26">
        <f>COUNTIFS('VALUATIONS '!E:E,'WEEK TO WEEK SALES '!A61,'VALUATIONS '!F:F,'WEEK TO WEEK SALES '!$E$49)</f>
        <v>0</v>
      </c>
      <c r="F61" s="26">
        <f t="shared" si="10"/>
        <v>3</v>
      </c>
    </row>
    <row r="62" spans="1:6" x14ac:dyDescent="0.25">
      <c r="A62" s="1" t="s">
        <v>125</v>
      </c>
      <c r="B62" s="26">
        <f>COUNTIFS('VALUATIONS '!E:E,'WEEK TO WEEK SALES '!A62,'VALUATIONS '!F:F,'WEEK TO WEEK SALES '!$B$49)</f>
        <v>1</v>
      </c>
      <c r="C62" s="26">
        <f>COUNTIFS('VALUATIONS '!E:E,'WEEK TO WEEK SALES '!A62,'VALUATIONS '!F:F,'WEEK TO WEEK SALES '!$C$49)</f>
        <v>1</v>
      </c>
      <c r="D62" s="26">
        <f>COUNTIFS('VALUATIONS '!E:E,'WEEK TO WEEK SALES '!A62,'VALUATIONS '!F:F,'WEEK TO WEEK SALES '!$D$49)</f>
        <v>1</v>
      </c>
      <c r="E62" s="26">
        <f>COUNTIFS('VALUATIONS '!E:E,'WEEK TO WEEK SALES '!A62,'VALUATIONS '!F:F,'WEEK TO WEEK SALES '!$E$49)</f>
        <v>0</v>
      </c>
      <c r="F62" s="26">
        <f t="shared" ref="F62:F66" si="11">SUM(B62:E62)</f>
        <v>3</v>
      </c>
    </row>
    <row r="63" spans="1:6" x14ac:dyDescent="0.25">
      <c r="A63" s="5" t="s">
        <v>131</v>
      </c>
      <c r="B63" s="26">
        <f>COUNTIFS('VALUATIONS '!E:E,'WEEK TO WEEK SALES '!A63,'VALUATIONS '!F:F,'WEEK TO WEEK SALES '!$B$49)</f>
        <v>0</v>
      </c>
      <c r="C63" s="26">
        <f>COUNTIFS('VALUATIONS '!E:E,'WEEK TO WEEK SALES '!A63,'VALUATIONS '!F:F,'WEEK TO WEEK SALES '!$C$49)</f>
        <v>3</v>
      </c>
      <c r="D63" s="26">
        <f>COUNTIFS('VALUATIONS '!E:E,'WEEK TO WEEK SALES '!A63,'VALUATIONS '!F:F,'WEEK TO WEEK SALES '!$D$49)</f>
        <v>0</v>
      </c>
      <c r="E63" s="26">
        <f>COUNTIFS('VALUATIONS '!E:E,'WEEK TO WEEK SALES '!A63,'VALUATIONS '!F:F,'WEEK TO WEEK SALES '!$E$49)</f>
        <v>0</v>
      </c>
      <c r="F63" s="26">
        <f t="shared" si="11"/>
        <v>3</v>
      </c>
    </row>
    <row r="64" spans="1:6" x14ac:dyDescent="0.25">
      <c r="A64" s="5" t="s">
        <v>210</v>
      </c>
      <c r="B64" s="26">
        <f>COUNTIFS('VALUATIONS '!E:E,'WEEK TO WEEK SALES '!A64,'VALUATIONS '!F:F,'WEEK TO WEEK SALES '!$B$49)</f>
        <v>1</v>
      </c>
      <c r="C64" s="26">
        <f>COUNTIFS('VALUATIONS '!E:E,'WEEK TO WEEK SALES '!A64,'VALUATIONS '!F:F,'WEEK TO WEEK SALES '!$C$49)</f>
        <v>1</v>
      </c>
      <c r="D64" s="26">
        <f>COUNTIFS('VALUATIONS '!E:E,'WEEK TO WEEK SALES '!A64,'VALUATIONS '!F:F,'WEEK TO WEEK SALES '!$D$49)</f>
        <v>0</v>
      </c>
      <c r="E64" s="26">
        <f>COUNTIFS('VALUATIONS '!E:E,'WEEK TO WEEK SALES '!A64,'VALUATIONS '!F:F,'WEEK TO WEEK SALES '!$E$49)</f>
        <v>0</v>
      </c>
      <c r="F64" s="26">
        <f t="shared" si="11"/>
        <v>2</v>
      </c>
    </row>
    <row r="65" spans="1:6" x14ac:dyDescent="0.25">
      <c r="A65" s="5" t="s">
        <v>304</v>
      </c>
      <c r="B65" s="26">
        <f>COUNTIFS('VALUATIONS '!E:E,'WEEK TO WEEK SALES '!A65,'VALUATIONS '!F:F,'WEEK TO WEEK SALES '!$B$49)</f>
        <v>0</v>
      </c>
      <c r="C65" s="26">
        <f>COUNTIFS('VALUATIONS '!E:E,'WEEK TO WEEK SALES '!A65,'VALUATIONS '!F:F,'WEEK TO WEEK SALES '!$C$49)</f>
        <v>0</v>
      </c>
      <c r="D65" s="26">
        <f>COUNTIFS('VALUATIONS '!E:E,'WEEK TO WEEK SALES '!A65,'VALUATIONS '!F:F,'WEEK TO WEEK SALES '!$D$49)</f>
        <v>0</v>
      </c>
      <c r="E65" s="26">
        <f>COUNTIFS('VALUATIONS '!E:E,'WEEK TO WEEK SALES '!A65,'VALUATIONS '!F:F,'WEEK TO WEEK SALES '!$E$49)</f>
        <v>0</v>
      </c>
      <c r="F65" s="26">
        <f t="shared" si="11"/>
        <v>0</v>
      </c>
    </row>
    <row r="66" spans="1:6" x14ac:dyDescent="0.25">
      <c r="A66" s="5" t="s">
        <v>213</v>
      </c>
      <c r="B66" s="26">
        <f>COUNTIFS('VALUATIONS '!E:E,'WEEK TO WEEK SALES '!A66,'VALUATIONS '!F:F,'WEEK TO WEEK SALES '!$B$49)</f>
        <v>0</v>
      </c>
      <c r="C66" s="26">
        <f>COUNTIFS('VALUATIONS '!E:E,'WEEK TO WEEK SALES '!A66,'VALUATIONS '!F:F,'WEEK TO WEEK SALES '!$C$49)</f>
        <v>0</v>
      </c>
      <c r="D66" s="26">
        <f>COUNTIFS('VALUATIONS '!E:E,'WEEK TO WEEK SALES '!A66,'VALUATIONS '!F:F,'WEEK TO WEEK SALES '!$D$49)</f>
        <v>0</v>
      </c>
      <c r="E66" s="26">
        <f>COUNTIFS('VALUATIONS '!E:E,'WEEK TO WEEK SALES '!A66,'VALUATIONS '!F:F,'WEEK TO WEEK SALES '!$E$49)</f>
        <v>0</v>
      </c>
      <c r="F66" s="26">
        <f t="shared" si="11"/>
        <v>0</v>
      </c>
    </row>
    <row r="67" spans="1:6" x14ac:dyDescent="0.25">
      <c r="A67" s="5" t="s">
        <v>215</v>
      </c>
      <c r="B67" s="26">
        <f>COUNTIFS('VALUATIONS '!E:E,'WEEK TO WEEK SALES '!A67,'VALUATIONS '!F:F,'WEEK TO WEEK SALES '!$B$49)</f>
        <v>0</v>
      </c>
      <c r="C67" s="26">
        <f>COUNTIFS('VALUATIONS '!E:E,'WEEK TO WEEK SALES '!A67,'VALUATIONS '!F:F,'WEEK TO WEEK SALES '!$C$49)</f>
        <v>0</v>
      </c>
      <c r="D67" s="26">
        <f>COUNTIFS('VALUATIONS '!E:E,'WEEK TO WEEK SALES '!A67,'VALUATIONS '!F:F,'WEEK TO WEEK SALES '!$D$49)</f>
        <v>1</v>
      </c>
      <c r="E67" s="26">
        <f>COUNTIFS('VALUATIONS '!E:E,'WEEK TO WEEK SALES '!A67,'VALUATIONS '!F:F,'WEEK TO WEEK SALES '!$E$49)</f>
        <v>0</v>
      </c>
      <c r="F67" s="26">
        <f t="shared" si="10"/>
        <v>1</v>
      </c>
    </row>
    <row r="68" spans="1:6" x14ac:dyDescent="0.25">
      <c r="A68" s="5" t="s">
        <v>216</v>
      </c>
      <c r="B68" s="26">
        <f>COUNTIFS('VALUATIONS '!E:E,'WEEK TO WEEK SALES '!A68,'VALUATIONS '!F:F,'WEEK TO WEEK SALES '!$B$49)</f>
        <v>2</v>
      </c>
      <c r="C68" s="26">
        <f>COUNTIFS('VALUATIONS '!E:E,'WEEK TO WEEK SALES '!A68,'VALUATIONS '!F:F,'WEEK TO WEEK SALES '!$C$49)</f>
        <v>0</v>
      </c>
      <c r="D68" s="26">
        <f>COUNTIFS('VALUATIONS '!E:E,'WEEK TO WEEK SALES '!A68,'VALUATIONS '!F:F,'WEEK TO WEEK SALES '!$D$49)</f>
        <v>1</v>
      </c>
      <c r="E68" s="26">
        <f>COUNTIFS('VALUATIONS '!E:E,'WEEK TO WEEK SALES '!A68,'VALUATIONS '!F:F,'WEEK TO WEEK SALES '!$E$49)</f>
        <v>0</v>
      </c>
      <c r="F68" s="26">
        <f t="shared" si="10"/>
        <v>3</v>
      </c>
    </row>
    <row r="69" spans="1:6" x14ac:dyDescent="0.25">
      <c r="A69" s="5" t="s">
        <v>132</v>
      </c>
      <c r="B69" s="26">
        <f>COUNTIFS('VALUATIONS '!E:E,'WEEK TO WEEK SALES '!A69,'VALUATIONS '!F:F,'WEEK TO WEEK SALES '!$B$49)</f>
        <v>1</v>
      </c>
      <c r="C69" s="26">
        <f>COUNTIFS('VALUATIONS '!E:E,'WEEK TO WEEK SALES '!A69,'VALUATIONS '!F:F,'WEEK TO WEEK SALES '!$C$49)</f>
        <v>0</v>
      </c>
      <c r="D69" s="26">
        <f>COUNTIFS('VALUATIONS '!E:E,'WEEK TO WEEK SALES '!A69,'VALUATIONS '!F:F,'WEEK TO WEEK SALES '!$D$49)</f>
        <v>0</v>
      </c>
      <c r="E69" s="26">
        <f>COUNTIFS('VALUATIONS '!E:E,'WEEK TO WEEK SALES '!A69,'VALUATIONS '!F:F,'WEEK TO WEEK SALES '!$E$49)</f>
        <v>0</v>
      </c>
      <c r="F69" s="26">
        <f t="shared" si="10"/>
        <v>1</v>
      </c>
    </row>
    <row r="70" spans="1:6" x14ac:dyDescent="0.25">
      <c r="A70" s="5" t="s">
        <v>360</v>
      </c>
      <c r="B70" s="26">
        <f>COUNTIFS('VALUATIONS '!E:E,'WEEK TO WEEK SALES '!A70,'VALUATIONS '!F:F,'WEEK TO WEEK SALES '!$B$49)</f>
        <v>0</v>
      </c>
      <c r="C70" s="26">
        <f>COUNTIFS('VALUATIONS '!E:E,'WEEK TO WEEK SALES '!A70,'VALUATIONS '!F:F,'WEEK TO WEEK SALES '!$C$49)</f>
        <v>0</v>
      </c>
      <c r="D70" s="26">
        <f>COUNTIFS('VALUATIONS '!E:E,'WEEK TO WEEK SALES '!A70,'VALUATIONS '!F:F,'WEEK TO WEEK SALES '!$D$49)</f>
        <v>0</v>
      </c>
      <c r="E70" s="26">
        <f>COUNTIFS('VALUATIONS '!E:E,'WEEK TO WEEK SALES '!A70,'VALUATIONS '!F:F,'WEEK TO WEEK SALES '!$E$49)</f>
        <v>0</v>
      </c>
      <c r="F70" s="26">
        <f t="shared" si="10"/>
        <v>0</v>
      </c>
    </row>
    <row r="71" spans="1:6" x14ac:dyDescent="0.25">
      <c r="A71" s="5" t="s">
        <v>361</v>
      </c>
      <c r="B71" s="26">
        <f>COUNTIFS('VALUATIONS '!E:E,'WEEK TO WEEK SALES '!A71,'VALUATIONS '!F:F,'WEEK TO WEEK SALES '!$B$49)</f>
        <v>1</v>
      </c>
      <c r="C71" s="26">
        <f>COUNTIFS('VALUATIONS '!E:E,'WEEK TO WEEK SALES '!A71,'VALUATIONS '!F:F,'WEEK TO WEEK SALES '!$C$49)</f>
        <v>1</v>
      </c>
      <c r="D71" s="26">
        <f>COUNTIFS('VALUATIONS '!E:E,'WEEK TO WEEK SALES '!A71,'VALUATIONS '!F:F,'WEEK TO WEEK SALES '!$D$49)</f>
        <v>0</v>
      </c>
      <c r="E71" s="26">
        <f>COUNTIFS('VALUATIONS '!E:E,'WEEK TO WEEK SALES '!A71,'VALUATIONS '!F:F,'WEEK TO WEEK SALES '!$E$49)</f>
        <v>0</v>
      </c>
      <c r="F71" s="26">
        <f t="shared" si="10"/>
        <v>2</v>
      </c>
    </row>
    <row r="72" spans="1:6" x14ac:dyDescent="0.25">
      <c r="A72" s="5" t="s">
        <v>350</v>
      </c>
      <c r="B72" s="26">
        <f>COUNTIFS('VALUATIONS '!E:E,'WEEK TO WEEK SALES '!A72,'VALUATIONS '!F:F,'WEEK TO WEEK SALES '!$B$49)</f>
        <v>0</v>
      </c>
      <c r="C72" s="26">
        <f>COUNTIFS('VALUATIONS '!E:E,'WEEK TO WEEK SALES '!A72,'VALUATIONS '!F:F,'WEEK TO WEEK SALES '!$C$49)</f>
        <v>0</v>
      </c>
      <c r="D72" s="26">
        <f>COUNTIFS('VALUATIONS '!E:E,'WEEK TO WEEK SALES '!A72,'VALUATIONS '!F:F,'WEEK TO WEEK SALES '!$D$49)</f>
        <v>0</v>
      </c>
      <c r="E72" s="26">
        <f>COUNTIFS('VALUATIONS '!E:E,'WEEK TO WEEK SALES '!A72,'VALUATIONS '!F:F,'WEEK TO WEEK SALES '!$E$49)</f>
        <v>0</v>
      </c>
      <c r="F72" s="26">
        <f t="shared" si="10"/>
        <v>0</v>
      </c>
    </row>
    <row r="73" spans="1:6" x14ac:dyDescent="0.25">
      <c r="A73" s="5" t="s">
        <v>299</v>
      </c>
      <c r="B73" s="26">
        <f>COUNTIFS('VALUATIONS '!E:E,'WEEK TO WEEK SALES '!A73,'VALUATIONS '!F:F,'WEEK TO WEEK SALES '!$B$49)</f>
        <v>0</v>
      </c>
      <c r="C73" s="26">
        <f>COUNTIFS('VALUATIONS '!E:E,'WEEK TO WEEK SALES '!A73,'VALUATIONS '!F:F,'WEEK TO WEEK SALES '!$C$49)</f>
        <v>1</v>
      </c>
      <c r="D73" s="26">
        <f>COUNTIFS('VALUATIONS '!E:E,'WEEK TO WEEK SALES '!A73,'VALUATIONS '!F:F,'WEEK TO WEEK SALES '!$D$49)</f>
        <v>0</v>
      </c>
      <c r="E73" s="26">
        <f>COUNTIFS('VALUATIONS '!E:E,'WEEK TO WEEK SALES '!A73,'VALUATIONS '!F:F,'WEEK TO WEEK SALES '!$E$49)</f>
        <v>0</v>
      </c>
      <c r="F73" s="26">
        <f t="shared" si="10"/>
        <v>1</v>
      </c>
    </row>
    <row r="74" spans="1:6" x14ac:dyDescent="0.25">
      <c r="A74" s="5" t="s">
        <v>558</v>
      </c>
      <c r="B74" s="26">
        <f>COUNTIFS('VALUATIONS '!E:E,'WEEK TO WEEK SALES '!A74,'VALUATIONS '!F:F,'WEEK TO WEEK SALES '!$B$49)</f>
        <v>1</v>
      </c>
      <c r="C74" s="26">
        <f>COUNTIFS('VALUATIONS '!E:E,'WEEK TO WEEK SALES '!A74,'VALUATIONS '!F:F,'WEEK TO WEEK SALES '!$C$49)</f>
        <v>0</v>
      </c>
      <c r="D74" s="26">
        <f>COUNTIFS('VALUATIONS '!E:E,'WEEK TO WEEK SALES '!A74,'VALUATIONS '!F:F,'WEEK TO WEEK SALES '!$D$49)</f>
        <v>0</v>
      </c>
      <c r="E74" s="26">
        <f>COUNTIFS('VALUATIONS '!E:E,'WEEK TO WEEK SALES '!A74,'VALUATIONS '!F:F,'WEEK TO WEEK SALES '!$E$49)</f>
        <v>0</v>
      </c>
      <c r="F74" s="26">
        <f t="shared" si="10"/>
        <v>1</v>
      </c>
    </row>
    <row r="75" spans="1:6" x14ac:dyDescent="0.25">
      <c r="A75" s="5" t="s">
        <v>559</v>
      </c>
      <c r="B75" s="26">
        <f>COUNTIFS('VALUATIONS '!E:E,'WEEK TO WEEK SALES '!A75,'VALUATIONS '!F:F,'WEEK TO WEEK SALES '!$B$49)</f>
        <v>1</v>
      </c>
      <c r="C75" s="26">
        <f>COUNTIFS('VALUATIONS '!E:E,'WEEK TO WEEK SALES '!A75,'VALUATIONS '!F:F,'WEEK TO WEEK SALES '!$C$49)</f>
        <v>1</v>
      </c>
      <c r="D75" s="26">
        <f>COUNTIFS('VALUATIONS '!E:E,'WEEK TO WEEK SALES '!A75,'VALUATIONS '!F:F,'WEEK TO WEEK SALES '!$D$49)</f>
        <v>0</v>
      </c>
      <c r="E75" s="26">
        <f>COUNTIFS('VALUATIONS '!E:E,'WEEK TO WEEK SALES '!A75,'VALUATIONS '!F:F,'WEEK TO WEEK SALES '!$E$49)</f>
        <v>0</v>
      </c>
      <c r="F75" s="26">
        <f t="shared" si="10"/>
        <v>2</v>
      </c>
    </row>
    <row r="76" spans="1:6" x14ac:dyDescent="0.25">
      <c r="A76" s="107" t="s">
        <v>38</v>
      </c>
      <c r="B76" s="121">
        <f>SUM(B50:B75)</f>
        <v>14</v>
      </c>
      <c r="C76" s="121">
        <f>SUM(C50:C75)</f>
        <v>13</v>
      </c>
      <c r="D76" s="121">
        <f>SUM(D50:D75)</f>
        <v>9</v>
      </c>
      <c r="E76" s="121">
        <f>SUM(E50:E75)</f>
        <v>0</v>
      </c>
      <c r="F76" s="121">
        <f>SUM(F50:F75)</f>
        <v>36</v>
      </c>
    </row>
  </sheetData>
  <sortState ref="K44:L66">
    <sortCondition descending="1" ref="L45:L66"/>
  </sortState>
  <pageMargins left="0.7" right="0.7" top="0.75" bottom="0.75" header="0.3" footer="0.3"/>
  <pageSetup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3:A419"/>
  <sheetViews>
    <sheetView zoomScale="120" zoomScaleNormal="120" workbookViewId="0">
      <selection activeCell="X10" sqref="X10"/>
    </sheetView>
  </sheetViews>
  <sheetFormatPr defaultRowHeight="15" x14ac:dyDescent="0.25"/>
  <sheetData>
    <row r="13" s="43" customFormat="1" x14ac:dyDescent="0.25"/>
    <row r="27" s="43" customFormat="1" x14ac:dyDescent="0.25"/>
    <row r="39" s="43" customFormat="1" x14ac:dyDescent="0.25"/>
    <row r="52" s="43" customFormat="1" x14ac:dyDescent="0.25"/>
    <row r="65" s="43" customFormat="1" x14ac:dyDescent="0.25"/>
    <row r="78" s="43" customFormat="1" x14ac:dyDescent="0.25"/>
    <row r="90" s="43" customFormat="1" x14ac:dyDescent="0.25"/>
    <row r="103" s="43" customFormat="1" x14ac:dyDescent="0.25"/>
    <row r="115" s="43" customFormat="1" x14ac:dyDescent="0.25"/>
    <row r="129" s="43" customFormat="1" x14ac:dyDescent="0.25"/>
    <row r="143" s="43" customFormat="1" x14ac:dyDescent="0.25"/>
    <row r="155" s="43" customFormat="1" x14ac:dyDescent="0.25"/>
    <row r="169" s="43" customFormat="1" x14ac:dyDescent="0.25"/>
    <row r="183" s="43" customFormat="1" x14ac:dyDescent="0.25"/>
    <row r="197" s="43" customFormat="1" x14ac:dyDescent="0.25"/>
    <row r="211" s="43" customFormat="1" x14ac:dyDescent="0.25"/>
    <row r="225" s="43" customFormat="1" x14ac:dyDescent="0.25"/>
    <row r="239" s="43" customFormat="1" x14ac:dyDescent="0.25"/>
    <row r="254" s="43" customFormat="1" x14ac:dyDescent="0.25"/>
    <row r="267" s="43" customFormat="1" x14ac:dyDescent="0.25"/>
    <row r="280" s="43" customFormat="1" x14ac:dyDescent="0.25"/>
    <row r="293" s="43" customFormat="1" x14ac:dyDescent="0.25"/>
    <row r="307" s="43" customFormat="1" x14ac:dyDescent="0.25"/>
    <row r="321" s="43" customFormat="1" x14ac:dyDescent="0.25"/>
    <row r="334" s="43" customFormat="1" x14ac:dyDescent="0.25"/>
    <row r="349" s="43" customFormat="1" x14ac:dyDescent="0.25"/>
    <row r="363" s="43" customFormat="1" x14ac:dyDescent="0.25"/>
    <row r="377" s="43" customFormat="1" x14ac:dyDescent="0.25"/>
    <row r="391" s="43" customFormat="1" x14ac:dyDescent="0.25"/>
    <row r="404" ht="16.5" customHeight="1" x14ac:dyDescent="0.25"/>
    <row r="405" s="43" customFormat="1" x14ac:dyDescent="0.25"/>
    <row r="419" s="43" customForma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topLeftCell="A2" workbookViewId="0">
      <selection activeCell="A3" sqref="A3:A35"/>
    </sheetView>
  </sheetViews>
  <sheetFormatPr defaultColWidth="9.140625" defaultRowHeight="15" x14ac:dyDescent="0.25"/>
  <cols>
    <col min="1" max="1" width="27.7109375" style="1" bestFit="1" customWidth="1"/>
    <col min="2" max="3" width="12.5703125" style="1" bestFit="1" customWidth="1"/>
    <col min="4" max="4" width="12" style="1" bestFit="1" customWidth="1"/>
    <col min="5" max="5" width="12.42578125" style="1" bestFit="1" customWidth="1"/>
    <col min="6" max="8" width="12.42578125" style="1" customWidth="1"/>
    <col min="9" max="9" width="14.28515625" style="1" bestFit="1" customWidth="1"/>
    <col min="10" max="10" width="15.85546875" style="1" bestFit="1" customWidth="1"/>
    <col min="11" max="11" width="15.5703125" style="1" bestFit="1" customWidth="1"/>
    <col min="12" max="13" width="9.140625" style="1"/>
    <col min="14" max="14" width="15.140625" style="1" customWidth="1"/>
    <col min="15" max="15" width="10.42578125" style="1" customWidth="1"/>
    <col min="16" max="16" width="13.7109375" style="1" bestFit="1" customWidth="1"/>
    <col min="17" max="16384" width="9.140625" style="1"/>
  </cols>
  <sheetData>
    <row r="1" spans="1:16" x14ac:dyDescent="0.25">
      <c r="B1" s="29"/>
      <c r="C1" s="29"/>
      <c r="D1" s="29"/>
      <c r="E1" s="29"/>
      <c r="F1" s="29"/>
      <c r="G1" s="29"/>
      <c r="H1" s="29"/>
      <c r="O1" s="1" t="s">
        <v>120</v>
      </c>
    </row>
    <row r="2" spans="1:16" ht="39.75" customHeight="1" x14ac:dyDescent="0.25">
      <c r="A2" s="30" t="s">
        <v>37</v>
      </c>
      <c r="B2" s="31">
        <v>45082</v>
      </c>
      <c r="C2" s="31">
        <v>45083</v>
      </c>
      <c r="D2" s="31">
        <v>45084</v>
      </c>
      <c r="E2" s="31">
        <v>45085</v>
      </c>
      <c r="F2" s="31">
        <v>45086</v>
      </c>
      <c r="G2" s="31">
        <v>45087</v>
      </c>
      <c r="H2" s="31">
        <v>45088</v>
      </c>
      <c r="I2" s="30" t="s">
        <v>110</v>
      </c>
      <c r="J2" s="30" t="s">
        <v>112</v>
      </c>
      <c r="K2" s="30" t="s">
        <v>113</v>
      </c>
      <c r="L2" s="32" t="s">
        <v>114</v>
      </c>
      <c r="M2" s="35" t="s">
        <v>115</v>
      </c>
      <c r="N2" s="35" t="s">
        <v>118</v>
      </c>
      <c r="O2" s="41" t="s">
        <v>121</v>
      </c>
      <c r="P2" s="35" t="s">
        <v>122</v>
      </c>
    </row>
    <row r="3" spans="1:16" x14ac:dyDescent="0.25">
      <c r="A3" s="5" t="s">
        <v>14</v>
      </c>
      <c r="B3" s="6">
        <f>SUMIFS('MONTHLY DATA'!F:F,'MONTHLY DATA'!C:C,'DAY TO ACHIEVEMENT '!A3,'MONTHLY DATA'!A:A,'DAY TO ACHIEVEMENT '!$B$2)</f>
        <v>0</v>
      </c>
      <c r="C3" s="6">
        <f>SUMIFS('MONTHLY DATA'!F:F,'MONTHLY DATA'!C:C,'DAY TO ACHIEVEMENT '!A3,'MONTHLY DATA'!A:A,'DAY TO ACHIEVEMENT '!$C$2)</f>
        <v>0</v>
      </c>
      <c r="D3" s="6">
        <f>SUMIFS('MONTHLY DATA'!F:F,'MONTHLY DATA'!C:C,'DAY TO ACHIEVEMENT '!A3,'MONTHLY DATA'!A:A,'DAY TO ACHIEVEMENT '!$D$2)</f>
        <v>0</v>
      </c>
      <c r="E3" s="11">
        <f>SUMIFS('MONTHLY DATA'!F:F,'MONTHLY DATA'!C:C,'DAY TO ACHIEVEMENT '!A3,'MONTHLY DATA'!A:A,'DAY TO ACHIEVEMENT '!$E$2)</f>
        <v>0</v>
      </c>
      <c r="F3" s="11">
        <f>SUMIFS('MONTHLY DATA'!F:F,'MONTHLY DATA'!C:C,'DAY TO ACHIEVEMENT '!A3,'MONTHLY DATA'!A:A,'DAY TO ACHIEVEMENT '!$F$2)</f>
        <v>0</v>
      </c>
      <c r="G3" s="11">
        <f>SUMIFS('MONTHLY DATA'!F:F,'MONTHLY DATA'!C:C,'DAY TO ACHIEVEMENT '!A3,'MONTHLY DATA'!A:A,'DAY TO ACHIEVEMENT '!$G$2)</f>
        <v>0</v>
      </c>
      <c r="H3" s="11">
        <f>SUMIFS('MONTHLY DATA'!F:F,'MONTHLY DATA'!C:C,'DAY TO ACHIEVEMENT '!A3,'MONTHLY DATA'!A:A,'DAY TO ACHIEVEMENT '!$H$2)</f>
        <v>0</v>
      </c>
      <c r="I3" s="6">
        <f>SUM(B3:H3)</f>
        <v>0</v>
      </c>
      <c r="J3" s="26">
        <f>COUNTIFS('MONTHLY DATA'!C:C,'DAY TO ACHIEVEMENT '!A3,'MONTHLY DATA'!A:A,"&gt;="&amp;$B$2,'MONTHLY DATA'!A:A,"&lt;="&amp;'DAY TO ACHIEVEMENT '!$H$2)</f>
        <v>0</v>
      </c>
      <c r="K3" s="6">
        <f>'DAILY SALES '!G25*COUNTA('DAY TO ACHIEVEMENT '!B2:H2)</f>
        <v>583331</v>
      </c>
      <c r="L3" s="33">
        <f>I3/K3</f>
        <v>0</v>
      </c>
      <c r="M3" s="38" t="e">
        <f>SUMIFS(#REF!,#REF!,'DAY TO ACHIEVEMENT '!A3,#REF!,"&gt;="&amp;$B$2,#REF!,"&lt;="&amp;'DAY TO ACHIEVEMENT '!$H$2)</f>
        <v>#REF!</v>
      </c>
      <c r="N3" s="36">
        <f>IFERROR(J3/M3,0)</f>
        <v>0</v>
      </c>
      <c r="O3" s="38" t="e">
        <f>COUNTIFS('VALUATIONS '!E:E,'DAY TO ACHIEVEMENT '!A3,'VALUATIONS '!#REF!,'DAY TO ACHIEVEMENT '!$O$1)</f>
        <v>#REF!</v>
      </c>
      <c r="P3" s="14" t="e">
        <f>SUMIFS('VALUATIONS '!I:I,'VALUATIONS '!E:E,'DAY TO ACHIEVEMENT '!A3,'VALUATIONS '!#REF!,'DAY TO ACHIEVEMENT '!$O$1)</f>
        <v>#REF!</v>
      </c>
    </row>
    <row r="4" spans="1:16" x14ac:dyDescent="0.25">
      <c r="A4" s="5" t="s">
        <v>63</v>
      </c>
      <c r="B4" s="6">
        <f>SUMIFS('MONTHLY DATA'!F:F,'MONTHLY DATA'!C:C,'DAY TO ACHIEVEMENT '!A4,'MONTHLY DATA'!A:A,'DAY TO ACHIEVEMENT '!$B$2)</f>
        <v>0</v>
      </c>
      <c r="C4" s="6">
        <f>SUMIFS('MONTHLY DATA'!F:F,'MONTHLY DATA'!C:C,'DAY TO ACHIEVEMENT '!A4,'MONTHLY DATA'!A:A,'DAY TO ACHIEVEMENT '!$C$2)</f>
        <v>0</v>
      </c>
      <c r="D4" s="6">
        <f>SUMIFS('MONTHLY DATA'!F:F,'MONTHLY DATA'!C:C,'DAY TO ACHIEVEMENT '!A4,'MONTHLY DATA'!A:A,'DAY TO ACHIEVEMENT '!$D$2)</f>
        <v>0</v>
      </c>
      <c r="E4" s="11">
        <f>SUMIFS('MONTHLY DATA'!F:F,'MONTHLY DATA'!C:C,'DAY TO ACHIEVEMENT '!A4,'MONTHLY DATA'!A:A,'DAY TO ACHIEVEMENT '!$E$2)</f>
        <v>0</v>
      </c>
      <c r="F4" s="11">
        <f>SUMIFS('MONTHLY DATA'!F:F,'MONTHLY DATA'!C:C,'DAY TO ACHIEVEMENT '!A4,'MONTHLY DATA'!A:A,'DAY TO ACHIEVEMENT '!$F$2)</f>
        <v>0</v>
      </c>
      <c r="G4" s="11">
        <f>SUMIFS('MONTHLY DATA'!F:F,'MONTHLY DATA'!C:C,'DAY TO ACHIEVEMENT '!A4,'MONTHLY DATA'!A:A,'DAY TO ACHIEVEMENT '!$G$2)</f>
        <v>0</v>
      </c>
      <c r="H4" s="11">
        <f>SUMIFS('MONTHLY DATA'!F:F,'MONTHLY DATA'!C:C,'DAY TO ACHIEVEMENT '!A4,'MONTHLY DATA'!A:A,'DAY TO ACHIEVEMENT '!$H$2)</f>
        <v>0</v>
      </c>
      <c r="I4" s="6">
        <f t="shared" ref="I4:I34" si="0">SUM(B4:H4)</f>
        <v>0</v>
      </c>
      <c r="J4" s="26">
        <f>COUNTIFS('MONTHLY DATA'!C:C,'DAY TO ACHIEVEMENT '!A4,'MONTHLY DATA'!A:A,"&gt;="&amp;$B$2,'MONTHLY DATA'!A:A,"&lt;="&amp;'DAY TO ACHIEVEMENT '!$H$2)</f>
        <v>0</v>
      </c>
      <c r="K4" s="6">
        <f>'DAILY SALES '!G26*COUNTA('DAY TO ACHIEVEMENT '!B3:H3)</f>
        <v>1020831</v>
      </c>
      <c r="L4" s="33">
        <f t="shared" ref="L4:L34" si="1">I4/K4</f>
        <v>0</v>
      </c>
      <c r="M4" s="38" t="e">
        <f>SUMIFS(#REF!,#REF!,'DAY TO ACHIEVEMENT '!A4,#REF!,"&gt;="&amp;$B$2,#REF!,"&lt;="&amp;'DAY TO ACHIEVEMENT '!$H$2)</f>
        <v>#REF!</v>
      </c>
      <c r="N4" s="36">
        <f t="shared" ref="N4:N34" si="2">IFERROR(J4/M4,0)</f>
        <v>0</v>
      </c>
      <c r="O4" s="38" t="e">
        <f>COUNTIFS('VALUATIONS '!E:E,'DAY TO ACHIEVEMENT '!A4,'VALUATIONS '!#REF!,'DAY TO ACHIEVEMENT '!$O$1)</f>
        <v>#REF!</v>
      </c>
      <c r="P4" s="14" t="e">
        <f>SUMIFS('VALUATIONS '!I:I,'VALUATIONS '!E:E,'DAY TO ACHIEVEMENT '!A4,'VALUATIONS '!#REF!,'DAY TO ACHIEVEMENT '!$O$1)</f>
        <v>#REF!</v>
      </c>
    </row>
    <row r="5" spans="1:16" x14ac:dyDescent="0.25">
      <c r="A5" s="5" t="s">
        <v>22</v>
      </c>
      <c r="B5" s="6">
        <f>SUMIFS('MONTHLY DATA'!F:F,'MONTHLY DATA'!C:C,'DAY TO ACHIEVEMENT '!A5,'MONTHLY DATA'!A:A,'DAY TO ACHIEVEMENT '!$B$2)</f>
        <v>0</v>
      </c>
      <c r="C5" s="6">
        <f>SUMIFS('MONTHLY DATA'!F:F,'MONTHLY DATA'!C:C,'DAY TO ACHIEVEMENT '!A5,'MONTHLY DATA'!A:A,'DAY TO ACHIEVEMENT '!$C$2)</f>
        <v>0</v>
      </c>
      <c r="D5" s="6">
        <f>SUMIFS('MONTHLY DATA'!F:F,'MONTHLY DATA'!C:C,'DAY TO ACHIEVEMENT '!A5,'MONTHLY DATA'!A:A,'DAY TO ACHIEVEMENT '!$D$2)</f>
        <v>0</v>
      </c>
      <c r="E5" s="11">
        <f>SUMIFS('MONTHLY DATA'!F:F,'MONTHLY DATA'!C:C,'DAY TO ACHIEVEMENT '!A5,'MONTHLY DATA'!A:A,'DAY TO ACHIEVEMENT '!$E$2)</f>
        <v>0</v>
      </c>
      <c r="F5" s="11">
        <f>SUMIFS('MONTHLY DATA'!F:F,'MONTHLY DATA'!C:C,'DAY TO ACHIEVEMENT '!A5,'MONTHLY DATA'!A:A,'DAY TO ACHIEVEMENT '!$F$2)</f>
        <v>0</v>
      </c>
      <c r="G5" s="11">
        <f>SUMIFS('MONTHLY DATA'!F:F,'MONTHLY DATA'!C:C,'DAY TO ACHIEVEMENT '!A5,'MONTHLY DATA'!A:A,'DAY TO ACHIEVEMENT '!$G$2)</f>
        <v>0</v>
      </c>
      <c r="H5" s="11">
        <f>SUMIFS('MONTHLY DATA'!F:F,'MONTHLY DATA'!C:C,'DAY TO ACHIEVEMENT '!A5,'MONTHLY DATA'!A:A,'DAY TO ACHIEVEMENT '!$H$2)</f>
        <v>0</v>
      </c>
      <c r="I5" s="6">
        <f t="shared" si="0"/>
        <v>0</v>
      </c>
      <c r="J5" s="26">
        <f>COUNTIFS('MONTHLY DATA'!C:C,'DAY TO ACHIEVEMENT '!A5,'MONTHLY DATA'!A:A,"&gt;="&amp;$B$2,'MONTHLY DATA'!A:A,"&lt;="&amp;'DAY TO ACHIEVEMENT '!$H$2)</f>
        <v>0</v>
      </c>
      <c r="K5" s="6" t="e">
        <f>'DAILY SALES '!#REF!*COUNTA('DAY TO ACHIEVEMENT '!B4:H4)</f>
        <v>#REF!</v>
      </c>
      <c r="L5" s="33" t="e">
        <f t="shared" si="1"/>
        <v>#REF!</v>
      </c>
      <c r="M5" s="38" t="e">
        <f>SUMIFS(#REF!,#REF!,'DAY TO ACHIEVEMENT '!A5,#REF!,"&gt;="&amp;$B$2,#REF!,"&lt;="&amp;'DAY TO ACHIEVEMENT '!$H$2)</f>
        <v>#REF!</v>
      </c>
      <c r="N5" s="36">
        <f t="shared" si="2"/>
        <v>0</v>
      </c>
      <c r="O5" s="38" t="e">
        <f>COUNTIFS('VALUATIONS '!E:E,'DAY TO ACHIEVEMENT '!A5,'VALUATIONS '!#REF!,'DAY TO ACHIEVEMENT '!$O$1)</f>
        <v>#REF!</v>
      </c>
      <c r="P5" s="14" t="e">
        <f>SUMIFS('VALUATIONS '!I:I,'VALUATIONS '!E:E,'DAY TO ACHIEVEMENT '!A5,'VALUATIONS '!#REF!,'DAY TO ACHIEVEMENT '!$O$1)</f>
        <v>#REF!</v>
      </c>
    </row>
    <row r="6" spans="1:16" x14ac:dyDescent="0.25">
      <c r="A6" s="5" t="s">
        <v>29</v>
      </c>
      <c r="B6" s="6">
        <f>SUMIFS('MONTHLY DATA'!F:F,'MONTHLY DATA'!C:C,'DAY TO ACHIEVEMENT '!A6,'MONTHLY DATA'!A:A,'DAY TO ACHIEVEMENT '!$B$2)</f>
        <v>0</v>
      </c>
      <c r="C6" s="6">
        <f>SUMIFS('MONTHLY DATA'!F:F,'MONTHLY DATA'!C:C,'DAY TO ACHIEVEMENT '!A6,'MONTHLY DATA'!A:A,'DAY TO ACHIEVEMENT '!$C$2)</f>
        <v>0</v>
      </c>
      <c r="D6" s="6">
        <f>SUMIFS('MONTHLY DATA'!F:F,'MONTHLY DATA'!C:C,'DAY TO ACHIEVEMENT '!A6,'MONTHLY DATA'!A:A,'DAY TO ACHIEVEMENT '!$D$2)</f>
        <v>0</v>
      </c>
      <c r="E6" s="11">
        <f>SUMIFS('MONTHLY DATA'!F:F,'MONTHLY DATA'!C:C,'DAY TO ACHIEVEMENT '!A6,'MONTHLY DATA'!A:A,'DAY TO ACHIEVEMENT '!$E$2)</f>
        <v>0</v>
      </c>
      <c r="F6" s="11">
        <f>SUMIFS('MONTHLY DATA'!F:F,'MONTHLY DATA'!C:C,'DAY TO ACHIEVEMENT '!A6,'MONTHLY DATA'!A:A,'DAY TO ACHIEVEMENT '!$F$2)</f>
        <v>0</v>
      </c>
      <c r="G6" s="11">
        <f>SUMIFS('MONTHLY DATA'!F:F,'MONTHLY DATA'!C:C,'DAY TO ACHIEVEMENT '!A6,'MONTHLY DATA'!A:A,'DAY TO ACHIEVEMENT '!$G$2)</f>
        <v>0</v>
      </c>
      <c r="H6" s="11">
        <f>SUMIFS('MONTHLY DATA'!F:F,'MONTHLY DATA'!C:C,'DAY TO ACHIEVEMENT '!A6,'MONTHLY DATA'!A:A,'DAY TO ACHIEVEMENT '!$H$2)</f>
        <v>0</v>
      </c>
      <c r="I6" s="6">
        <f t="shared" si="0"/>
        <v>0</v>
      </c>
      <c r="J6" s="26">
        <f>COUNTIFS('MONTHLY DATA'!C:C,'DAY TO ACHIEVEMENT '!A6,'MONTHLY DATA'!A:A,"&gt;="&amp;$B$2,'MONTHLY DATA'!A:A,"&lt;="&amp;'DAY TO ACHIEVEMENT '!$H$2)</f>
        <v>0</v>
      </c>
      <c r="K6" s="6">
        <f>'DAILY SALES '!G27*COUNTA('DAY TO ACHIEVEMENT '!B5:H5)</f>
        <v>875000</v>
      </c>
      <c r="L6" s="33">
        <f t="shared" si="1"/>
        <v>0</v>
      </c>
      <c r="M6" s="38" t="e">
        <f>SUMIFS(#REF!,#REF!,'DAY TO ACHIEVEMENT '!A6,#REF!,"&gt;="&amp;$B$2,#REF!,"&lt;="&amp;'DAY TO ACHIEVEMENT '!$H$2)</f>
        <v>#REF!</v>
      </c>
      <c r="N6" s="36">
        <f t="shared" si="2"/>
        <v>0</v>
      </c>
      <c r="O6" s="38" t="e">
        <f>COUNTIFS('VALUATIONS '!E:E,'DAY TO ACHIEVEMENT '!A6,'VALUATIONS '!#REF!,'DAY TO ACHIEVEMENT '!$O$1)</f>
        <v>#REF!</v>
      </c>
      <c r="P6" s="14" t="e">
        <f>SUMIFS('VALUATIONS '!I:I,'VALUATIONS '!E:E,'DAY TO ACHIEVEMENT '!A6,'VALUATIONS '!#REF!,'DAY TO ACHIEVEMENT '!$O$1)</f>
        <v>#REF!</v>
      </c>
    </row>
    <row r="7" spans="1:16" x14ac:dyDescent="0.25">
      <c r="A7" s="5" t="s">
        <v>71</v>
      </c>
      <c r="B7" s="6">
        <f>SUMIFS('MONTHLY DATA'!F:F,'MONTHLY DATA'!C:C,'DAY TO ACHIEVEMENT '!A7,'MONTHLY DATA'!A:A,'DAY TO ACHIEVEMENT '!$B$2)</f>
        <v>0</v>
      </c>
      <c r="C7" s="6">
        <f>SUMIFS('MONTHLY DATA'!F:F,'MONTHLY DATA'!C:C,'DAY TO ACHIEVEMENT '!A7,'MONTHLY DATA'!A:A,'DAY TO ACHIEVEMENT '!$C$2)</f>
        <v>0</v>
      </c>
      <c r="D7" s="6">
        <f>SUMIFS('MONTHLY DATA'!F:F,'MONTHLY DATA'!C:C,'DAY TO ACHIEVEMENT '!A7,'MONTHLY DATA'!A:A,'DAY TO ACHIEVEMENT '!$D$2)</f>
        <v>0</v>
      </c>
      <c r="E7" s="11">
        <f>SUMIFS('MONTHLY DATA'!F:F,'MONTHLY DATA'!C:C,'DAY TO ACHIEVEMENT '!A7,'MONTHLY DATA'!A:A,'DAY TO ACHIEVEMENT '!$E$2)</f>
        <v>0</v>
      </c>
      <c r="F7" s="11">
        <f>SUMIFS('MONTHLY DATA'!F:F,'MONTHLY DATA'!C:C,'DAY TO ACHIEVEMENT '!A7,'MONTHLY DATA'!A:A,'DAY TO ACHIEVEMENT '!$F$2)</f>
        <v>0</v>
      </c>
      <c r="G7" s="11">
        <f>SUMIFS('MONTHLY DATA'!F:F,'MONTHLY DATA'!C:C,'DAY TO ACHIEVEMENT '!A7,'MONTHLY DATA'!A:A,'DAY TO ACHIEVEMENT '!$G$2)</f>
        <v>0</v>
      </c>
      <c r="H7" s="11">
        <f>SUMIFS('MONTHLY DATA'!F:F,'MONTHLY DATA'!C:C,'DAY TO ACHIEVEMENT '!A7,'MONTHLY DATA'!A:A,'DAY TO ACHIEVEMENT '!$H$2)</f>
        <v>0</v>
      </c>
      <c r="I7" s="6">
        <f t="shared" si="0"/>
        <v>0</v>
      </c>
      <c r="J7" s="26">
        <f>COUNTIFS('MONTHLY DATA'!C:C,'DAY TO ACHIEVEMENT '!A7,'MONTHLY DATA'!A:A,"&gt;="&amp;$B$2,'MONTHLY DATA'!A:A,"&lt;="&amp;'DAY TO ACHIEVEMENT '!$H$2)</f>
        <v>0</v>
      </c>
      <c r="K7" s="6" t="e">
        <f>'DAILY SALES '!#REF!*COUNTA('DAY TO ACHIEVEMENT '!B6:H6)</f>
        <v>#REF!</v>
      </c>
      <c r="L7" s="33" t="e">
        <f t="shared" si="1"/>
        <v>#REF!</v>
      </c>
      <c r="M7" s="38" t="e">
        <f>SUMIFS(#REF!,#REF!,'DAY TO ACHIEVEMENT '!A7,#REF!,"&gt;="&amp;$B$2,#REF!,"&lt;="&amp;'DAY TO ACHIEVEMENT '!$H$2)</f>
        <v>#REF!</v>
      </c>
      <c r="N7" s="36">
        <f t="shared" si="2"/>
        <v>0</v>
      </c>
      <c r="O7" s="38" t="e">
        <f>COUNTIFS('VALUATIONS '!E:E,'DAY TO ACHIEVEMENT '!A7,'VALUATIONS '!#REF!,'DAY TO ACHIEVEMENT '!$O$1)</f>
        <v>#REF!</v>
      </c>
      <c r="P7" s="14" t="e">
        <f>SUMIFS('VALUATIONS '!I:I,'VALUATIONS '!E:E,'DAY TO ACHIEVEMENT '!A7,'VALUATIONS '!#REF!,'DAY TO ACHIEVEMENT '!$O$1)</f>
        <v>#REF!</v>
      </c>
    </row>
    <row r="8" spans="1:16" x14ac:dyDescent="0.25">
      <c r="A8" s="5" t="s">
        <v>69</v>
      </c>
      <c r="B8" s="6">
        <f>SUMIFS('MONTHLY DATA'!F:F,'MONTHLY DATA'!C:C,'DAY TO ACHIEVEMENT '!A8,'MONTHLY DATA'!A:A,'DAY TO ACHIEVEMENT '!$B$2)</f>
        <v>0</v>
      </c>
      <c r="C8" s="6">
        <f>SUMIFS('MONTHLY DATA'!F:F,'MONTHLY DATA'!C:C,'DAY TO ACHIEVEMENT '!A8,'MONTHLY DATA'!A:A,'DAY TO ACHIEVEMENT '!$C$2)</f>
        <v>0</v>
      </c>
      <c r="D8" s="6">
        <f>SUMIFS('MONTHLY DATA'!F:F,'MONTHLY DATA'!C:C,'DAY TO ACHIEVEMENT '!A8,'MONTHLY DATA'!A:A,'DAY TO ACHIEVEMENT '!$D$2)</f>
        <v>0</v>
      </c>
      <c r="E8" s="11">
        <f>SUMIFS('MONTHLY DATA'!F:F,'MONTHLY DATA'!C:C,'DAY TO ACHIEVEMENT '!A8,'MONTHLY DATA'!A:A,'DAY TO ACHIEVEMENT '!$E$2)</f>
        <v>0</v>
      </c>
      <c r="F8" s="11">
        <f>SUMIFS('MONTHLY DATA'!F:F,'MONTHLY DATA'!C:C,'DAY TO ACHIEVEMENT '!A8,'MONTHLY DATA'!A:A,'DAY TO ACHIEVEMENT '!$F$2)</f>
        <v>0</v>
      </c>
      <c r="G8" s="11">
        <f>SUMIFS('MONTHLY DATA'!F:F,'MONTHLY DATA'!C:C,'DAY TO ACHIEVEMENT '!A8,'MONTHLY DATA'!A:A,'DAY TO ACHIEVEMENT '!$G$2)</f>
        <v>0</v>
      </c>
      <c r="H8" s="11">
        <f>SUMIFS('MONTHLY DATA'!F:F,'MONTHLY DATA'!C:C,'DAY TO ACHIEVEMENT '!A8,'MONTHLY DATA'!A:A,'DAY TO ACHIEVEMENT '!$H$2)</f>
        <v>0</v>
      </c>
      <c r="I8" s="6">
        <f t="shared" si="0"/>
        <v>0</v>
      </c>
      <c r="J8" s="26">
        <f>COUNTIFS('MONTHLY DATA'!C:C,'DAY TO ACHIEVEMENT '!A8,'MONTHLY DATA'!A:A,"&gt;="&amp;$B$2,'MONTHLY DATA'!A:A,"&lt;="&amp;'DAY TO ACHIEVEMENT '!$H$2)</f>
        <v>0</v>
      </c>
      <c r="K8" s="6" t="e">
        <f>'DAILY SALES '!#REF!*COUNTA('DAY TO ACHIEVEMENT '!B7:H7)</f>
        <v>#REF!</v>
      </c>
      <c r="L8" s="33" t="e">
        <f t="shared" si="1"/>
        <v>#REF!</v>
      </c>
      <c r="M8" s="38" t="e">
        <f>SUMIFS(#REF!,#REF!,'DAY TO ACHIEVEMENT '!A8,#REF!,"&gt;="&amp;$B$2,#REF!,"&lt;="&amp;'DAY TO ACHIEVEMENT '!$H$2)</f>
        <v>#REF!</v>
      </c>
      <c r="N8" s="36">
        <f t="shared" si="2"/>
        <v>0</v>
      </c>
      <c r="O8" s="38" t="e">
        <f>COUNTIFS('VALUATIONS '!E:E,'DAY TO ACHIEVEMENT '!A8,'VALUATIONS '!#REF!,'DAY TO ACHIEVEMENT '!$O$1)</f>
        <v>#REF!</v>
      </c>
      <c r="P8" s="14" t="e">
        <f>SUMIFS('VALUATIONS '!I:I,'VALUATIONS '!E:E,'DAY TO ACHIEVEMENT '!A8,'VALUATIONS '!#REF!,'DAY TO ACHIEVEMENT '!$O$1)</f>
        <v>#REF!</v>
      </c>
    </row>
    <row r="9" spans="1:16" x14ac:dyDescent="0.25">
      <c r="A9" s="5" t="s">
        <v>30</v>
      </c>
      <c r="B9" s="6">
        <f>SUMIFS('MONTHLY DATA'!F:F,'MONTHLY DATA'!C:C,'DAY TO ACHIEVEMENT '!A9,'MONTHLY DATA'!A:A,'DAY TO ACHIEVEMENT '!$B$2)</f>
        <v>0</v>
      </c>
      <c r="C9" s="6">
        <f>SUMIFS('MONTHLY DATA'!F:F,'MONTHLY DATA'!C:C,'DAY TO ACHIEVEMENT '!A9,'MONTHLY DATA'!A:A,'DAY TO ACHIEVEMENT '!$C$2)</f>
        <v>0</v>
      </c>
      <c r="D9" s="6">
        <f>SUMIFS('MONTHLY DATA'!F:F,'MONTHLY DATA'!C:C,'DAY TO ACHIEVEMENT '!A9,'MONTHLY DATA'!A:A,'DAY TO ACHIEVEMENT '!$D$2)</f>
        <v>0</v>
      </c>
      <c r="E9" s="11">
        <f>SUMIFS('MONTHLY DATA'!F:F,'MONTHLY DATA'!C:C,'DAY TO ACHIEVEMENT '!A9,'MONTHLY DATA'!A:A,'DAY TO ACHIEVEMENT '!$E$2)</f>
        <v>0</v>
      </c>
      <c r="F9" s="11">
        <f>SUMIFS('MONTHLY DATA'!F:F,'MONTHLY DATA'!C:C,'DAY TO ACHIEVEMENT '!A9,'MONTHLY DATA'!A:A,'DAY TO ACHIEVEMENT '!$F$2)</f>
        <v>0</v>
      </c>
      <c r="G9" s="11">
        <f>SUMIFS('MONTHLY DATA'!F:F,'MONTHLY DATA'!C:C,'DAY TO ACHIEVEMENT '!A9,'MONTHLY DATA'!A:A,'DAY TO ACHIEVEMENT '!$G$2)</f>
        <v>0</v>
      </c>
      <c r="H9" s="11">
        <f>SUMIFS('MONTHLY DATA'!F:F,'MONTHLY DATA'!C:C,'DAY TO ACHIEVEMENT '!A9,'MONTHLY DATA'!A:A,'DAY TO ACHIEVEMENT '!$H$2)</f>
        <v>0</v>
      </c>
      <c r="I9" s="6">
        <f t="shared" si="0"/>
        <v>0</v>
      </c>
      <c r="J9" s="26">
        <f>COUNTIFS('MONTHLY DATA'!C:C,'DAY TO ACHIEVEMENT '!A9,'MONTHLY DATA'!A:A,"&gt;="&amp;$B$2,'MONTHLY DATA'!A:A,"&lt;="&amp;'DAY TO ACHIEVEMENT '!$H$2)</f>
        <v>0</v>
      </c>
      <c r="K9" s="6" t="e">
        <f>'DAILY SALES '!#REF!*COUNTA('DAY TO ACHIEVEMENT '!B8:H8)</f>
        <v>#REF!</v>
      </c>
      <c r="L9" s="33" t="e">
        <f t="shared" si="1"/>
        <v>#REF!</v>
      </c>
      <c r="M9" s="38" t="e">
        <f>SUMIFS(#REF!,#REF!,'DAY TO ACHIEVEMENT '!A9,#REF!,"&gt;="&amp;$B$2,#REF!,"&lt;="&amp;'DAY TO ACHIEVEMENT '!$H$2)</f>
        <v>#REF!</v>
      </c>
      <c r="N9" s="36">
        <f t="shared" si="2"/>
        <v>0</v>
      </c>
      <c r="O9" s="38" t="e">
        <f>COUNTIFS('VALUATIONS '!E:E,'DAY TO ACHIEVEMENT '!A9,'VALUATIONS '!#REF!,'DAY TO ACHIEVEMENT '!$O$1)</f>
        <v>#REF!</v>
      </c>
      <c r="P9" s="14" t="e">
        <f>SUMIFS('VALUATIONS '!I:I,'VALUATIONS '!E:E,'DAY TO ACHIEVEMENT '!A9,'VALUATIONS '!#REF!,'DAY TO ACHIEVEMENT '!$O$1)</f>
        <v>#REF!</v>
      </c>
    </row>
    <row r="10" spans="1:16" x14ac:dyDescent="0.25">
      <c r="A10" s="5" t="s">
        <v>59</v>
      </c>
      <c r="B10" s="6">
        <f>SUMIFS('MONTHLY DATA'!F:F,'MONTHLY DATA'!C:C,'DAY TO ACHIEVEMENT '!A10,'MONTHLY DATA'!A:A,'DAY TO ACHIEVEMENT '!$B$2)</f>
        <v>0</v>
      </c>
      <c r="C10" s="6">
        <f>SUMIFS('MONTHLY DATA'!F:F,'MONTHLY DATA'!C:C,'DAY TO ACHIEVEMENT '!A10,'MONTHLY DATA'!A:A,'DAY TO ACHIEVEMENT '!$C$2)</f>
        <v>0</v>
      </c>
      <c r="D10" s="6">
        <f>SUMIFS('MONTHLY DATA'!F:F,'MONTHLY DATA'!C:C,'DAY TO ACHIEVEMENT '!A10,'MONTHLY DATA'!A:A,'DAY TO ACHIEVEMENT '!$D$2)</f>
        <v>0</v>
      </c>
      <c r="E10" s="11">
        <f>SUMIFS('MONTHLY DATA'!F:F,'MONTHLY DATA'!C:C,'DAY TO ACHIEVEMENT '!A10,'MONTHLY DATA'!A:A,'DAY TO ACHIEVEMENT '!$E$2)</f>
        <v>0</v>
      </c>
      <c r="F10" s="11">
        <f>SUMIFS('MONTHLY DATA'!F:F,'MONTHLY DATA'!C:C,'DAY TO ACHIEVEMENT '!A10,'MONTHLY DATA'!A:A,'DAY TO ACHIEVEMENT '!$F$2)</f>
        <v>0</v>
      </c>
      <c r="G10" s="11">
        <f>SUMIFS('MONTHLY DATA'!F:F,'MONTHLY DATA'!C:C,'DAY TO ACHIEVEMENT '!A10,'MONTHLY DATA'!A:A,'DAY TO ACHIEVEMENT '!$G$2)</f>
        <v>0</v>
      </c>
      <c r="H10" s="11">
        <f>SUMIFS('MONTHLY DATA'!F:F,'MONTHLY DATA'!C:C,'DAY TO ACHIEVEMENT '!A10,'MONTHLY DATA'!A:A,'DAY TO ACHIEVEMENT '!$H$2)</f>
        <v>0</v>
      </c>
      <c r="I10" s="6">
        <f t="shared" si="0"/>
        <v>0</v>
      </c>
      <c r="J10" s="26">
        <f>COUNTIFS('MONTHLY DATA'!C:C,'DAY TO ACHIEVEMENT '!A10,'MONTHLY DATA'!A:A,"&gt;="&amp;$B$2,'MONTHLY DATA'!A:A,"&lt;="&amp;'DAY TO ACHIEVEMENT '!$H$2)</f>
        <v>0</v>
      </c>
      <c r="K10" s="6">
        <f>'DAILY SALES '!G28*COUNTA('DAY TO ACHIEVEMENT '!B9:H9)</f>
        <v>583331</v>
      </c>
      <c r="L10" s="33">
        <f t="shared" si="1"/>
        <v>0</v>
      </c>
      <c r="M10" s="38" t="e">
        <f>SUMIFS(#REF!,#REF!,'DAY TO ACHIEVEMENT '!A10,#REF!,"&gt;="&amp;$B$2,#REF!,"&lt;="&amp;'DAY TO ACHIEVEMENT '!$H$2)</f>
        <v>#REF!</v>
      </c>
      <c r="N10" s="36">
        <f t="shared" si="2"/>
        <v>0</v>
      </c>
      <c r="O10" s="38" t="e">
        <f>COUNTIFS('VALUATIONS '!E:E,'DAY TO ACHIEVEMENT '!A10,'VALUATIONS '!#REF!,'DAY TO ACHIEVEMENT '!$O$1)</f>
        <v>#REF!</v>
      </c>
      <c r="P10" s="14" t="e">
        <f>SUMIFS('VALUATIONS '!I:I,'VALUATIONS '!E:E,'DAY TO ACHIEVEMENT '!A10,'VALUATIONS '!#REF!,'DAY TO ACHIEVEMENT '!$O$1)</f>
        <v>#REF!</v>
      </c>
    </row>
    <row r="11" spans="1:16" x14ac:dyDescent="0.25">
      <c r="A11" s="5" t="s">
        <v>28</v>
      </c>
      <c r="B11" s="6">
        <f>SUMIFS('MONTHLY DATA'!F:F,'MONTHLY DATA'!C:C,'DAY TO ACHIEVEMENT '!A11,'MONTHLY DATA'!A:A,'DAY TO ACHIEVEMENT '!$B$2)</f>
        <v>0</v>
      </c>
      <c r="C11" s="6">
        <f>SUMIFS('MONTHLY DATA'!F:F,'MONTHLY DATA'!C:C,'DAY TO ACHIEVEMENT '!A11,'MONTHLY DATA'!A:A,'DAY TO ACHIEVEMENT '!$C$2)</f>
        <v>0</v>
      </c>
      <c r="D11" s="6">
        <f>SUMIFS('MONTHLY DATA'!F:F,'MONTHLY DATA'!C:C,'DAY TO ACHIEVEMENT '!A11,'MONTHLY DATA'!A:A,'DAY TO ACHIEVEMENT '!$D$2)</f>
        <v>0</v>
      </c>
      <c r="E11" s="11">
        <f>SUMIFS('MONTHLY DATA'!F:F,'MONTHLY DATA'!C:C,'DAY TO ACHIEVEMENT '!A11,'MONTHLY DATA'!A:A,'DAY TO ACHIEVEMENT '!$E$2)</f>
        <v>0</v>
      </c>
      <c r="F11" s="11">
        <f>SUMIFS('MONTHLY DATA'!F:F,'MONTHLY DATA'!C:C,'DAY TO ACHIEVEMENT '!A11,'MONTHLY DATA'!A:A,'DAY TO ACHIEVEMENT '!$F$2)</f>
        <v>0</v>
      </c>
      <c r="G11" s="11">
        <f>SUMIFS('MONTHLY DATA'!F:F,'MONTHLY DATA'!C:C,'DAY TO ACHIEVEMENT '!A11,'MONTHLY DATA'!A:A,'DAY TO ACHIEVEMENT '!$G$2)</f>
        <v>0</v>
      </c>
      <c r="H11" s="11">
        <f>SUMIFS('MONTHLY DATA'!F:F,'MONTHLY DATA'!C:C,'DAY TO ACHIEVEMENT '!A11,'MONTHLY DATA'!A:A,'DAY TO ACHIEVEMENT '!$H$2)</f>
        <v>0</v>
      </c>
      <c r="I11" s="6">
        <f t="shared" si="0"/>
        <v>0</v>
      </c>
      <c r="J11" s="26">
        <f>COUNTIFS('MONTHLY DATA'!C:C,'DAY TO ACHIEVEMENT '!A11,'MONTHLY DATA'!A:A,"&gt;="&amp;$B$2,'MONTHLY DATA'!A:A,"&lt;="&amp;'DAY TO ACHIEVEMENT '!$H$2)</f>
        <v>0</v>
      </c>
      <c r="K11" s="6">
        <f>'DAILY SALES '!G30*COUNTA('DAY TO ACHIEVEMENT '!B10:H10)</f>
        <v>729169</v>
      </c>
      <c r="L11" s="33">
        <f t="shared" si="1"/>
        <v>0</v>
      </c>
      <c r="M11" s="38" t="e">
        <f>SUMIFS(#REF!,#REF!,'DAY TO ACHIEVEMENT '!A11,#REF!,"&gt;="&amp;$B$2,#REF!,"&lt;="&amp;'DAY TO ACHIEVEMENT '!$H$2)</f>
        <v>#REF!</v>
      </c>
      <c r="N11" s="36">
        <f t="shared" si="2"/>
        <v>0</v>
      </c>
      <c r="O11" s="38" t="e">
        <f>COUNTIFS('VALUATIONS '!E:E,'DAY TO ACHIEVEMENT '!A11,'VALUATIONS '!#REF!,'DAY TO ACHIEVEMENT '!$O$1)</f>
        <v>#REF!</v>
      </c>
      <c r="P11" s="14" t="e">
        <f>SUMIFS('VALUATIONS '!I:I,'VALUATIONS '!E:E,'DAY TO ACHIEVEMENT '!A11,'VALUATIONS '!#REF!,'DAY TO ACHIEVEMENT '!$O$1)</f>
        <v>#REF!</v>
      </c>
    </row>
    <row r="12" spans="1:16" x14ac:dyDescent="0.25">
      <c r="A12" s="5" t="s">
        <v>62</v>
      </c>
      <c r="B12" s="6">
        <f>SUMIFS('MONTHLY DATA'!F:F,'MONTHLY DATA'!C:C,'DAY TO ACHIEVEMENT '!A12,'MONTHLY DATA'!A:A,'DAY TO ACHIEVEMENT '!$B$2)</f>
        <v>0</v>
      </c>
      <c r="C12" s="6">
        <f>SUMIFS('MONTHLY DATA'!F:F,'MONTHLY DATA'!C:C,'DAY TO ACHIEVEMENT '!A12,'MONTHLY DATA'!A:A,'DAY TO ACHIEVEMENT '!$C$2)</f>
        <v>0</v>
      </c>
      <c r="D12" s="6">
        <f>SUMIFS('MONTHLY DATA'!F:F,'MONTHLY DATA'!C:C,'DAY TO ACHIEVEMENT '!A12,'MONTHLY DATA'!A:A,'DAY TO ACHIEVEMENT '!$D$2)</f>
        <v>0</v>
      </c>
      <c r="E12" s="11">
        <f>SUMIFS('MONTHLY DATA'!F:F,'MONTHLY DATA'!C:C,'DAY TO ACHIEVEMENT '!A12,'MONTHLY DATA'!A:A,'DAY TO ACHIEVEMENT '!$E$2)</f>
        <v>0</v>
      </c>
      <c r="F12" s="11">
        <f>SUMIFS('MONTHLY DATA'!F:F,'MONTHLY DATA'!C:C,'DAY TO ACHIEVEMENT '!A12,'MONTHLY DATA'!A:A,'DAY TO ACHIEVEMENT '!$F$2)</f>
        <v>0</v>
      </c>
      <c r="G12" s="11">
        <f>SUMIFS('MONTHLY DATA'!F:F,'MONTHLY DATA'!C:C,'DAY TO ACHIEVEMENT '!A12,'MONTHLY DATA'!A:A,'DAY TO ACHIEVEMENT '!$G$2)</f>
        <v>0</v>
      </c>
      <c r="H12" s="11">
        <f>SUMIFS('MONTHLY DATA'!F:F,'MONTHLY DATA'!C:C,'DAY TO ACHIEVEMENT '!A12,'MONTHLY DATA'!A:A,'DAY TO ACHIEVEMENT '!$H$2)</f>
        <v>0</v>
      </c>
      <c r="I12" s="6">
        <f t="shared" si="0"/>
        <v>0</v>
      </c>
      <c r="J12" s="26">
        <f>COUNTIFS('MONTHLY DATA'!C:C,'DAY TO ACHIEVEMENT '!A12,'MONTHLY DATA'!A:A,"&gt;="&amp;$B$2,'MONTHLY DATA'!A:A,"&lt;="&amp;'DAY TO ACHIEVEMENT '!$H$2)</f>
        <v>0</v>
      </c>
      <c r="K12" s="6" t="e">
        <f>'DAILY SALES '!#REF!*COUNTA('DAY TO ACHIEVEMENT '!B11:H11)</f>
        <v>#REF!</v>
      </c>
      <c r="L12" s="33" t="e">
        <f t="shared" si="1"/>
        <v>#REF!</v>
      </c>
      <c r="M12" s="38" t="e">
        <f>SUMIFS(#REF!,#REF!,'DAY TO ACHIEVEMENT '!A12,#REF!,"&gt;="&amp;$B$2,#REF!,"&lt;="&amp;'DAY TO ACHIEVEMENT '!$H$2)</f>
        <v>#REF!</v>
      </c>
      <c r="N12" s="36">
        <f t="shared" si="2"/>
        <v>0</v>
      </c>
      <c r="O12" s="38" t="e">
        <f>COUNTIFS('VALUATIONS '!E:E,'DAY TO ACHIEVEMENT '!A12,'VALUATIONS '!#REF!,'DAY TO ACHIEVEMENT '!$O$1)</f>
        <v>#REF!</v>
      </c>
      <c r="P12" s="14" t="e">
        <f>SUMIFS('VALUATIONS '!I:I,'VALUATIONS '!E:E,'DAY TO ACHIEVEMENT '!A12,'VALUATIONS '!#REF!,'DAY TO ACHIEVEMENT '!$O$1)</f>
        <v>#REF!</v>
      </c>
    </row>
    <row r="13" spans="1:16" x14ac:dyDescent="0.25">
      <c r="A13" s="5" t="s">
        <v>32</v>
      </c>
      <c r="B13" s="6">
        <f>SUMIFS('MONTHLY DATA'!F:F,'MONTHLY DATA'!C:C,'DAY TO ACHIEVEMENT '!A13,'MONTHLY DATA'!A:A,'DAY TO ACHIEVEMENT '!$B$2)</f>
        <v>0</v>
      </c>
      <c r="C13" s="6">
        <f>SUMIFS('MONTHLY DATA'!F:F,'MONTHLY DATA'!C:C,'DAY TO ACHIEVEMENT '!A13,'MONTHLY DATA'!A:A,'DAY TO ACHIEVEMENT '!$C$2)</f>
        <v>0</v>
      </c>
      <c r="D13" s="6">
        <f>SUMIFS('MONTHLY DATA'!F:F,'MONTHLY DATA'!C:C,'DAY TO ACHIEVEMENT '!A13,'MONTHLY DATA'!A:A,'DAY TO ACHIEVEMENT '!$D$2)</f>
        <v>0</v>
      </c>
      <c r="E13" s="11">
        <f>SUMIFS('MONTHLY DATA'!F:F,'MONTHLY DATA'!C:C,'DAY TO ACHIEVEMENT '!A13,'MONTHLY DATA'!A:A,'DAY TO ACHIEVEMENT '!$E$2)</f>
        <v>0</v>
      </c>
      <c r="F13" s="11">
        <f>SUMIFS('MONTHLY DATA'!F:F,'MONTHLY DATA'!C:C,'DAY TO ACHIEVEMENT '!A13,'MONTHLY DATA'!A:A,'DAY TO ACHIEVEMENT '!$F$2)</f>
        <v>0</v>
      </c>
      <c r="G13" s="11">
        <f>SUMIFS('MONTHLY DATA'!F:F,'MONTHLY DATA'!C:C,'DAY TO ACHIEVEMENT '!A13,'MONTHLY DATA'!A:A,'DAY TO ACHIEVEMENT '!$G$2)</f>
        <v>0</v>
      </c>
      <c r="H13" s="11">
        <f>SUMIFS('MONTHLY DATA'!F:F,'MONTHLY DATA'!C:C,'DAY TO ACHIEVEMENT '!A13,'MONTHLY DATA'!A:A,'DAY TO ACHIEVEMENT '!$H$2)</f>
        <v>0</v>
      </c>
      <c r="I13" s="6">
        <f t="shared" si="0"/>
        <v>0</v>
      </c>
      <c r="J13" s="26">
        <f>COUNTIFS('MONTHLY DATA'!C:C,'DAY TO ACHIEVEMENT '!A13,'MONTHLY DATA'!A:A,"&gt;="&amp;$B$2,'MONTHLY DATA'!A:A,"&lt;="&amp;'DAY TO ACHIEVEMENT '!$H$2)</f>
        <v>0</v>
      </c>
      <c r="K13" s="6">
        <f>'DAILY SALES '!G39*COUNTA('DAY TO ACHIEVEMENT '!B12:H12)</f>
        <v>729169</v>
      </c>
      <c r="L13" s="33">
        <f t="shared" si="1"/>
        <v>0</v>
      </c>
      <c r="M13" s="38" t="e">
        <f>SUMIFS(#REF!,#REF!,'DAY TO ACHIEVEMENT '!A13,#REF!,"&gt;="&amp;$B$2,#REF!,"&lt;="&amp;'DAY TO ACHIEVEMENT '!$H$2)</f>
        <v>#REF!</v>
      </c>
      <c r="N13" s="36">
        <f t="shared" si="2"/>
        <v>0</v>
      </c>
      <c r="O13" s="38" t="e">
        <f>COUNTIFS('VALUATIONS '!E:E,'DAY TO ACHIEVEMENT '!A13,'VALUATIONS '!#REF!,'DAY TO ACHIEVEMENT '!$O$1)</f>
        <v>#REF!</v>
      </c>
      <c r="P13" s="14" t="e">
        <f>SUMIFS('VALUATIONS '!I:I,'VALUATIONS '!E:E,'DAY TO ACHIEVEMENT '!A13,'VALUATIONS '!#REF!,'DAY TO ACHIEVEMENT '!$O$1)</f>
        <v>#REF!</v>
      </c>
    </row>
    <row r="14" spans="1:16" x14ac:dyDescent="0.25">
      <c r="A14" s="5" t="s">
        <v>60</v>
      </c>
      <c r="B14" s="6">
        <f>SUMIFS('MONTHLY DATA'!F:F,'MONTHLY DATA'!C:C,'DAY TO ACHIEVEMENT '!A14,'MONTHLY DATA'!A:A,'DAY TO ACHIEVEMENT '!$B$2)</f>
        <v>0</v>
      </c>
      <c r="C14" s="6">
        <f>SUMIFS('MONTHLY DATA'!F:F,'MONTHLY DATA'!C:C,'DAY TO ACHIEVEMENT '!A14,'MONTHLY DATA'!A:A,'DAY TO ACHIEVEMENT '!$C$2)</f>
        <v>0</v>
      </c>
      <c r="D14" s="6">
        <f>SUMIFS('MONTHLY DATA'!F:F,'MONTHLY DATA'!C:C,'DAY TO ACHIEVEMENT '!A14,'MONTHLY DATA'!A:A,'DAY TO ACHIEVEMENT '!$D$2)</f>
        <v>0</v>
      </c>
      <c r="E14" s="11">
        <f>SUMIFS('MONTHLY DATA'!F:F,'MONTHLY DATA'!C:C,'DAY TO ACHIEVEMENT '!A14,'MONTHLY DATA'!A:A,'DAY TO ACHIEVEMENT '!$E$2)</f>
        <v>0</v>
      </c>
      <c r="F14" s="11">
        <f>SUMIFS('MONTHLY DATA'!F:F,'MONTHLY DATA'!C:C,'DAY TO ACHIEVEMENT '!A14,'MONTHLY DATA'!A:A,'DAY TO ACHIEVEMENT '!$F$2)</f>
        <v>0</v>
      </c>
      <c r="G14" s="11">
        <f>SUMIFS('MONTHLY DATA'!F:F,'MONTHLY DATA'!C:C,'DAY TO ACHIEVEMENT '!A14,'MONTHLY DATA'!A:A,'DAY TO ACHIEVEMENT '!$G$2)</f>
        <v>0</v>
      </c>
      <c r="H14" s="11">
        <f>SUMIFS('MONTHLY DATA'!F:F,'MONTHLY DATA'!C:C,'DAY TO ACHIEVEMENT '!A14,'MONTHLY DATA'!A:A,'DAY TO ACHIEVEMENT '!$H$2)</f>
        <v>0</v>
      </c>
      <c r="I14" s="6">
        <f t="shared" si="0"/>
        <v>0</v>
      </c>
      <c r="J14" s="26">
        <f>COUNTIFS('MONTHLY DATA'!C:C,'DAY TO ACHIEVEMENT '!A14,'MONTHLY DATA'!A:A,"&gt;="&amp;$B$2,'MONTHLY DATA'!A:A,"&lt;="&amp;'DAY TO ACHIEVEMENT '!$H$2)</f>
        <v>0</v>
      </c>
      <c r="K14" s="6">
        <f>'DAILY SALES '!G40*COUNTA('DAY TO ACHIEVEMENT '!B13:H13)</f>
        <v>729169</v>
      </c>
      <c r="L14" s="33">
        <f t="shared" si="1"/>
        <v>0</v>
      </c>
      <c r="M14" s="38" t="e">
        <f>SUMIFS(#REF!,#REF!,'DAY TO ACHIEVEMENT '!A14,#REF!,"&gt;="&amp;$B$2,#REF!,"&lt;="&amp;'DAY TO ACHIEVEMENT '!$H$2)</f>
        <v>#REF!</v>
      </c>
      <c r="N14" s="36">
        <f t="shared" si="2"/>
        <v>0</v>
      </c>
      <c r="O14" s="38" t="e">
        <f>COUNTIFS('VALUATIONS '!E:E,'DAY TO ACHIEVEMENT '!A14,'VALUATIONS '!#REF!,'DAY TO ACHIEVEMENT '!$O$1)</f>
        <v>#REF!</v>
      </c>
      <c r="P14" s="14" t="e">
        <f>SUMIFS('VALUATIONS '!I:I,'VALUATIONS '!E:E,'DAY TO ACHIEVEMENT '!A14,'VALUATIONS '!#REF!,'DAY TO ACHIEVEMENT '!$O$1)</f>
        <v>#REF!</v>
      </c>
    </row>
    <row r="15" spans="1:16" x14ac:dyDescent="0.25">
      <c r="A15" s="5" t="s">
        <v>72</v>
      </c>
      <c r="B15" s="6">
        <f>SUMIFS('MONTHLY DATA'!F:F,'MONTHLY DATA'!C:C,'DAY TO ACHIEVEMENT '!A15,'MONTHLY DATA'!A:A,'DAY TO ACHIEVEMENT '!$B$2)</f>
        <v>0</v>
      </c>
      <c r="C15" s="6">
        <f>SUMIFS('MONTHLY DATA'!F:F,'MONTHLY DATA'!C:C,'DAY TO ACHIEVEMENT '!A15,'MONTHLY DATA'!A:A,'DAY TO ACHIEVEMENT '!$C$2)</f>
        <v>0</v>
      </c>
      <c r="D15" s="6">
        <f>SUMIFS('MONTHLY DATA'!F:F,'MONTHLY DATA'!C:C,'DAY TO ACHIEVEMENT '!A15,'MONTHLY DATA'!A:A,'DAY TO ACHIEVEMENT '!$D$2)</f>
        <v>0</v>
      </c>
      <c r="E15" s="11">
        <f>SUMIFS('MONTHLY DATA'!F:F,'MONTHLY DATA'!C:C,'DAY TO ACHIEVEMENT '!A15,'MONTHLY DATA'!A:A,'DAY TO ACHIEVEMENT '!$E$2)</f>
        <v>0</v>
      </c>
      <c r="F15" s="11">
        <f>SUMIFS('MONTHLY DATA'!F:F,'MONTHLY DATA'!C:C,'DAY TO ACHIEVEMENT '!A15,'MONTHLY DATA'!A:A,'DAY TO ACHIEVEMENT '!$F$2)</f>
        <v>0</v>
      </c>
      <c r="G15" s="11">
        <f>SUMIFS('MONTHLY DATA'!F:F,'MONTHLY DATA'!C:C,'DAY TO ACHIEVEMENT '!A15,'MONTHLY DATA'!A:A,'DAY TO ACHIEVEMENT '!$G$2)</f>
        <v>0</v>
      </c>
      <c r="H15" s="11">
        <f>SUMIFS('MONTHLY DATA'!F:F,'MONTHLY DATA'!C:C,'DAY TO ACHIEVEMENT '!A15,'MONTHLY DATA'!A:A,'DAY TO ACHIEVEMENT '!$H$2)</f>
        <v>0</v>
      </c>
      <c r="I15" s="6">
        <f t="shared" si="0"/>
        <v>0</v>
      </c>
      <c r="J15" s="26">
        <f>COUNTIFS('MONTHLY DATA'!C:C,'DAY TO ACHIEVEMENT '!A15,'MONTHLY DATA'!A:A,"&gt;="&amp;$B$2,'MONTHLY DATA'!A:A,"&lt;="&amp;'DAY TO ACHIEVEMENT '!$H$2)</f>
        <v>0</v>
      </c>
      <c r="K15" s="6">
        <f>'DAILY SALES '!G42*COUNTA('DAY TO ACHIEVEMENT '!B14:H14)</f>
        <v>729169</v>
      </c>
      <c r="L15" s="33">
        <f t="shared" si="1"/>
        <v>0</v>
      </c>
      <c r="M15" s="38" t="e">
        <f>SUMIFS(#REF!,#REF!,'DAY TO ACHIEVEMENT '!A15,#REF!,"&gt;="&amp;$B$2,#REF!,"&lt;="&amp;'DAY TO ACHIEVEMENT '!$H$2)</f>
        <v>#REF!</v>
      </c>
      <c r="N15" s="36">
        <f t="shared" si="2"/>
        <v>0</v>
      </c>
      <c r="O15" s="38" t="e">
        <f>COUNTIFS('VALUATIONS '!E:E,'DAY TO ACHIEVEMENT '!A15,'VALUATIONS '!#REF!,'DAY TO ACHIEVEMENT '!$O$1)</f>
        <v>#REF!</v>
      </c>
      <c r="P15" s="14" t="e">
        <f>SUMIFS('VALUATIONS '!I:I,'VALUATIONS '!E:E,'DAY TO ACHIEVEMENT '!A15,'VALUATIONS '!#REF!,'DAY TO ACHIEVEMENT '!$O$1)</f>
        <v>#REF!</v>
      </c>
    </row>
    <row r="16" spans="1:16" x14ac:dyDescent="0.25">
      <c r="A16" s="5" t="s">
        <v>31</v>
      </c>
      <c r="B16" s="6">
        <f>SUMIFS('MONTHLY DATA'!F:F,'MONTHLY DATA'!C:C,'DAY TO ACHIEVEMENT '!A16,'MONTHLY DATA'!A:A,'DAY TO ACHIEVEMENT '!$B$2)</f>
        <v>0</v>
      </c>
      <c r="C16" s="6">
        <f>SUMIFS('MONTHLY DATA'!F:F,'MONTHLY DATA'!C:C,'DAY TO ACHIEVEMENT '!A16,'MONTHLY DATA'!A:A,'DAY TO ACHIEVEMENT '!$C$2)</f>
        <v>0</v>
      </c>
      <c r="D16" s="6">
        <f>SUMIFS('MONTHLY DATA'!F:F,'MONTHLY DATA'!C:C,'DAY TO ACHIEVEMENT '!A16,'MONTHLY DATA'!A:A,'DAY TO ACHIEVEMENT '!$D$2)</f>
        <v>0</v>
      </c>
      <c r="E16" s="11">
        <f>SUMIFS('MONTHLY DATA'!F:F,'MONTHLY DATA'!C:C,'DAY TO ACHIEVEMENT '!A16,'MONTHLY DATA'!A:A,'DAY TO ACHIEVEMENT '!$E$2)</f>
        <v>0</v>
      </c>
      <c r="F16" s="11">
        <f>SUMIFS('MONTHLY DATA'!F:F,'MONTHLY DATA'!C:C,'DAY TO ACHIEVEMENT '!A16,'MONTHLY DATA'!A:A,'DAY TO ACHIEVEMENT '!$F$2)</f>
        <v>0</v>
      </c>
      <c r="G16" s="11">
        <f>SUMIFS('MONTHLY DATA'!F:F,'MONTHLY DATA'!C:C,'DAY TO ACHIEVEMENT '!A16,'MONTHLY DATA'!A:A,'DAY TO ACHIEVEMENT '!$G$2)</f>
        <v>0</v>
      </c>
      <c r="H16" s="11">
        <f>SUMIFS('MONTHLY DATA'!F:F,'MONTHLY DATA'!C:C,'DAY TO ACHIEVEMENT '!A16,'MONTHLY DATA'!A:A,'DAY TO ACHIEVEMENT '!$H$2)</f>
        <v>0</v>
      </c>
      <c r="I16" s="6">
        <f t="shared" si="0"/>
        <v>0</v>
      </c>
      <c r="J16" s="26">
        <f>COUNTIFS('MONTHLY DATA'!C:C,'DAY TO ACHIEVEMENT '!A16,'MONTHLY DATA'!A:A,"&gt;="&amp;$B$2,'MONTHLY DATA'!A:A,"&lt;="&amp;'DAY TO ACHIEVEMENT '!$H$2)</f>
        <v>0</v>
      </c>
      <c r="K16" s="6">
        <f>'DAILY SALES '!G47*COUNTA('DAY TO ACHIEVEMENT '!B15:H15)</f>
        <v>729169</v>
      </c>
      <c r="L16" s="33">
        <f t="shared" si="1"/>
        <v>0</v>
      </c>
      <c r="M16" s="38" t="e">
        <f>SUMIFS(#REF!,#REF!,'DAY TO ACHIEVEMENT '!A16,#REF!,"&gt;="&amp;$B$2,#REF!,"&lt;="&amp;'DAY TO ACHIEVEMENT '!$H$2)</f>
        <v>#REF!</v>
      </c>
      <c r="N16" s="36">
        <f t="shared" si="2"/>
        <v>0</v>
      </c>
      <c r="O16" s="38" t="e">
        <f>COUNTIFS('VALUATIONS '!E:E,'DAY TO ACHIEVEMENT '!A16,'VALUATIONS '!#REF!,'DAY TO ACHIEVEMENT '!$O$1)</f>
        <v>#REF!</v>
      </c>
      <c r="P16" s="14" t="e">
        <f>SUMIFS('VALUATIONS '!I:I,'VALUATIONS '!E:E,'DAY TO ACHIEVEMENT '!A16,'VALUATIONS '!#REF!,'DAY TO ACHIEVEMENT '!$O$1)</f>
        <v>#REF!</v>
      </c>
    </row>
    <row r="17" spans="1:16" x14ac:dyDescent="0.25">
      <c r="A17" s="5" t="s">
        <v>8</v>
      </c>
      <c r="B17" s="6">
        <f>SUMIFS('MONTHLY DATA'!F:F,'MONTHLY DATA'!C:C,'DAY TO ACHIEVEMENT '!A17,'MONTHLY DATA'!A:A,'DAY TO ACHIEVEMENT '!$B$2)</f>
        <v>0</v>
      </c>
      <c r="C17" s="6">
        <f>SUMIFS('MONTHLY DATA'!F:F,'MONTHLY DATA'!C:C,'DAY TO ACHIEVEMENT '!A17,'MONTHLY DATA'!A:A,'DAY TO ACHIEVEMENT '!$C$2)</f>
        <v>0</v>
      </c>
      <c r="D17" s="6">
        <f>SUMIFS('MONTHLY DATA'!F:F,'MONTHLY DATA'!C:C,'DAY TO ACHIEVEMENT '!A17,'MONTHLY DATA'!A:A,'DAY TO ACHIEVEMENT '!$D$2)</f>
        <v>0</v>
      </c>
      <c r="E17" s="11">
        <f>SUMIFS('MONTHLY DATA'!F:F,'MONTHLY DATA'!C:C,'DAY TO ACHIEVEMENT '!A17,'MONTHLY DATA'!A:A,'DAY TO ACHIEVEMENT '!$E$2)</f>
        <v>0</v>
      </c>
      <c r="F17" s="11">
        <f>SUMIFS('MONTHLY DATA'!F:F,'MONTHLY DATA'!C:C,'DAY TO ACHIEVEMENT '!A17,'MONTHLY DATA'!A:A,'DAY TO ACHIEVEMENT '!$F$2)</f>
        <v>0</v>
      </c>
      <c r="G17" s="11">
        <f>SUMIFS('MONTHLY DATA'!F:F,'MONTHLY DATA'!C:C,'DAY TO ACHIEVEMENT '!A17,'MONTHLY DATA'!A:A,'DAY TO ACHIEVEMENT '!$G$2)</f>
        <v>0</v>
      </c>
      <c r="H17" s="11">
        <f>SUMIFS('MONTHLY DATA'!F:F,'MONTHLY DATA'!C:C,'DAY TO ACHIEVEMENT '!A17,'MONTHLY DATA'!A:A,'DAY TO ACHIEVEMENT '!$H$2)</f>
        <v>0</v>
      </c>
      <c r="I17" s="6">
        <f t="shared" si="0"/>
        <v>0</v>
      </c>
      <c r="J17" s="26">
        <f>COUNTIFS('MONTHLY DATA'!C:C,'DAY TO ACHIEVEMENT '!A17,'MONTHLY DATA'!A:A,"&gt;="&amp;$B$2,'MONTHLY DATA'!A:A,"&lt;="&amp;'DAY TO ACHIEVEMENT '!$H$2)</f>
        <v>0</v>
      </c>
      <c r="K17" s="6">
        <f>'DAILY SALES '!G48*COUNTA('DAY TO ACHIEVEMENT '!B16:H16)</f>
        <v>729169</v>
      </c>
      <c r="L17" s="33">
        <f t="shared" si="1"/>
        <v>0</v>
      </c>
      <c r="M17" s="38" t="e">
        <f>SUMIFS(#REF!,#REF!,'DAY TO ACHIEVEMENT '!A17,#REF!,"&gt;="&amp;$B$2,#REF!,"&lt;="&amp;'DAY TO ACHIEVEMENT '!$H$2)</f>
        <v>#REF!</v>
      </c>
      <c r="N17" s="36">
        <f t="shared" si="2"/>
        <v>0</v>
      </c>
      <c r="O17" s="38" t="e">
        <f>COUNTIFS('VALUATIONS '!E:E,'DAY TO ACHIEVEMENT '!A17,'VALUATIONS '!#REF!,'DAY TO ACHIEVEMENT '!$O$1)</f>
        <v>#REF!</v>
      </c>
      <c r="P17" s="14" t="e">
        <f>SUMIFS('VALUATIONS '!I:I,'VALUATIONS '!E:E,'DAY TO ACHIEVEMENT '!A17,'VALUATIONS '!#REF!,'DAY TO ACHIEVEMENT '!$O$1)</f>
        <v>#REF!</v>
      </c>
    </row>
    <row r="18" spans="1:16" x14ac:dyDescent="0.25">
      <c r="A18" s="5" t="s">
        <v>67</v>
      </c>
      <c r="B18" s="6">
        <f>SUMIFS('MONTHLY DATA'!F:F,'MONTHLY DATA'!C:C,'DAY TO ACHIEVEMENT '!A18,'MONTHLY DATA'!A:A,'DAY TO ACHIEVEMENT '!$B$2)</f>
        <v>0</v>
      </c>
      <c r="C18" s="6">
        <f>SUMIFS('MONTHLY DATA'!F:F,'MONTHLY DATA'!C:C,'DAY TO ACHIEVEMENT '!A18,'MONTHLY DATA'!A:A,'DAY TO ACHIEVEMENT '!$C$2)</f>
        <v>0</v>
      </c>
      <c r="D18" s="6">
        <f>SUMIFS('MONTHLY DATA'!F:F,'MONTHLY DATA'!C:C,'DAY TO ACHIEVEMENT '!A18,'MONTHLY DATA'!A:A,'DAY TO ACHIEVEMENT '!$D$2)</f>
        <v>0</v>
      </c>
      <c r="E18" s="11">
        <f>SUMIFS('MONTHLY DATA'!F:F,'MONTHLY DATA'!C:C,'DAY TO ACHIEVEMENT '!A18,'MONTHLY DATA'!A:A,'DAY TO ACHIEVEMENT '!$E$2)</f>
        <v>0</v>
      </c>
      <c r="F18" s="11">
        <f>SUMIFS('MONTHLY DATA'!F:F,'MONTHLY DATA'!C:C,'DAY TO ACHIEVEMENT '!A18,'MONTHLY DATA'!A:A,'DAY TO ACHIEVEMENT '!$F$2)</f>
        <v>0</v>
      </c>
      <c r="G18" s="11">
        <f>SUMIFS('MONTHLY DATA'!F:F,'MONTHLY DATA'!C:C,'DAY TO ACHIEVEMENT '!A18,'MONTHLY DATA'!A:A,'DAY TO ACHIEVEMENT '!$G$2)</f>
        <v>0</v>
      </c>
      <c r="H18" s="11">
        <f>SUMIFS('MONTHLY DATA'!F:F,'MONTHLY DATA'!C:C,'DAY TO ACHIEVEMENT '!A18,'MONTHLY DATA'!A:A,'DAY TO ACHIEVEMENT '!$H$2)</f>
        <v>0</v>
      </c>
      <c r="I18" s="6">
        <f t="shared" si="0"/>
        <v>0</v>
      </c>
      <c r="J18" s="26">
        <f>COUNTIFS('MONTHLY DATA'!C:C,'DAY TO ACHIEVEMENT '!A18,'MONTHLY DATA'!A:A,"&gt;="&amp;$B$2,'MONTHLY DATA'!A:A,"&lt;="&amp;'DAY TO ACHIEVEMENT '!$H$2)</f>
        <v>0</v>
      </c>
      <c r="K18" s="6">
        <f>'DAILY SALES '!G49*COUNTA('DAY TO ACHIEVEMENT '!B17:H17)</f>
        <v>729169</v>
      </c>
      <c r="L18" s="33">
        <f t="shared" si="1"/>
        <v>0</v>
      </c>
      <c r="M18" s="38" t="e">
        <f>SUMIFS(#REF!,#REF!,'DAY TO ACHIEVEMENT '!A18,#REF!,"&gt;="&amp;$B$2,#REF!,"&lt;="&amp;'DAY TO ACHIEVEMENT '!$H$2)</f>
        <v>#REF!</v>
      </c>
      <c r="N18" s="36">
        <f t="shared" si="2"/>
        <v>0</v>
      </c>
      <c r="O18" s="38" t="e">
        <f>COUNTIFS('VALUATIONS '!E:E,'DAY TO ACHIEVEMENT '!A18,'VALUATIONS '!#REF!,'DAY TO ACHIEVEMENT '!$O$1)</f>
        <v>#REF!</v>
      </c>
      <c r="P18" s="14" t="e">
        <f>SUMIFS('VALUATIONS '!I:I,'VALUATIONS '!E:E,'DAY TO ACHIEVEMENT '!A18,'VALUATIONS '!#REF!,'DAY TO ACHIEVEMENT '!$O$1)</f>
        <v>#REF!</v>
      </c>
    </row>
    <row r="19" spans="1:16" x14ac:dyDescent="0.25">
      <c r="A19" s="5" t="s">
        <v>126</v>
      </c>
      <c r="B19" s="6">
        <f>SUMIFS('MONTHLY DATA'!F:F,'MONTHLY DATA'!C:C,'DAY TO ACHIEVEMENT '!A19,'MONTHLY DATA'!A:A,'DAY TO ACHIEVEMENT '!$B$2)</f>
        <v>0</v>
      </c>
      <c r="C19" s="6">
        <f>SUMIFS('MONTHLY DATA'!F:F,'MONTHLY DATA'!C:C,'DAY TO ACHIEVEMENT '!A19,'MONTHLY DATA'!A:A,'DAY TO ACHIEVEMENT '!$C$2)</f>
        <v>0</v>
      </c>
      <c r="D19" s="6">
        <f>SUMIFS('MONTHLY DATA'!F:F,'MONTHLY DATA'!C:C,'DAY TO ACHIEVEMENT '!A19,'MONTHLY DATA'!A:A,'DAY TO ACHIEVEMENT '!$D$2)</f>
        <v>0</v>
      </c>
      <c r="E19" s="11">
        <f>SUMIFS('MONTHLY DATA'!F:F,'MONTHLY DATA'!C:C,'DAY TO ACHIEVEMENT '!A19,'MONTHLY DATA'!A:A,'DAY TO ACHIEVEMENT '!$E$2)</f>
        <v>0</v>
      </c>
      <c r="F19" s="11">
        <f>SUMIFS('MONTHLY DATA'!F:F,'MONTHLY DATA'!C:C,'DAY TO ACHIEVEMENT '!A19,'MONTHLY DATA'!A:A,'DAY TO ACHIEVEMENT '!$F$2)</f>
        <v>0</v>
      </c>
      <c r="G19" s="11">
        <f>SUMIFS('MONTHLY DATA'!F:F,'MONTHLY DATA'!C:C,'DAY TO ACHIEVEMENT '!A19,'MONTHLY DATA'!A:A,'DAY TO ACHIEVEMENT '!$G$2)</f>
        <v>0</v>
      </c>
      <c r="H19" s="11">
        <f>SUMIFS('MONTHLY DATA'!F:F,'MONTHLY DATA'!C:C,'DAY TO ACHIEVEMENT '!A19,'MONTHLY DATA'!A:A,'DAY TO ACHIEVEMENT '!$H$2)</f>
        <v>0</v>
      </c>
      <c r="I19" s="6">
        <f t="shared" si="0"/>
        <v>0</v>
      </c>
      <c r="J19" s="26">
        <f>COUNTIFS('MONTHLY DATA'!C:C,'DAY TO ACHIEVEMENT '!A19,'MONTHLY DATA'!A:A,"&gt;="&amp;$B$2,'MONTHLY DATA'!A:A,"&lt;="&amp;'DAY TO ACHIEVEMENT '!$H$2)</f>
        <v>0</v>
      </c>
      <c r="K19" s="6">
        <f>'DAILY SALES '!G50*COUNTA('DAY TO ACHIEVEMENT '!B18:H18)</f>
        <v>729169</v>
      </c>
      <c r="L19" s="33">
        <f t="shared" si="1"/>
        <v>0</v>
      </c>
      <c r="M19" s="38" t="e">
        <f>SUMIFS(#REF!,#REF!,'DAY TO ACHIEVEMENT '!A19,#REF!,"&gt;="&amp;$B$2,#REF!,"&lt;="&amp;'DAY TO ACHIEVEMENT '!$H$2)</f>
        <v>#REF!</v>
      </c>
      <c r="N19" s="36">
        <f t="shared" si="2"/>
        <v>0</v>
      </c>
      <c r="O19" s="38" t="e">
        <f>COUNTIFS('VALUATIONS '!E:E,'DAY TO ACHIEVEMENT '!A19,'VALUATIONS '!#REF!,'DAY TO ACHIEVEMENT '!$O$1)</f>
        <v>#REF!</v>
      </c>
      <c r="P19" s="14" t="e">
        <f>SUMIFS('VALUATIONS '!I:I,'VALUATIONS '!E:E,'DAY TO ACHIEVEMENT '!A19,'VALUATIONS '!#REF!,'DAY TO ACHIEVEMENT '!$O$1)</f>
        <v>#REF!</v>
      </c>
    </row>
    <row r="20" spans="1:16" x14ac:dyDescent="0.25">
      <c r="A20" s="5" t="s">
        <v>64</v>
      </c>
      <c r="B20" s="6">
        <f>SUMIFS('MONTHLY DATA'!F:F,'MONTHLY DATA'!C:C,'DAY TO ACHIEVEMENT '!A20,'MONTHLY DATA'!A:A,'DAY TO ACHIEVEMENT '!$B$2)</f>
        <v>0</v>
      </c>
      <c r="C20" s="6">
        <f>SUMIFS('MONTHLY DATA'!F:F,'MONTHLY DATA'!C:C,'DAY TO ACHIEVEMENT '!A20,'MONTHLY DATA'!A:A,'DAY TO ACHIEVEMENT '!$C$2)</f>
        <v>0</v>
      </c>
      <c r="D20" s="6">
        <f>SUMIFS('MONTHLY DATA'!F:F,'MONTHLY DATA'!C:C,'DAY TO ACHIEVEMENT '!A20,'MONTHLY DATA'!A:A,'DAY TO ACHIEVEMENT '!$D$2)</f>
        <v>0</v>
      </c>
      <c r="E20" s="11">
        <f>SUMIFS('MONTHLY DATA'!F:F,'MONTHLY DATA'!C:C,'DAY TO ACHIEVEMENT '!A20,'MONTHLY DATA'!A:A,'DAY TO ACHIEVEMENT '!$E$2)</f>
        <v>0</v>
      </c>
      <c r="F20" s="11">
        <f>SUMIFS('MONTHLY DATA'!F:F,'MONTHLY DATA'!C:C,'DAY TO ACHIEVEMENT '!A20,'MONTHLY DATA'!A:A,'DAY TO ACHIEVEMENT '!$F$2)</f>
        <v>0</v>
      </c>
      <c r="G20" s="11">
        <f>SUMIFS('MONTHLY DATA'!F:F,'MONTHLY DATA'!C:C,'DAY TO ACHIEVEMENT '!A20,'MONTHLY DATA'!A:A,'DAY TO ACHIEVEMENT '!$G$2)</f>
        <v>0</v>
      </c>
      <c r="H20" s="11">
        <f>SUMIFS('MONTHLY DATA'!F:F,'MONTHLY DATA'!C:C,'DAY TO ACHIEVEMENT '!A20,'MONTHLY DATA'!A:A,'DAY TO ACHIEVEMENT '!$H$2)</f>
        <v>0</v>
      </c>
      <c r="I20" s="6">
        <f t="shared" si="0"/>
        <v>0</v>
      </c>
      <c r="J20" s="26">
        <f>COUNTIFS('MONTHLY DATA'!C:C,'DAY TO ACHIEVEMENT '!A20,'MONTHLY DATA'!A:A,"&gt;="&amp;$B$2,'MONTHLY DATA'!A:A,"&lt;="&amp;'DAY TO ACHIEVEMENT '!$H$2)</f>
        <v>0</v>
      </c>
      <c r="K20" s="6" t="e">
        <f>'DAILY SALES '!#REF!*COUNTA('DAY TO ACHIEVEMENT '!B19:H19)</f>
        <v>#REF!</v>
      </c>
      <c r="L20" s="33" t="e">
        <f t="shared" si="1"/>
        <v>#REF!</v>
      </c>
      <c r="M20" s="38" t="e">
        <f>SUMIFS(#REF!,#REF!,'DAY TO ACHIEVEMENT '!A20,#REF!,"&gt;="&amp;$B$2,#REF!,"&lt;="&amp;'DAY TO ACHIEVEMENT '!$H$2)</f>
        <v>#REF!</v>
      </c>
      <c r="N20" s="36">
        <f t="shared" si="2"/>
        <v>0</v>
      </c>
      <c r="O20" s="38" t="e">
        <f>COUNTIFS('VALUATIONS '!E:E,'DAY TO ACHIEVEMENT '!A20,'VALUATIONS '!#REF!,'DAY TO ACHIEVEMENT '!$O$1)</f>
        <v>#REF!</v>
      </c>
      <c r="P20" s="14" t="e">
        <f>SUMIFS('VALUATIONS '!I:I,'VALUATIONS '!E:E,'DAY TO ACHIEVEMENT '!A20,'VALUATIONS '!#REF!,'DAY TO ACHIEVEMENT '!$O$1)</f>
        <v>#REF!</v>
      </c>
    </row>
    <row r="21" spans="1:16" x14ac:dyDescent="0.25">
      <c r="A21" s="5" t="s">
        <v>66</v>
      </c>
      <c r="B21" s="6">
        <f>SUMIFS('MONTHLY DATA'!F:F,'MONTHLY DATA'!C:C,'DAY TO ACHIEVEMENT '!A21,'MONTHLY DATA'!A:A,'DAY TO ACHIEVEMENT '!$B$2)</f>
        <v>0</v>
      </c>
      <c r="C21" s="6">
        <f>SUMIFS('MONTHLY DATA'!F:F,'MONTHLY DATA'!C:C,'DAY TO ACHIEVEMENT '!A21,'MONTHLY DATA'!A:A,'DAY TO ACHIEVEMENT '!$C$2)</f>
        <v>0</v>
      </c>
      <c r="D21" s="6">
        <f>SUMIFS('MONTHLY DATA'!F:F,'MONTHLY DATA'!C:C,'DAY TO ACHIEVEMENT '!A21,'MONTHLY DATA'!A:A,'DAY TO ACHIEVEMENT '!$D$2)</f>
        <v>0</v>
      </c>
      <c r="E21" s="11">
        <f>SUMIFS('MONTHLY DATA'!F:F,'MONTHLY DATA'!C:C,'DAY TO ACHIEVEMENT '!A21,'MONTHLY DATA'!A:A,'DAY TO ACHIEVEMENT '!$E$2)</f>
        <v>0</v>
      </c>
      <c r="F21" s="11">
        <f>SUMIFS('MONTHLY DATA'!F:F,'MONTHLY DATA'!C:C,'DAY TO ACHIEVEMENT '!A21,'MONTHLY DATA'!A:A,'DAY TO ACHIEVEMENT '!$F$2)</f>
        <v>0</v>
      </c>
      <c r="G21" s="11">
        <f>SUMIFS('MONTHLY DATA'!F:F,'MONTHLY DATA'!C:C,'DAY TO ACHIEVEMENT '!A21,'MONTHLY DATA'!A:A,'DAY TO ACHIEVEMENT '!$G$2)</f>
        <v>0</v>
      </c>
      <c r="H21" s="11">
        <f>SUMIFS('MONTHLY DATA'!F:F,'MONTHLY DATA'!C:C,'DAY TO ACHIEVEMENT '!A21,'MONTHLY DATA'!A:A,'DAY TO ACHIEVEMENT '!$H$2)</f>
        <v>0</v>
      </c>
      <c r="I21" s="6">
        <f t="shared" si="0"/>
        <v>0</v>
      </c>
      <c r="J21" s="26">
        <f>COUNTIFS('MONTHLY DATA'!C:C,'DAY TO ACHIEVEMENT '!A21,'MONTHLY DATA'!A:A,"&gt;="&amp;$B$2,'MONTHLY DATA'!A:A,"&lt;="&amp;'DAY TO ACHIEVEMENT '!$H$2)</f>
        <v>0</v>
      </c>
      <c r="K21" s="6" t="e">
        <f>'DAILY SALES '!#REF!*COUNTA('DAY TO ACHIEVEMENT '!B20:H20)</f>
        <v>#REF!</v>
      </c>
      <c r="L21" s="33" t="e">
        <f t="shared" si="1"/>
        <v>#REF!</v>
      </c>
      <c r="M21" s="38" t="e">
        <f>SUMIFS(#REF!,#REF!,'DAY TO ACHIEVEMENT '!A21,#REF!,"&gt;="&amp;$B$2,#REF!,"&lt;="&amp;'DAY TO ACHIEVEMENT '!$H$2)</f>
        <v>#REF!</v>
      </c>
      <c r="N21" s="36">
        <f t="shared" si="2"/>
        <v>0</v>
      </c>
      <c r="O21" s="38" t="e">
        <f>COUNTIFS('VALUATIONS '!E:E,'DAY TO ACHIEVEMENT '!A21,'VALUATIONS '!#REF!,'DAY TO ACHIEVEMENT '!$O$1)</f>
        <v>#REF!</v>
      </c>
      <c r="P21" s="14" t="e">
        <f>SUMIFS('VALUATIONS '!I:I,'VALUATIONS '!E:E,'DAY TO ACHIEVEMENT '!A21,'VALUATIONS '!#REF!,'DAY TO ACHIEVEMENT '!$O$1)</f>
        <v>#REF!</v>
      </c>
    </row>
    <row r="22" spans="1:16" x14ac:dyDescent="0.25">
      <c r="A22" s="5" t="s">
        <v>20</v>
      </c>
      <c r="B22" s="6">
        <f>SUMIFS('MONTHLY DATA'!F:F,'MONTHLY DATA'!C:C,'DAY TO ACHIEVEMENT '!A22,'MONTHLY DATA'!A:A,'DAY TO ACHIEVEMENT '!$B$2)</f>
        <v>0</v>
      </c>
      <c r="C22" s="6">
        <f>SUMIFS('MONTHLY DATA'!F:F,'MONTHLY DATA'!C:C,'DAY TO ACHIEVEMENT '!A22,'MONTHLY DATA'!A:A,'DAY TO ACHIEVEMENT '!$C$2)</f>
        <v>0</v>
      </c>
      <c r="D22" s="6">
        <f>SUMIFS('MONTHLY DATA'!F:F,'MONTHLY DATA'!C:C,'DAY TO ACHIEVEMENT '!A22,'MONTHLY DATA'!A:A,'DAY TO ACHIEVEMENT '!$D$2)</f>
        <v>0</v>
      </c>
      <c r="E22" s="11">
        <f>SUMIFS('MONTHLY DATA'!F:F,'MONTHLY DATA'!C:C,'DAY TO ACHIEVEMENT '!A22,'MONTHLY DATA'!A:A,'DAY TO ACHIEVEMENT '!$E$2)</f>
        <v>0</v>
      </c>
      <c r="F22" s="11">
        <f>SUMIFS('MONTHLY DATA'!F:F,'MONTHLY DATA'!C:C,'DAY TO ACHIEVEMENT '!A22,'MONTHLY DATA'!A:A,'DAY TO ACHIEVEMENT '!$F$2)</f>
        <v>0</v>
      </c>
      <c r="G22" s="11">
        <f>SUMIFS('MONTHLY DATA'!F:F,'MONTHLY DATA'!C:C,'DAY TO ACHIEVEMENT '!A22,'MONTHLY DATA'!A:A,'DAY TO ACHIEVEMENT '!$G$2)</f>
        <v>0</v>
      </c>
      <c r="H22" s="11">
        <f>SUMIFS('MONTHLY DATA'!F:F,'MONTHLY DATA'!C:C,'DAY TO ACHIEVEMENT '!A22,'MONTHLY DATA'!A:A,'DAY TO ACHIEVEMENT '!$H$2)</f>
        <v>0</v>
      </c>
      <c r="I22" s="6">
        <f t="shared" si="0"/>
        <v>0</v>
      </c>
      <c r="J22" s="26">
        <f>COUNTIFS('MONTHLY DATA'!C:C,'DAY TO ACHIEVEMENT '!A22,'MONTHLY DATA'!A:A,"&gt;="&amp;$B$2,'MONTHLY DATA'!A:A,"&lt;="&amp;'DAY TO ACHIEVEMENT '!$H$2)</f>
        <v>0</v>
      </c>
      <c r="K22" s="6" t="e">
        <f>'DAILY SALES '!#REF!*COUNTA('DAY TO ACHIEVEMENT '!B21:H21)</f>
        <v>#REF!</v>
      </c>
      <c r="L22" s="33" t="e">
        <f t="shared" si="1"/>
        <v>#REF!</v>
      </c>
      <c r="M22" s="38" t="e">
        <f>SUMIFS(#REF!,#REF!,'DAY TO ACHIEVEMENT '!A22,#REF!,"&gt;="&amp;$B$2,#REF!,"&lt;="&amp;'DAY TO ACHIEVEMENT '!$H$2)</f>
        <v>#REF!</v>
      </c>
      <c r="N22" s="36">
        <f t="shared" si="2"/>
        <v>0</v>
      </c>
      <c r="O22" s="38" t="e">
        <f>COUNTIFS('VALUATIONS '!E:E,'DAY TO ACHIEVEMENT '!A22,'VALUATIONS '!#REF!,'DAY TO ACHIEVEMENT '!$O$1)</f>
        <v>#REF!</v>
      </c>
      <c r="P22" s="14" t="e">
        <f>SUMIFS('VALUATIONS '!I:I,'VALUATIONS '!E:E,'DAY TO ACHIEVEMENT '!A22,'VALUATIONS '!#REF!,'DAY TO ACHIEVEMENT '!$O$1)</f>
        <v>#REF!</v>
      </c>
    </row>
    <row r="23" spans="1:16" x14ac:dyDescent="0.25">
      <c r="A23" s="5" t="s">
        <v>70</v>
      </c>
      <c r="B23" s="6">
        <f>SUMIFS('MONTHLY DATA'!F:F,'MONTHLY DATA'!C:C,'DAY TO ACHIEVEMENT '!A23,'MONTHLY DATA'!A:A,'DAY TO ACHIEVEMENT '!$B$2)</f>
        <v>0</v>
      </c>
      <c r="C23" s="6">
        <f>SUMIFS('MONTHLY DATA'!F:F,'MONTHLY DATA'!C:C,'DAY TO ACHIEVEMENT '!A23,'MONTHLY DATA'!A:A,'DAY TO ACHIEVEMENT '!$C$2)</f>
        <v>0</v>
      </c>
      <c r="D23" s="6">
        <f>SUMIFS('MONTHLY DATA'!F:F,'MONTHLY DATA'!C:C,'DAY TO ACHIEVEMENT '!A23,'MONTHLY DATA'!A:A,'DAY TO ACHIEVEMENT '!$D$2)</f>
        <v>0</v>
      </c>
      <c r="E23" s="11">
        <f>SUMIFS('MONTHLY DATA'!F:F,'MONTHLY DATA'!C:C,'DAY TO ACHIEVEMENT '!A23,'MONTHLY DATA'!A:A,'DAY TO ACHIEVEMENT '!$E$2)</f>
        <v>0</v>
      </c>
      <c r="F23" s="11">
        <f>SUMIFS('MONTHLY DATA'!F:F,'MONTHLY DATA'!C:C,'DAY TO ACHIEVEMENT '!A23,'MONTHLY DATA'!A:A,'DAY TO ACHIEVEMENT '!$F$2)</f>
        <v>0</v>
      </c>
      <c r="G23" s="11">
        <f>SUMIFS('MONTHLY DATA'!F:F,'MONTHLY DATA'!C:C,'DAY TO ACHIEVEMENT '!A23,'MONTHLY DATA'!A:A,'DAY TO ACHIEVEMENT '!$G$2)</f>
        <v>0</v>
      </c>
      <c r="H23" s="11">
        <f>SUMIFS('MONTHLY DATA'!F:F,'MONTHLY DATA'!C:C,'DAY TO ACHIEVEMENT '!A23,'MONTHLY DATA'!A:A,'DAY TO ACHIEVEMENT '!$H$2)</f>
        <v>0</v>
      </c>
      <c r="I23" s="6">
        <f t="shared" si="0"/>
        <v>0</v>
      </c>
      <c r="J23" s="26">
        <f>COUNTIFS('MONTHLY DATA'!C:C,'DAY TO ACHIEVEMENT '!A23,'MONTHLY DATA'!A:A,"&gt;="&amp;$B$2,'MONTHLY DATA'!A:A,"&lt;="&amp;'DAY TO ACHIEVEMENT '!$H$2)</f>
        <v>0</v>
      </c>
      <c r="K23" s="6" t="e">
        <f>'DAILY SALES '!#REF!*COUNTA('DAY TO ACHIEVEMENT '!B22:H22)</f>
        <v>#REF!</v>
      </c>
      <c r="L23" s="33" t="e">
        <f t="shared" si="1"/>
        <v>#REF!</v>
      </c>
      <c r="M23" s="38" t="e">
        <f>SUMIFS(#REF!,#REF!,'DAY TO ACHIEVEMENT '!A23,#REF!,"&gt;="&amp;$B$2,#REF!,"&lt;="&amp;'DAY TO ACHIEVEMENT '!$H$2)</f>
        <v>#REF!</v>
      </c>
      <c r="N23" s="36">
        <f t="shared" si="2"/>
        <v>0</v>
      </c>
      <c r="O23" s="38" t="e">
        <f>COUNTIFS('VALUATIONS '!E:E,'DAY TO ACHIEVEMENT '!A23,'VALUATIONS '!#REF!,'DAY TO ACHIEVEMENT '!$O$1)</f>
        <v>#REF!</v>
      </c>
      <c r="P23" s="14" t="e">
        <f>SUMIFS('VALUATIONS '!I:I,'VALUATIONS '!E:E,'DAY TO ACHIEVEMENT '!A23,'VALUATIONS '!#REF!,'DAY TO ACHIEVEMENT '!$O$1)</f>
        <v>#REF!</v>
      </c>
    </row>
    <row r="24" spans="1:16" x14ac:dyDescent="0.25">
      <c r="A24" s="5" t="s">
        <v>73</v>
      </c>
      <c r="B24" s="6">
        <f>SUMIFS('MONTHLY DATA'!F:F,'MONTHLY DATA'!C:C,'DAY TO ACHIEVEMENT '!A24,'MONTHLY DATA'!A:A,'DAY TO ACHIEVEMENT '!$B$2)</f>
        <v>0</v>
      </c>
      <c r="C24" s="6">
        <f>SUMIFS('MONTHLY DATA'!F:F,'MONTHLY DATA'!C:C,'DAY TO ACHIEVEMENT '!A24,'MONTHLY DATA'!A:A,'DAY TO ACHIEVEMENT '!$C$2)</f>
        <v>0</v>
      </c>
      <c r="D24" s="6">
        <f>SUMIFS('MONTHLY DATA'!F:F,'MONTHLY DATA'!C:C,'DAY TO ACHIEVEMENT '!A24,'MONTHLY DATA'!A:A,'DAY TO ACHIEVEMENT '!$D$2)</f>
        <v>0</v>
      </c>
      <c r="E24" s="11">
        <f>SUMIFS('MONTHLY DATA'!F:F,'MONTHLY DATA'!C:C,'DAY TO ACHIEVEMENT '!A24,'MONTHLY DATA'!A:A,'DAY TO ACHIEVEMENT '!$E$2)</f>
        <v>0</v>
      </c>
      <c r="F24" s="11">
        <f>SUMIFS('MONTHLY DATA'!F:F,'MONTHLY DATA'!C:C,'DAY TO ACHIEVEMENT '!A24,'MONTHLY DATA'!A:A,'DAY TO ACHIEVEMENT '!$F$2)</f>
        <v>0</v>
      </c>
      <c r="G24" s="11">
        <f>SUMIFS('MONTHLY DATA'!F:F,'MONTHLY DATA'!C:C,'DAY TO ACHIEVEMENT '!A24,'MONTHLY DATA'!A:A,'DAY TO ACHIEVEMENT '!$G$2)</f>
        <v>0</v>
      </c>
      <c r="H24" s="11">
        <f>SUMIFS('MONTHLY DATA'!F:F,'MONTHLY DATA'!C:C,'DAY TO ACHIEVEMENT '!A24,'MONTHLY DATA'!A:A,'DAY TO ACHIEVEMENT '!$H$2)</f>
        <v>0</v>
      </c>
      <c r="I24" s="6">
        <f t="shared" si="0"/>
        <v>0</v>
      </c>
      <c r="J24" s="26">
        <f>COUNTIFS('MONTHLY DATA'!C:C,'DAY TO ACHIEVEMENT '!A24,'MONTHLY DATA'!A:A,"&gt;="&amp;$B$2,'MONTHLY DATA'!A:A,"&lt;="&amp;'DAY TO ACHIEVEMENT '!$H$2)</f>
        <v>0</v>
      </c>
      <c r="K24" s="6" t="e">
        <f>'DAILY SALES '!#REF!*COUNTA('DAY TO ACHIEVEMENT '!B23:H23)</f>
        <v>#REF!</v>
      </c>
      <c r="L24" s="33" t="e">
        <f t="shared" si="1"/>
        <v>#REF!</v>
      </c>
      <c r="M24" s="38" t="e">
        <f>SUMIFS(#REF!,#REF!,'DAY TO ACHIEVEMENT '!A24,#REF!,"&gt;="&amp;$B$2,#REF!,"&lt;="&amp;'DAY TO ACHIEVEMENT '!$H$2)</f>
        <v>#REF!</v>
      </c>
      <c r="N24" s="36">
        <f t="shared" si="2"/>
        <v>0</v>
      </c>
      <c r="O24" s="38" t="e">
        <f>COUNTIFS('VALUATIONS '!E:E,'DAY TO ACHIEVEMENT '!A24,'VALUATIONS '!#REF!,'DAY TO ACHIEVEMENT '!$O$1)</f>
        <v>#REF!</v>
      </c>
      <c r="P24" s="14" t="e">
        <f>SUMIFS('VALUATIONS '!I:I,'VALUATIONS '!E:E,'DAY TO ACHIEVEMENT '!A24,'VALUATIONS '!#REF!,'DAY TO ACHIEVEMENT '!$O$1)</f>
        <v>#REF!</v>
      </c>
    </row>
    <row r="25" spans="1:16" x14ac:dyDescent="0.25">
      <c r="A25" s="5" t="s">
        <v>68</v>
      </c>
      <c r="B25" s="6">
        <f>SUMIFS('MONTHLY DATA'!F:F,'MONTHLY DATA'!C:C,'DAY TO ACHIEVEMENT '!A25,'MONTHLY DATA'!A:A,'DAY TO ACHIEVEMENT '!$B$2)</f>
        <v>0</v>
      </c>
      <c r="C25" s="6">
        <f>SUMIFS('MONTHLY DATA'!F:F,'MONTHLY DATA'!C:C,'DAY TO ACHIEVEMENT '!A25,'MONTHLY DATA'!A:A,'DAY TO ACHIEVEMENT '!$C$2)</f>
        <v>0</v>
      </c>
      <c r="D25" s="6">
        <f>SUMIFS('MONTHLY DATA'!F:F,'MONTHLY DATA'!C:C,'DAY TO ACHIEVEMENT '!A25,'MONTHLY DATA'!A:A,'DAY TO ACHIEVEMENT '!$D$2)</f>
        <v>0</v>
      </c>
      <c r="E25" s="11">
        <f>SUMIFS('MONTHLY DATA'!F:F,'MONTHLY DATA'!C:C,'DAY TO ACHIEVEMENT '!A25,'MONTHLY DATA'!A:A,'DAY TO ACHIEVEMENT '!$E$2)</f>
        <v>0</v>
      </c>
      <c r="F25" s="11">
        <f>SUMIFS('MONTHLY DATA'!F:F,'MONTHLY DATA'!C:C,'DAY TO ACHIEVEMENT '!A25,'MONTHLY DATA'!A:A,'DAY TO ACHIEVEMENT '!$F$2)</f>
        <v>0</v>
      </c>
      <c r="G25" s="11">
        <f>SUMIFS('MONTHLY DATA'!F:F,'MONTHLY DATA'!C:C,'DAY TO ACHIEVEMENT '!A25,'MONTHLY DATA'!A:A,'DAY TO ACHIEVEMENT '!$G$2)</f>
        <v>0</v>
      </c>
      <c r="H25" s="11">
        <f>SUMIFS('MONTHLY DATA'!F:F,'MONTHLY DATA'!C:C,'DAY TO ACHIEVEMENT '!A25,'MONTHLY DATA'!A:A,'DAY TO ACHIEVEMENT '!$H$2)</f>
        <v>0</v>
      </c>
      <c r="I25" s="6">
        <f t="shared" si="0"/>
        <v>0</v>
      </c>
      <c r="J25" s="26">
        <f>COUNTIFS('MONTHLY DATA'!C:C,'DAY TO ACHIEVEMENT '!A25,'MONTHLY DATA'!A:A,"&gt;="&amp;$B$2,'MONTHLY DATA'!A:A,"&lt;="&amp;'DAY TO ACHIEVEMENT '!$H$2)</f>
        <v>0</v>
      </c>
      <c r="K25" s="6" t="e">
        <f>'DAILY SALES '!#REF!*COUNTA('DAY TO ACHIEVEMENT '!B24:H24)</f>
        <v>#REF!</v>
      </c>
      <c r="L25" s="33" t="e">
        <f t="shared" si="1"/>
        <v>#REF!</v>
      </c>
      <c r="M25" s="38" t="e">
        <f>SUMIFS(#REF!,#REF!,'DAY TO ACHIEVEMENT '!A25,#REF!,"&gt;="&amp;$B$2,#REF!,"&lt;="&amp;'DAY TO ACHIEVEMENT '!$H$2)</f>
        <v>#REF!</v>
      </c>
      <c r="N25" s="36">
        <f t="shared" si="2"/>
        <v>0</v>
      </c>
      <c r="O25" s="38" t="e">
        <f>COUNTIFS('VALUATIONS '!E:E,'DAY TO ACHIEVEMENT '!A25,'VALUATIONS '!#REF!,'DAY TO ACHIEVEMENT '!$O$1)</f>
        <v>#REF!</v>
      </c>
      <c r="P25" s="14" t="e">
        <f>SUMIFS('VALUATIONS '!I:I,'VALUATIONS '!E:E,'DAY TO ACHIEVEMENT '!A25,'VALUATIONS '!#REF!,'DAY TO ACHIEVEMENT '!$O$1)</f>
        <v>#REF!</v>
      </c>
    </row>
    <row r="26" spans="1:16" x14ac:dyDescent="0.25">
      <c r="A26" s="5" t="s">
        <v>82</v>
      </c>
      <c r="B26" s="6">
        <f>SUMIFS('MONTHLY DATA'!F:F,'MONTHLY DATA'!C:C,'DAY TO ACHIEVEMENT '!A26,'MONTHLY DATA'!A:A,'DAY TO ACHIEVEMENT '!$B$2)</f>
        <v>0</v>
      </c>
      <c r="C26" s="6">
        <f>SUMIFS('MONTHLY DATA'!F:F,'MONTHLY DATA'!C:C,'DAY TO ACHIEVEMENT '!A26,'MONTHLY DATA'!A:A,'DAY TO ACHIEVEMENT '!$C$2)</f>
        <v>0</v>
      </c>
      <c r="D26" s="6">
        <f>SUMIFS('MONTHLY DATA'!F:F,'MONTHLY DATA'!C:C,'DAY TO ACHIEVEMENT '!A26,'MONTHLY DATA'!A:A,'DAY TO ACHIEVEMENT '!$D$2)</f>
        <v>0</v>
      </c>
      <c r="E26" s="11">
        <f>SUMIFS('MONTHLY DATA'!F:F,'MONTHLY DATA'!C:C,'DAY TO ACHIEVEMENT '!A26,'MONTHLY DATA'!A:A,'DAY TO ACHIEVEMENT '!$E$2)</f>
        <v>0</v>
      </c>
      <c r="F26" s="11">
        <f>SUMIFS('MONTHLY DATA'!F:F,'MONTHLY DATA'!C:C,'DAY TO ACHIEVEMENT '!A26,'MONTHLY DATA'!A:A,'DAY TO ACHIEVEMENT '!$F$2)</f>
        <v>0</v>
      </c>
      <c r="G26" s="11">
        <f>SUMIFS('MONTHLY DATA'!F:F,'MONTHLY DATA'!C:C,'DAY TO ACHIEVEMENT '!A26,'MONTHLY DATA'!A:A,'DAY TO ACHIEVEMENT '!$G$2)</f>
        <v>0</v>
      </c>
      <c r="H26" s="11">
        <f>SUMIFS('MONTHLY DATA'!F:F,'MONTHLY DATA'!C:C,'DAY TO ACHIEVEMENT '!A26,'MONTHLY DATA'!A:A,'DAY TO ACHIEVEMENT '!$H$2)</f>
        <v>0</v>
      </c>
      <c r="I26" s="6">
        <f t="shared" si="0"/>
        <v>0</v>
      </c>
      <c r="J26" s="26">
        <f>COUNTIFS('MONTHLY DATA'!C:C,'DAY TO ACHIEVEMENT '!A26,'MONTHLY DATA'!A:A,"&gt;="&amp;$B$2,'MONTHLY DATA'!A:A,"&lt;="&amp;'DAY TO ACHIEVEMENT '!$H$2)</f>
        <v>0</v>
      </c>
      <c r="K26" s="6" t="e">
        <f>'DAILY SALES '!#REF!*COUNTA('DAY TO ACHIEVEMENT '!B25:H25)</f>
        <v>#REF!</v>
      </c>
      <c r="L26" s="33" t="e">
        <f t="shared" si="1"/>
        <v>#REF!</v>
      </c>
      <c r="M26" s="38" t="e">
        <f>SUMIFS(#REF!,#REF!,'DAY TO ACHIEVEMENT '!A26,#REF!,"&gt;="&amp;$B$2,#REF!,"&lt;="&amp;'DAY TO ACHIEVEMENT '!$H$2)</f>
        <v>#REF!</v>
      </c>
      <c r="N26" s="36">
        <f t="shared" si="2"/>
        <v>0</v>
      </c>
      <c r="O26" s="38" t="e">
        <f>COUNTIFS('VALUATIONS '!E:E,'DAY TO ACHIEVEMENT '!A26,'VALUATIONS '!#REF!,'DAY TO ACHIEVEMENT '!$O$1)</f>
        <v>#REF!</v>
      </c>
      <c r="P26" s="14" t="e">
        <f>SUMIFS('VALUATIONS '!I:I,'VALUATIONS '!E:E,'DAY TO ACHIEVEMENT '!A26,'VALUATIONS '!#REF!,'DAY TO ACHIEVEMENT '!$O$1)</f>
        <v>#REF!</v>
      </c>
    </row>
    <row r="27" spans="1:16" x14ac:dyDescent="0.25">
      <c r="A27" s="5" t="s">
        <v>78</v>
      </c>
      <c r="B27" s="6">
        <f>SUMIFS('MONTHLY DATA'!F:F,'MONTHLY DATA'!C:C,'DAY TO ACHIEVEMENT '!A27,'MONTHLY DATA'!A:A,'DAY TO ACHIEVEMENT '!$B$2)</f>
        <v>0</v>
      </c>
      <c r="C27" s="6">
        <f>SUMIFS('MONTHLY DATA'!F:F,'MONTHLY DATA'!C:C,'DAY TO ACHIEVEMENT '!A27,'MONTHLY DATA'!A:A,'DAY TO ACHIEVEMENT '!$C$2)</f>
        <v>0</v>
      </c>
      <c r="D27" s="6">
        <f>SUMIFS('MONTHLY DATA'!F:F,'MONTHLY DATA'!C:C,'DAY TO ACHIEVEMENT '!A27,'MONTHLY DATA'!A:A,'DAY TO ACHIEVEMENT '!$D$2)</f>
        <v>0</v>
      </c>
      <c r="E27" s="11">
        <f>SUMIFS('MONTHLY DATA'!F:F,'MONTHLY DATA'!C:C,'DAY TO ACHIEVEMENT '!A27,'MONTHLY DATA'!A:A,'DAY TO ACHIEVEMENT '!$E$2)</f>
        <v>0</v>
      </c>
      <c r="F27" s="11">
        <f>SUMIFS('MONTHLY DATA'!F:F,'MONTHLY DATA'!C:C,'DAY TO ACHIEVEMENT '!A27,'MONTHLY DATA'!A:A,'DAY TO ACHIEVEMENT '!$F$2)</f>
        <v>0</v>
      </c>
      <c r="G27" s="11">
        <f>SUMIFS('MONTHLY DATA'!F:F,'MONTHLY DATA'!C:C,'DAY TO ACHIEVEMENT '!A27,'MONTHLY DATA'!A:A,'DAY TO ACHIEVEMENT '!$G$2)</f>
        <v>0</v>
      </c>
      <c r="H27" s="11">
        <f>SUMIFS('MONTHLY DATA'!F:F,'MONTHLY DATA'!C:C,'DAY TO ACHIEVEMENT '!A27,'MONTHLY DATA'!A:A,'DAY TO ACHIEVEMENT '!$H$2)</f>
        <v>0</v>
      </c>
      <c r="I27" s="6">
        <f t="shared" si="0"/>
        <v>0</v>
      </c>
      <c r="J27" s="26">
        <f>COUNTIFS('MONTHLY DATA'!C:C,'DAY TO ACHIEVEMENT '!A27,'MONTHLY DATA'!A:A,"&gt;="&amp;$B$2,'MONTHLY DATA'!A:A,"&lt;="&amp;'DAY TO ACHIEVEMENT '!$H$2)</f>
        <v>0</v>
      </c>
      <c r="K27" s="6" t="e">
        <f>'DAILY SALES '!#REF!*COUNTA('DAY TO ACHIEVEMENT '!B26:H26)</f>
        <v>#REF!</v>
      </c>
      <c r="L27" s="33" t="e">
        <f t="shared" si="1"/>
        <v>#REF!</v>
      </c>
      <c r="M27" s="38" t="e">
        <f>SUMIFS(#REF!,#REF!,'DAY TO ACHIEVEMENT '!A27,#REF!,"&gt;="&amp;$B$2,#REF!,"&lt;="&amp;'DAY TO ACHIEVEMENT '!$H$2)</f>
        <v>#REF!</v>
      </c>
      <c r="N27" s="36">
        <f t="shared" si="2"/>
        <v>0</v>
      </c>
      <c r="O27" s="38" t="e">
        <f>COUNTIFS('VALUATIONS '!E:E,'DAY TO ACHIEVEMENT '!A27,'VALUATIONS '!#REF!,'DAY TO ACHIEVEMENT '!$O$1)</f>
        <v>#REF!</v>
      </c>
      <c r="P27" s="14" t="e">
        <f>SUMIFS('VALUATIONS '!I:I,'VALUATIONS '!E:E,'DAY TO ACHIEVEMENT '!A27,'VALUATIONS '!#REF!,'DAY TO ACHIEVEMENT '!$O$1)</f>
        <v>#REF!</v>
      </c>
    </row>
    <row r="28" spans="1:16" x14ac:dyDescent="0.25">
      <c r="A28" s="5" t="s">
        <v>83</v>
      </c>
      <c r="B28" s="6">
        <f>SUMIFS('MONTHLY DATA'!F:F,'MONTHLY DATA'!C:C,'DAY TO ACHIEVEMENT '!A28,'MONTHLY DATA'!A:A,'DAY TO ACHIEVEMENT '!$B$2)</f>
        <v>0</v>
      </c>
      <c r="C28" s="6">
        <f>SUMIFS('MONTHLY DATA'!F:F,'MONTHLY DATA'!C:C,'DAY TO ACHIEVEMENT '!A28,'MONTHLY DATA'!A:A,'DAY TO ACHIEVEMENT '!$C$2)</f>
        <v>0</v>
      </c>
      <c r="D28" s="6">
        <f>SUMIFS('MONTHLY DATA'!F:F,'MONTHLY DATA'!C:C,'DAY TO ACHIEVEMENT '!A28,'MONTHLY DATA'!A:A,'DAY TO ACHIEVEMENT '!$D$2)</f>
        <v>0</v>
      </c>
      <c r="E28" s="11">
        <f>SUMIFS('MONTHLY DATA'!F:F,'MONTHLY DATA'!C:C,'DAY TO ACHIEVEMENT '!A28,'MONTHLY DATA'!A:A,'DAY TO ACHIEVEMENT '!$E$2)</f>
        <v>0</v>
      </c>
      <c r="F28" s="11">
        <f>SUMIFS('MONTHLY DATA'!F:F,'MONTHLY DATA'!C:C,'DAY TO ACHIEVEMENT '!A28,'MONTHLY DATA'!A:A,'DAY TO ACHIEVEMENT '!$F$2)</f>
        <v>0</v>
      </c>
      <c r="G28" s="11">
        <f>SUMIFS('MONTHLY DATA'!F:F,'MONTHLY DATA'!C:C,'DAY TO ACHIEVEMENT '!A28,'MONTHLY DATA'!A:A,'DAY TO ACHIEVEMENT '!$G$2)</f>
        <v>0</v>
      </c>
      <c r="H28" s="11">
        <f>SUMIFS('MONTHLY DATA'!F:F,'MONTHLY DATA'!C:C,'DAY TO ACHIEVEMENT '!A28,'MONTHLY DATA'!A:A,'DAY TO ACHIEVEMENT '!$H$2)</f>
        <v>0</v>
      </c>
      <c r="I28" s="6">
        <f t="shared" si="0"/>
        <v>0</v>
      </c>
      <c r="J28" s="26">
        <f>COUNTIFS('MONTHLY DATA'!C:C,'DAY TO ACHIEVEMENT '!A28,'MONTHLY DATA'!A:A,"&gt;="&amp;$B$2,'MONTHLY DATA'!A:A,"&lt;="&amp;'DAY TO ACHIEVEMENT '!$H$2)</f>
        <v>0</v>
      </c>
      <c r="K28" s="6" t="e">
        <f>'DAILY SALES '!#REF!*COUNTA('DAY TO ACHIEVEMENT '!B27:H27)</f>
        <v>#REF!</v>
      </c>
      <c r="L28" s="33" t="e">
        <f t="shared" si="1"/>
        <v>#REF!</v>
      </c>
      <c r="M28" s="38" t="e">
        <f>SUMIFS(#REF!,#REF!,'DAY TO ACHIEVEMENT '!A28,#REF!,"&gt;="&amp;$B$2,#REF!,"&lt;="&amp;'DAY TO ACHIEVEMENT '!$H$2)</f>
        <v>#REF!</v>
      </c>
      <c r="N28" s="36">
        <f t="shared" si="2"/>
        <v>0</v>
      </c>
      <c r="O28" s="38" t="e">
        <f>COUNTIFS('VALUATIONS '!E:E,'DAY TO ACHIEVEMENT '!A28,'VALUATIONS '!#REF!,'DAY TO ACHIEVEMENT '!$O$1)</f>
        <v>#REF!</v>
      </c>
      <c r="P28" s="14" t="e">
        <f>SUMIFS('VALUATIONS '!I:I,'VALUATIONS '!E:E,'DAY TO ACHIEVEMENT '!A28,'VALUATIONS '!#REF!,'DAY TO ACHIEVEMENT '!$O$1)</f>
        <v>#REF!</v>
      </c>
    </row>
    <row r="29" spans="1:16" x14ac:dyDescent="0.25">
      <c r="A29" s="5" t="s">
        <v>79</v>
      </c>
      <c r="B29" s="6">
        <f>SUMIFS('MONTHLY DATA'!F:F,'MONTHLY DATA'!C:C,'DAY TO ACHIEVEMENT '!A29,'MONTHLY DATA'!A:A,'DAY TO ACHIEVEMENT '!$B$2)</f>
        <v>0</v>
      </c>
      <c r="C29" s="6">
        <f>SUMIFS('MONTHLY DATA'!F:F,'MONTHLY DATA'!C:C,'DAY TO ACHIEVEMENT '!A29,'MONTHLY DATA'!A:A,'DAY TO ACHIEVEMENT '!$C$2)</f>
        <v>0</v>
      </c>
      <c r="D29" s="6">
        <f>SUMIFS('MONTHLY DATA'!F:F,'MONTHLY DATA'!C:C,'DAY TO ACHIEVEMENT '!A29,'MONTHLY DATA'!A:A,'DAY TO ACHIEVEMENT '!$D$2)</f>
        <v>0</v>
      </c>
      <c r="E29" s="11">
        <f>SUMIFS('MONTHLY DATA'!F:F,'MONTHLY DATA'!C:C,'DAY TO ACHIEVEMENT '!A29,'MONTHLY DATA'!A:A,'DAY TO ACHIEVEMENT '!$E$2)</f>
        <v>0</v>
      </c>
      <c r="F29" s="11">
        <f>SUMIFS('MONTHLY DATA'!F:F,'MONTHLY DATA'!C:C,'DAY TO ACHIEVEMENT '!A29,'MONTHLY DATA'!A:A,'DAY TO ACHIEVEMENT '!$F$2)</f>
        <v>0</v>
      </c>
      <c r="G29" s="11">
        <f>SUMIFS('MONTHLY DATA'!F:F,'MONTHLY DATA'!C:C,'DAY TO ACHIEVEMENT '!A29,'MONTHLY DATA'!A:A,'DAY TO ACHIEVEMENT '!$G$2)</f>
        <v>0</v>
      </c>
      <c r="H29" s="11">
        <f>SUMIFS('MONTHLY DATA'!F:F,'MONTHLY DATA'!C:C,'DAY TO ACHIEVEMENT '!A29,'MONTHLY DATA'!A:A,'DAY TO ACHIEVEMENT '!$H$2)</f>
        <v>0</v>
      </c>
      <c r="I29" s="6">
        <f t="shared" si="0"/>
        <v>0</v>
      </c>
      <c r="J29" s="26">
        <f>COUNTIFS('MONTHLY DATA'!C:C,'DAY TO ACHIEVEMENT '!A29,'MONTHLY DATA'!A:A,"&gt;="&amp;$B$2,'MONTHLY DATA'!A:A,"&lt;="&amp;'DAY TO ACHIEVEMENT '!$H$2)</f>
        <v>0</v>
      </c>
      <c r="K29" s="6" t="e">
        <f>'DAILY SALES '!#REF!*COUNTA('DAY TO ACHIEVEMENT '!B28:H28)</f>
        <v>#REF!</v>
      </c>
      <c r="L29" s="33" t="e">
        <f t="shared" si="1"/>
        <v>#REF!</v>
      </c>
      <c r="M29" s="38" t="e">
        <f>SUMIFS(#REF!,#REF!,'DAY TO ACHIEVEMENT '!A29,#REF!,"&gt;="&amp;$B$2,#REF!,"&lt;="&amp;'DAY TO ACHIEVEMENT '!$H$2)</f>
        <v>#REF!</v>
      </c>
      <c r="N29" s="36">
        <f t="shared" si="2"/>
        <v>0</v>
      </c>
      <c r="O29" s="38" t="e">
        <f>COUNTIFS('VALUATIONS '!E:E,'DAY TO ACHIEVEMENT '!A29,'VALUATIONS '!#REF!,'DAY TO ACHIEVEMENT '!$O$1)</f>
        <v>#REF!</v>
      </c>
      <c r="P29" s="14" t="e">
        <f>SUMIFS('VALUATIONS '!I:I,'VALUATIONS '!E:E,'DAY TO ACHIEVEMENT '!A29,'VALUATIONS '!#REF!,'DAY TO ACHIEVEMENT '!$O$1)</f>
        <v>#REF!</v>
      </c>
    </row>
    <row r="30" spans="1:16" x14ac:dyDescent="0.25">
      <c r="A30" s="5" t="s">
        <v>88</v>
      </c>
      <c r="B30" s="6">
        <f>SUMIFS('MONTHLY DATA'!F:F,'MONTHLY DATA'!C:C,'DAY TO ACHIEVEMENT '!A30,'MONTHLY DATA'!A:A,'DAY TO ACHIEVEMENT '!$B$2)</f>
        <v>0</v>
      </c>
      <c r="C30" s="6">
        <f>SUMIFS('MONTHLY DATA'!F:F,'MONTHLY DATA'!C:C,'DAY TO ACHIEVEMENT '!A30,'MONTHLY DATA'!A:A,'DAY TO ACHIEVEMENT '!$C$2)</f>
        <v>0</v>
      </c>
      <c r="D30" s="6">
        <f>SUMIFS('MONTHLY DATA'!F:F,'MONTHLY DATA'!C:C,'DAY TO ACHIEVEMENT '!A30,'MONTHLY DATA'!A:A,'DAY TO ACHIEVEMENT '!$D$2)</f>
        <v>0</v>
      </c>
      <c r="E30" s="11">
        <f>SUMIFS('MONTHLY DATA'!F:F,'MONTHLY DATA'!C:C,'DAY TO ACHIEVEMENT '!A30,'MONTHLY DATA'!A:A,'DAY TO ACHIEVEMENT '!$E$2)</f>
        <v>0</v>
      </c>
      <c r="F30" s="11">
        <f>SUMIFS('MONTHLY DATA'!F:F,'MONTHLY DATA'!C:C,'DAY TO ACHIEVEMENT '!A30,'MONTHLY DATA'!A:A,'DAY TO ACHIEVEMENT '!$F$2)</f>
        <v>0</v>
      </c>
      <c r="G30" s="11">
        <f>SUMIFS('MONTHLY DATA'!F:F,'MONTHLY DATA'!C:C,'DAY TO ACHIEVEMENT '!A30,'MONTHLY DATA'!A:A,'DAY TO ACHIEVEMENT '!$G$2)</f>
        <v>0</v>
      </c>
      <c r="H30" s="11">
        <f>SUMIFS('MONTHLY DATA'!F:F,'MONTHLY DATA'!C:C,'DAY TO ACHIEVEMENT '!A30,'MONTHLY DATA'!A:A,'DAY TO ACHIEVEMENT '!$H$2)</f>
        <v>0</v>
      </c>
      <c r="I30" s="6">
        <f t="shared" si="0"/>
        <v>0</v>
      </c>
      <c r="J30" s="26">
        <f>COUNTIFS('MONTHLY DATA'!C:C,'DAY TO ACHIEVEMENT '!A30,'MONTHLY DATA'!A:A,"&gt;="&amp;$B$2,'MONTHLY DATA'!A:A,"&lt;="&amp;'DAY TO ACHIEVEMENT '!$H$2)</f>
        <v>0</v>
      </c>
      <c r="K30" s="6" t="e">
        <f>'DAILY SALES '!#REF!*COUNTA('DAY TO ACHIEVEMENT '!B29:H29)</f>
        <v>#REF!</v>
      </c>
      <c r="L30" s="33" t="e">
        <f t="shared" si="1"/>
        <v>#REF!</v>
      </c>
      <c r="M30" s="38" t="e">
        <f>SUMIFS(#REF!,#REF!,'DAY TO ACHIEVEMENT '!A30,#REF!,"&gt;="&amp;$B$2,#REF!,"&lt;="&amp;'DAY TO ACHIEVEMENT '!$H$2)</f>
        <v>#REF!</v>
      </c>
      <c r="N30" s="36">
        <f t="shared" si="2"/>
        <v>0</v>
      </c>
      <c r="O30" s="38" t="e">
        <f>COUNTIFS('VALUATIONS '!E:E,'DAY TO ACHIEVEMENT '!A30,'VALUATIONS '!#REF!,'DAY TO ACHIEVEMENT '!$O$1)</f>
        <v>#REF!</v>
      </c>
      <c r="P30" s="14" t="e">
        <f>SUMIFS('VALUATIONS '!I:I,'VALUATIONS '!E:E,'DAY TO ACHIEVEMENT '!A30,'VALUATIONS '!#REF!,'DAY TO ACHIEVEMENT '!$O$1)</f>
        <v>#REF!</v>
      </c>
    </row>
    <row r="31" spans="1:16" x14ac:dyDescent="0.25">
      <c r="A31" s="5" t="s">
        <v>80</v>
      </c>
      <c r="B31" s="6">
        <f>SUMIFS('MONTHLY DATA'!F:F,'MONTHLY DATA'!C:C,'DAY TO ACHIEVEMENT '!A31,'MONTHLY DATA'!A:A,'DAY TO ACHIEVEMENT '!$B$2)</f>
        <v>0</v>
      </c>
      <c r="C31" s="6">
        <f>SUMIFS('MONTHLY DATA'!F:F,'MONTHLY DATA'!C:C,'DAY TO ACHIEVEMENT '!A31,'MONTHLY DATA'!A:A,'DAY TO ACHIEVEMENT '!$C$2)</f>
        <v>0</v>
      </c>
      <c r="D31" s="6">
        <f>SUMIFS('MONTHLY DATA'!F:F,'MONTHLY DATA'!C:C,'DAY TO ACHIEVEMENT '!A31,'MONTHLY DATA'!A:A,'DAY TO ACHIEVEMENT '!$D$2)</f>
        <v>0</v>
      </c>
      <c r="E31" s="11">
        <f>SUMIFS('MONTHLY DATA'!F:F,'MONTHLY DATA'!C:C,'DAY TO ACHIEVEMENT '!A31,'MONTHLY DATA'!A:A,'DAY TO ACHIEVEMENT '!$E$2)</f>
        <v>0</v>
      </c>
      <c r="F31" s="11">
        <f>SUMIFS('MONTHLY DATA'!F:F,'MONTHLY DATA'!C:C,'DAY TO ACHIEVEMENT '!A31,'MONTHLY DATA'!A:A,'DAY TO ACHIEVEMENT '!$F$2)</f>
        <v>0</v>
      </c>
      <c r="G31" s="11">
        <f>SUMIFS('MONTHLY DATA'!F:F,'MONTHLY DATA'!C:C,'DAY TO ACHIEVEMENT '!A31,'MONTHLY DATA'!A:A,'DAY TO ACHIEVEMENT '!$G$2)</f>
        <v>0</v>
      </c>
      <c r="H31" s="11">
        <f>SUMIFS('MONTHLY DATA'!F:F,'MONTHLY DATA'!C:C,'DAY TO ACHIEVEMENT '!A31,'MONTHLY DATA'!A:A,'DAY TO ACHIEVEMENT '!$H$2)</f>
        <v>0</v>
      </c>
      <c r="I31" s="6">
        <f t="shared" si="0"/>
        <v>0</v>
      </c>
      <c r="J31" s="26">
        <f>COUNTIFS('MONTHLY DATA'!C:C,'DAY TO ACHIEVEMENT '!A31,'MONTHLY DATA'!A:A,"&gt;="&amp;$B$2,'MONTHLY DATA'!A:A,"&lt;="&amp;'DAY TO ACHIEVEMENT '!$H$2)</f>
        <v>0</v>
      </c>
      <c r="K31" s="6" t="e">
        <f>'DAILY SALES '!#REF!*COUNTA('DAY TO ACHIEVEMENT '!B30:H30)</f>
        <v>#REF!</v>
      </c>
      <c r="L31" s="33" t="e">
        <f t="shared" si="1"/>
        <v>#REF!</v>
      </c>
      <c r="M31" s="38" t="e">
        <f>SUMIFS(#REF!,#REF!,'DAY TO ACHIEVEMENT '!A31,#REF!,"&gt;="&amp;$B$2,#REF!,"&lt;="&amp;'DAY TO ACHIEVEMENT '!$H$2)</f>
        <v>#REF!</v>
      </c>
      <c r="N31" s="36">
        <f t="shared" si="2"/>
        <v>0</v>
      </c>
      <c r="O31" s="38" t="e">
        <f>COUNTIFS('VALUATIONS '!E:E,'DAY TO ACHIEVEMENT '!A31,'VALUATIONS '!#REF!,'DAY TO ACHIEVEMENT '!$O$1)</f>
        <v>#REF!</v>
      </c>
      <c r="P31" s="14" t="e">
        <f>SUMIFS('VALUATIONS '!I:I,'VALUATIONS '!E:E,'DAY TO ACHIEVEMENT '!A31,'VALUATIONS '!#REF!,'DAY TO ACHIEVEMENT '!$O$1)</f>
        <v>#REF!</v>
      </c>
    </row>
    <row r="32" spans="1:16" x14ac:dyDescent="0.25">
      <c r="A32" s="5" t="s">
        <v>119</v>
      </c>
      <c r="B32" s="6">
        <f>SUMIFS('MONTHLY DATA'!F:F,'MONTHLY DATA'!C:C,'DAY TO ACHIEVEMENT '!A32,'MONTHLY DATA'!A:A,'DAY TO ACHIEVEMENT '!$B$2)</f>
        <v>0</v>
      </c>
      <c r="C32" s="6">
        <f>SUMIFS('MONTHLY DATA'!F:F,'MONTHLY DATA'!C:C,'DAY TO ACHIEVEMENT '!A32,'MONTHLY DATA'!A:A,'DAY TO ACHIEVEMENT '!$C$2)</f>
        <v>0</v>
      </c>
      <c r="D32" s="6">
        <f>SUMIFS('MONTHLY DATA'!F:F,'MONTHLY DATA'!C:C,'DAY TO ACHIEVEMENT '!A32,'MONTHLY DATA'!A:A,'DAY TO ACHIEVEMENT '!$D$2)</f>
        <v>0</v>
      </c>
      <c r="E32" s="11">
        <f>SUMIFS('MONTHLY DATA'!F:F,'MONTHLY DATA'!C:C,'DAY TO ACHIEVEMENT '!A32,'MONTHLY DATA'!A:A,'DAY TO ACHIEVEMENT '!$E$2)</f>
        <v>0</v>
      </c>
      <c r="F32" s="11">
        <f>SUMIFS('MONTHLY DATA'!F:F,'MONTHLY DATA'!C:C,'DAY TO ACHIEVEMENT '!A32,'MONTHLY DATA'!A:A,'DAY TO ACHIEVEMENT '!$F$2)</f>
        <v>0</v>
      </c>
      <c r="G32" s="11">
        <f>SUMIFS('MONTHLY DATA'!F:F,'MONTHLY DATA'!C:C,'DAY TO ACHIEVEMENT '!A32,'MONTHLY DATA'!A:A,'DAY TO ACHIEVEMENT '!$G$2)</f>
        <v>0</v>
      </c>
      <c r="H32" s="11">
        <f>SUMIFS('MONTHLY DATA'!F:F,'MONTHLY DATA'!C:C,'DAY TO ACHIEVEMENT '!A32,'MONTHLY DATA'!A:A,'DAY TO ACHIEVEMENT '!$H$2)</f>
        <v>0</v>
      </c>
      <c r="I32" s="6">
        <f t="shared" si="0"/>
        <v>0</v>
      </c>
      <c r="J32" s="26">
        <f>COUNTIFS('MONTHLY DATA'!C:C,'DAY TO ACHIEVEMENT '!A32,'MONTHLY DATA'!A:A,"&gt;="&amp;$B$2,'MONTHLY DATA'!A:A,"&lt;="&amp;'DAY TO ACHIEVEMENT '!$H$2)</f>
        <v>0</v>
      </c>
      <c r="K32" s="6" t="e">
        <f>'DAILY SALES '!#REF!*COUNTA('DAY TO ACHIEVEMENT '!B31:H31)</f>
        <v>#REF!</v>
      </c>
      <c r="L32" s="33" t="e">
        <f t="shared" si="1"/>
        <v>#REF!</v>
      </c>
      <c r="M32" s="38" t="e">
        <f>SUMIFS(#REF!,#REF!,'DAY TO ACHIEVEMENT '!A32,#REF!,"&gt;="&amp;$B$2,#REF!,"&lt;="&amp;'DAY TO ACHIEVEMENT '!$H$2)</f>
        <v>#REF!</v>
      </c>
      <c r="N32" s="36">
        <f t="shared" si="2"/>
        <v>0</v>
      </c>
      <c r="O32" s="38" t="e">
        <f>COUNTIFS('VALUATIONS '!E:E,'DAY TO ACHIEVEMENT '!A32,'VALUATIONS '!#REF!,'DAY TO ACHIEVEMENT '!$O$1)</f>
        <v>#REF!</v>
      </c>
      <c r="P32" s="14" t="e">
        <f>SUMIFS('VALUATIONS '!I:I,'VALUATIONS '!E:E,'DAY TO ACHIEVEMENT '!A32,'VALUATIONS '!#REF!,'DAY TO ACHIEVEMENT '!$O$1)</f>
        <v>#REF!</v>
      </c>
    </row>
    <row r="33" spans="1:16" x14ac:dyDescent="0.25">
      <c r="A33" s="5" t="s">
        <v>125</v>
      </c>
      <c r="B33" s="6">
        <f>SUMIFS('MONTHLY DATA'!F:F,'MONTHLY DATA'!C:C,'DAY TO ACHIEVEMENT '!A33,'MONTHLY DATA'!A:A,'DAY TO ACHIEVEMENT '!$B$2)</f>
        <v>0</v>
      </c>
      <c r="C33" s="6">
        <f>SUMIFS('MONTHLY DATA'!F:F,'MONTHLY DATA'!C:C,'DAY TO ACHIEVEMENT '!A33,'MONTHLY DATA'!A:A,'DAY TO ACHIEVEMENT '!$C$2)</f>
        <v>0</v>
      </c>
      <c r="D33" s="6">
        <f>SUMIFS('MONTHLY DATA'!F:F,'MONTHLY DATA'!C:C,'DAY TO ACHIEVEMENT '!A33,'MONTHLY DATA'!A:A,'DAY TO ACHIEVEMENT '!$D$2)</f>
        <v>0</v>
      </c>
      <c r="E33" s="11">
        <f>SUMIFS('MONTHLY DATA'!F:F,'MONTHLY DATA'!C:C,'DAY TO ACHIEVEMENT '!A33,'MONTHLY DATA'!A:A,'DAY TO ACHIEVEMENT '!$E$2)</f>
        <v>0</v>
      </c>
      <c r="F33" s="11">
        <f>SUMIFS('MONTHLY DATA'!F:F,'MONTHLY DATA'!C:C,'DAY TO ACHIEVEMENT '!A33,'MONTHLY DATA'!A:A,'DAY TO ACHIEVEMENT '!$F$2)</f>
        <v>0</v>
      </c>
      <c r="G33" s="11">
        <f>SUMIFS('MONTHLY DATA'!F:F,'MONTHLY DATA'!C:C,'DAY TO ACHIEVEMENT '!A33,'MONTHLY DATA'!A:A,'DAY TO ACHIEVEMENT '!$G$2)</f>
        <v>0</v>
      </c>
      <c r="H33" s="11">
        <f>SUMIFS('MONTHLY DATA'!F:F,'MONTHLY DATA'!C:C,'DAY TO ACHIEVEMENT '!A33,'MONTHLY DATA'!A:A,'DAY TO ACHIEVEMENT '!$H$2)</f>
        <v>0</v>
      </c>
      <c r="I33" s="6">
        <f t="shared" si="0"/>
        <v>0</v>
      </c>
      <c r="J33" s="26">
        <f>COUNTIFS('MONTHLY DATA'!C:C,'DAY TO ACHIEVEMENT '!A33,'MONTHLY DATA'!A:A,"&gt;="&amp;$B$2,'MONTHLY DATA'!A:A,"&lt;="&amp;'DAY TO ACHIEVEMENT '!$H$2)</f>
        <v>0</v>
      </c>
      <c r="K33" s="6" t="e">
        <f>'DAILY SALES '!#REF!*COUNTA('DAY TO ACHIEVEMENT '!B32:H32)</f>
        <v>#REF!</v>
      </c>
      <c r="L33" s="33" t="e">
        <f t="shared" si="1"/>
        <v>#REF!</v>
      </c>
      <c r="M33" s="38" t="e">
        <f>SUMIFS(#REF!,#REF!,'DAY TO ACHIEVEMENT '!A33,#REF!,"&gt;="&amp;$B$2,#REF!,"&lt;="&amp;'DAY TO ACHIEVEMENT '!$H$2)</f>
        <v>#REF!</v>
      </c>
      <c r="N33" s="36">
        <f t="shared" si="2"/>
        <v>0</v>
      </c>
      <c r="O33" s="38" t="e">
        <f>COUNTIFS('VALUATIONS '!E:E,'DAY TO ACHIEVEMENT '!A33,'VALUATIONS '!#REF!,'DAY TO ACHIEVEMENT '!$O$1)</f>
        <v>#REF!</v>
      </c>
      <c r="P33" s="14" t="e">
        <f>SUMIFS('VALUATIONS '!I:I,'VALUATIONS '!E:E,'DAY TO ACHIEVEMENT '!A33,'VALUATIONS '!#REF!,'DAY TO ACHIEVEMENT '!$O$1)</f>
        <v>#REF!</v>
      </c>
    </row>
    <row r="34" spans="1:16" x14ac:dyDescent="0.25">
      <c r="A34" s="5" t="s">
        <v>124</v>
      </c>
      <c r="B34" s="6">
        <f>SUMIFS('MONTHLY DATA'!F:F,'MONTHLY DATA'!C:C,'DAY TO ACHIEVEMENT '!A34,'MONTHLY DATA'!A:A,'DAY TO ACHIEVEMENT '!$B$2)</f>
        <v>0</v>
      </c>
      <c r="C34" s="6">
        <f>SUMIFS('MONTHLY DATA'!F:F,'MONTHLY DATA'!C:C,'DAY TO ACHIEVEMENT '!A34,'MONTHLY DATA'!A:A,'DAY TO ACHIEVEMENT '!$C$2)</f>
        <v>0</v>
      </c>
      <c r="D34" s="6">
        <f>SUMIFS('MONTHLY DATA'!F:F,'MONTHLY DATA'!C:C,'DAY TO ACHIEVEMENT '!A34,'MONTHLY DATA'!A:A,'DAY TO ACHIEVEMENT '!$D$2)</f>
        <v>0</v>
      </c>
      <c r="E34" s="11">
        <f>SUMIFS('MONTHLY DATA'!F:F,'MONTHLY DATA'!C:C,'DAY TO ACHIEVEMENT '!A34,'MONTHLY DATA'!A:A,'DAY TO ACHIEVEMENT '!$E$2)</f>
        <v>0</v>
      </c>
      <c r="F34" s="11">
        <f>SUMIFS('MONTHLY DATA'!F:F,'MONTHLY DATA'!C:C,'DAY TO ACHIEVEMENT '!A34,'MONTHLY DATA'!A:A,'DAY TO ACHIEVEMENT '!$F$2)</f>
        <v>0</v>
      </c>
      <c r="G34" s="11">
        <f>SUMIFS('MONTHLY DATA'!F:F,'MONTHLY DATA'!C:C,'DAY TO ACHIEVEMENT '!A34,'MONTHLY DATA'!A:A,'DAY TO ACHIEVEMENT '!$G$2)</f>
        <v>0</v>
      </c>
      <c r="H34" s="11">
        <f>SUMIFS('MONTHLY DATA'!F:F,'MONTHLY DATA'!C:C,'DAY TO ACHIEVEMENT '!A34,'MONTHLY DATA'!A:A,'DAY TO ACHIEVEMENT '!$H$2)</f>
        <v>0</v>
      </c>
      <c r="I34" s="6">
        <f t="shared" si="0"/>
        <v>0</v>
      </c>
      <c r="J34" s="26">
        <f>COUNTIFS('MONTHLY DATA'!C:C,'DAY TO ACHIEVEMENT '!A34,'MONTHLY DATA'!A:A,"&gt;="&amp;$B$2,'MONTHLY DATA'!A:A,"&lt;="&amp;'DAY TO ACHIEVEMENT '!$H$2)</f>
        <v>0</v>
      </c>
      <c r="K34" s="6" t="e">
        <f>'DAILY SALES '!#REF!*COUNTA('DAY TO ACHIEVEMENT '!B33:H33)</f>
        <v>#REF!</v>
      </c>
      <c r="L34" s="33" t="e">
        <f t="shared" si="1"/>
        <v>#REF!</v>
      </c>
      <c r="M34" s="38" t="e">
        <f>SUMIFS(#REF!,#REF!,'DAY TO ACHIEVEMENT '!A34,#REF!,"&gt;="&amp;$B$2,#REF!,"&lt;="&amp;'DAY TO ACHIEVEMENT '!$H$2)</f>
        <v>#REF!</v>
      </c>
      <c r="N34" s="36">
        <f t="shared" si="2"/>
        <v>0</v>
      </c>
      <c r="O34" s="38" t="e">
        <f>COUNTIFS('VALUATIONS '!E:E,'DAY TO ACHIEVEMENT '!A34,'VALUATIONS '!#REF!,'DAY TO ACHIEVEMENT '!$O$1)</f>
        <v>#REF!</v>
      </c>
      <c r="P34" s="14" t="e">
        <f>SUMIFS('VALUATIONS '!I:I,'VALUATIONS '!E:E,'DAY TO ACHIEVEMENT '!A34,'VALUATIONS '!#REF!,'DAY TO ACHIEVEMENT '!$O$1)</f>
        <v>#REF!</v>
      </c>
    </row>
    <row r="35" spans="1:16" x14ac:dyDescent="0.25">
      <c r="A35" s="5" t="s">
        <v>91</v>
      </c>
      <c r="B35" s="6"/>
      <c r="C35" s="6"/>
      <c r="D35" s="6"/>
      <c r="E35" s="11"/>
      <c r="F35" s="11"/>
      <c r="G35" s="11"/>
      <c r="H35" s="11"/>
      <c r="I35" s="6"/>
      <c r="J35" s="26"/>
      <c r="K35" s="6"/>
      <c r="L35" s="33"/>
      <c r="M35" s="38"/>
      <c r="N35" s="36"/>
      <c r="O35" s="38"/>
      <c r="P35" s="14"/>
    </row>
    <row r="36" spans="1:16" x14ac:dyDescent="0.25">
      <c r="A36" s="9" t="s">
        <v>111</v>
      </c>
      <c r="B36" s="10">
        <f>SUM(B3:B34)</f>
        <v>0</v>
      </c>
      <c r="C36" s="10">
        <f>SUM(C3:C34)</f>
        <v>0</v>
      </c>
      <c r="D36" s="10">
        <f>SUM(D3:D34)</f>
        <v>0</v>
      </c>
      <c r="E36" s="10">
        <f>SUM(E3:E34)</f>
        <v>0</v>
      </c>
      <c r="F36" s="10">
        <f>SUM(F3:F34)</f>
        <v>0</v>
      </c>
      <c r="G36" s="10">
        <f t="shared" ref="G36:I36" si="3">SUM(G3:G34)</f>
        <v>0</v>
      </c>
      <c r="H36" s="10">
        <f t="shared" si="3"/>
        <v>0</v>
      </c>
      <c r="I36" s="10">
        <f t="shared" si="3"/>
        <v>0</v>
      </c>
      <c r="J36" s="27">
        <f>SUM(J3:J34)</f>
        <v>0</v>
      </c>
      <c r="K36" s="10">
        <f>'DAILY SALES '!G51*COUNTA('DAY TO ACHIEVEMENT '!B2:H2)</f>
        <v>21538461.53846154</v>
      </c>
      <c r="L36" s="34">
        <f>I36/K36</f>
        <v>0</v>
      </c>
      <c r="M36" s="39" t="e">
        <f>SUM(M3:M34)</f>
        <v>#REF!</v>
      </c>
      <c r="N36" s="37" t="e">
        <f>J36/M36</f>
        <v>#REF!</v>
      </c>
      <c r="O36" s="39" t="e">
        <f>SUM(O3:O34)</f>
        <v>#REF!</v>
      </c>
      <c r="P36" s="42" t="e">
        <f>SUM(P3:P34)</f>
        <v>#REF!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5"/>
  <sheetViews>
    <sheetView topLeftCell="A13" workbookViewId="0">
      <selection activeCell="E33" sqref="E33"/>
    </sheetView>
  </sheetViews>
  <sheetFormatPr defaultColWidth="9.140625" defaultRowHeight="15" x14ac:dyDescent="0.25"/>
  <cols>
    <col min="1" max="1" width="27.7109375" style="1" bestFit="1" customWidth="1"/>
    <col min="2" max="3" width="12.5703125" style="1" bestFit="1" customWidth="1"/>
    <col min="4" max="5" width="11" style="1" bestFit="1" customWidth="1"/>
    <col min="6" max="6" width="10.42578125" style="1" bestFit="1" customWidth="1"/>
    <col min="7" max="7" width="12.5703125" style="1" bestFit="1" customWidth="1"/>
    <col min="8" max="8" width="11" style="1" bestFit="1" customWidth="1"/>
    <col min="9" max="10" width="12.5703125" style="1" bestFit="1" customWidth="1"/>
    <col min="11" max="26" width="10.42578125" style="1" bestFit="1" customWidth="1"/>
    <col min="27" max="27" width="13.7109375" style="1" bestFit="1" customWidth="1"/>
    <col min="28" max="16384" width="9.140625" style="1"/>
  </cols>
  <sheetData>
    <row r="1" spans="1:27" s="3" customFormat="1" x14ac:dyDescent="0.25">
      <c r="A1" s="44" t="s">
        <v>37</v>
      </c>
      <c r="B1" s="44">
        <v>45072</v>
      </c>
      <c r="C1" s="44">
        <v>45073</v>
      </c>
      <c r="D1" s="44">
        <v>45075</v>
      </c>
      <c r="E1" s="44">
        <v>45076</v>
      </c>
      <c r="F1" s="44">
        <v>45077</v>
      </c>
      <c r="G1" s="45">
        <v>45079</v>
      </c>
      <c r="H1" s="45">
        <v>45080</v>
      </c>
      <c r="I1" s="45">
        <v>45082</v>
      </c>
      <c r="J1" s="45">
        <v>45083</v>
      </c>
      <c r="K1" s="45">
        <v>45084</v>
      </c>
      <c r="L1" s="45">
        <v>45085</v>
      </c>
      <c r="M1" s="45">
        <v>45086</v>
      </c>
      <c r="N1" s="45">
        <v>45087</v>
      </c>
      <c r="O1" s="45">
        <v>45089</v>
      </c>
      <c r="P1" s="45">
        <v>45090</v>
      </c>
      <c r="Q1" s="45">
        <v>45091</v>
      </c>
      <c r="R1" s="45">
        <v>45092</v>
      </c>
      <c r="S1" s="45">
        <v>45093</v>
      </c>
      <c r="T1" s="45">
        <v>45094</v>
      </c>
      <c r="U1" s="45">
        <v>45096</v>
      </c>
      <c r="V1" s="45">
        <v>45097</v>
      </c>
      <c r="W1" s="45">
        <v>45098</v>
      </c>
      <c r="X1" s="45">
        <v>45099</v>
      </c>
      <c r="Y1" s="45">
        <v>45100</v>
      </c>
      <c r="Z1" s="45">
        <v>45101</v>
      </c>
      <c r="AA1" s="46" t="s">
        <v>38</v>
      </c>
    </row>
    <row r="2" spans="1:27" x14ac:dyDescent="0.25">
      <c r="A2" s="5" t="s">
        <v>14</v>
      </c>
      <c r="B2" s="6">
        <f>SUMIFS('MONTHLY DATA'!F:F,'MONTHLY DATA'!C:C,'SALES MONTHLY'!A2,'MONTHLY DATA'!A:A,'SALES MONTHLY'!$B$1)</f>
        <v>0</v>
      </c>
      <c r="C2" s="6">
        <f>SUMIFS('MONTHLY DATA'!F:F,'MONTHLY DATA'!C:C,'SALES MONTHLY'!A2,'MONTHLY DATA'!A:A,'SALES MONTHLY'!$C$1)</f>
        <v>0</v>
      </c>
      <c r="D2" s="11">
        <f>SUMIFS('MONTHLY DATA'!F:F,'MONTHLY DATA'!C:C,'SALES MONTHLY'!A2,'MONTHLY DATA'!A:A,'SALES MONTHLY'!$D$1)</f>
        <v>0</v>
      </c>
      <c r="E2" s="11">
        <f>SUMIFS('MONTHLY DATA'!F:F,'MONTHLY DATA'!C:C,'SALES MONTHLY'!A2,'MONTHLY DATA'!A:A,'SALES MONTHLY'!$E$1)</f>
        <v>0</v>
      </c>
      <c r="F2" s="11">
        <f>SUMIFS('MONTHLY DATA'!F:F,'MONTHLY DATA'!C:C,'SALES MONTHLY'!A2,'MONTHLY DATA'!A:A,'SALES MONTHLY'!$F$1)</f>
        <v>0</v>
      </c>
      <c r="G2" s="14">
        <f>SUMIFS('MONTHLY DATA'!F:F,'MONTHLY DATA'!C:C,'SALES MONTHLY'!A2,'MONTHLY DATA'!A:A,'SALES MONTHLY'!$G$1)</f>
        <v>0</v>
      </c>
      <c r="H2" s="14">
        <f>SUMIFS('MONTHLY DATA'!F:F,'MONTHLY DATA'!C:C,'SALES MONTHLY'!A2,'MONTHLY DATA'!A:A,'SALES MONTHLY'!$H$1)</f>
        <v>0</v>
      </c>
      <c r="I2" s="14">
        <f>SUMIFS('MONTHLY DATA'!F:F,'MONTHLY DATA'!C:C,'SALES MONTHLY'!A2,'MONTHLY DATA'!A:A,'SALES MONTHLY'!$I$1)</f>
        <v>0</v>
      </c>
      <c r="J2" s="14">
        <f>SUMIFS('MONTHLY DATA'!F:F,'MONTHLY DATA'!C:C,'SALES MONTHLY'!A2,'MONTHLY DATA'!A:A,'SALES MONTHLY'!$J$1)</f>
        <v>0</v>
      </c>
      <c r="K2" s="14">
        <f>SUMIFS('MONTHLY DATA'!F:F,'MONTHLY DATA'!C:C,'SALES MONTHLY'!A2,'MONTHLY DATA'!A:A,'SALES MONTHLY'!$K$1)</f>
        <v>0</v>
      </c>
      <c r="L2" s="14">
        <f>SUMIFS('MONTHLY DATA'!F:F,'MONTHLY DATA'!C:C,'SALES MONTHLY'!A2,'MONTHLY DATA'!A:A,'SALES MONTHLY'!$L$1)</f>
        <v>0</v>
      </c>
      <c r="M2" s="14">
        <f>SUMIFS('MONTHLY DATA'!F:F,'MONTHLY DATA'!C:C,'SALES MONTHLY'!A2,'MONTHLY DATA'!A:A,'SALES MONTHLY'!$M$1)</f>
        <v>0</v>
      </c>
      <c r="N2" s="14">
        <f>SUMIFS('MONTHLY DATA'!F:F,'MONTHLY DATA'!C:C,'SALES MONTHLY'!A2,'MONTHLY DATA'!A:A,'SALES MONTHLY'!$N$1)</f>
        <v>0</v>
      </c>
      <c r="O2" s="14">
        <f>SUMIFS('MONTHLY DATA'!F:F,'MONTHLY DATA'!C:C,'SALES MONTHLY'!A2,'MONTHLY DATA'!A:A,'SALES MONTHLY'!$O$1)</f>
        <v>0</v>
      </c>
      <c r="P2" s="14">
        <f>SUMIFS('MONTHLY DATA'!F:F,'MONTHLY DATA'!C:C,'SALES MONTHLY'!A2,'MONTHLY DATA'!A:A,'SALES MONTHLY'!$P$1)</f>
        <v>0</v>
      </c>
      <c r="Q2" s="14">
        <f>SUMIFS('MONTHLY DATA'!F:F,'MONTHLY DATA'!C:C,'SALES MONTHLY'!A2,'MONTHLY DATA'!A:A,'SALES MONTHLY'!$Q$1)</f>
        <v>0</v>
      </c>
      <c r="R2" s="14">
        <f>SUMIFS('MONTHLY DATA'!F:F,'MONTHLY DATA'!C:C,'SALES MONTHLY'!A2,'MONTHLY DATA'!A:A,'SALES MONTHLY'!$R$1)</f>
        <v>0</v>
      </c>
      <c r="S2" s="14">
        <f>SUMIFS('MONTHLY DATA'!F:F,'MONTHLY DATA'!C:C,'SALES MONTHLY'!A2,'MONTHLY DATA'!A:A,'SALES MONTHLY'!$S$1)</f>
        <v>0</v>
      </c>
      <c r="T2" s="14">
        <f>SUMIFS('MONTHLY DATA'!F:F,'MONTHLY DATA'!C:C,'SALES MONTHLY'!A2,'MONTHLY DATA'!A:A,'SALES MONTHLY'!$T$1)</f>
        <v>0</v>
      </c>
      <c r="U2" s="14">
        <f>SUMIFS('MONTHLY DATA'!F:F,'MONTHLY DATA'!C:C,'SALES MONTHLY'!A2,'MONTHLY DATA'!A:A,'SALES MONTHLY'!$U$1)</f>
        <v>0</v>
      </c>
      <c r="V2" s="14">
        <f>SUMIFS('MONTHLY DATA'!F:F,'MONTHLY DATA'!C:C,'SALES MONTHLY'!A2,'MONTHLY DATA'!A:A,'SALES MONTHLY'!$V$1)</f>
        <v>0</v>
      </c>
      <c r="W2" s="14">
        <f>SUMIFS('MONTHLY DATA'!F:F,'MONTHLY DATA'!C:C,'SALES MONTHLY'!A2,'MONTHLY DATA'!A:A,'SALES MONTHLY'!$W$1)</f>
        <v>0</v>
      </c>
      <c r="X2" s="14">
        <f>SUMIFS('MONTHLY DATA'!F:F,'MONTHLY DATA'!C:C,'SALES MONTHLY'!A2,'MONTHLY DATA'!A:A,'SALES MONTHLY'!$X$1)</f>
        <v>0</v>
      </c>
      <c r="Y2" s="14">
        <f>SUMIFS('MONTHLY DATA'!F:F,'MONTHLY DATA'!C:C,'SALES MONTHLY'!A2,'MONTHLY DATA'!A:A,'SALES MONTHLY'!$Y$1)</f>
        <v>0</v>
      </c>
      <c r="Z2" s="14">
        <f>SUMIFS('MONTHLY DATA'!F:F,'MONTHLY DATA'!C:C,'SALES MONTHLY'!A2,'MONTHLY DATA'!A:A,'SALES MONTHLY'!$Z$1)</f>
        <v>0</v>
      </c>
      <c r="AA2" s="14">
        <f>SUM(B2:Z2)</f>
        <v>0</v>
      </c>
    </row>
    <row r="3" spans="1:27" x14ac:dyDescent="0.25">
      <c r="A3" s="5" t="s">
        <v>63</v>
      </c>
      <c r="B3" s="6">
        <f>SUMIFS('MONTHLY DATA'!F:F,'MONTHLY DATA'!C:C,'SALES MONTHLY'!A3,'MONTHLY DATA'!A:A,'SALES MONTHLY'!$B$1)</f>
        <v>0</v>
      </c>
      <c r="C3" s="6">
        <f>SUMIFS('MONTHLY DATA'!F:F,'MONTHLY DATA'!C:C,'SALES MONTHLY'!A3,'MONTHLY DATA'!A:A,'SALES MONTHLY'!$C$1)</f>
        <v>0</v>
      </c>
      <c r="D3" s="11">
        <f>SUMIFS('MONTHLY DATA'!F:F,'MONTHLY DATA'!C:C,'SALES MONTHLY'!A3,'MONTHLY DATA'!A:A,'SALES MONTHLY'!$D$1)</f>
        <v>0</v>
      </c>
      <c r="E3" s="11">
        <f>SUMIFS('MONTHLY DATA'!F:F,'MONTHLY DATA'!C:C,'SALES MONTHLY'!A3,'MONTHLY DATA'!A:A,'SALES MONTHLY'!$E$1)</f>
        <v>0</v>
      </c>
      <c r="F3" s="11">
        <f>SUMIFS('MONTHLY DATA'!F:F,'MONTHLY DATA'!C:C,'SALES MONTHLY'!A3,'MONTHLY DATA'!A:A,'SALES MONTHLY'!$F$1)</f>
        <v>0</v>
      </c>
      <c r="G3" s="14">
        <f>SUMIFS('MONTHLY DATA'!F:F,'MONTHLY DATA'!C:C,'SALES MONTHLY'!A3,'MONTHLY DATA'!A:A,'SALES MONTHLY'!$G$1)</f>
        <v>0</v>
      </c>
      <c r="H3" s="14">
        <f>SUMIFS('MONTHLY DATA'!F:F,'MONTHLY DATA'!C:C,'SALES MONTHLY'!A3,'MONTHLY DATA'!A:A,'SALES MONTHLY'!$H$1)</f>
        <v>0</v>
      </c>
      <c r="I3" s="14">
        <f>SUMIFS('MONTHLY DATA'!F:F,'MONTHLY DATA'!C:C,'SALES MONTHLY'!A3,'MONTHLY DATA'!A:A,'SALES MONTHLY'!$I$1)</f>
        <v>0</v>
      </c>
      <c r="J3" s="14">
        <f>SUMIFS('MONTHLY DATA'!F:F,'MONTHLY DATA'!C:C,'SALES MONTHLY'!A3,'MONTHLY DATA'!A:A,'SALES MONTHLY'!$J$1)</f>
        <v>0</v>
      </c>
      <c r="K3" s="14">
        <f>SUMIFS('MONTHLY DATA'!F:F,'MONTHLY DATA'!C:C,'SALES MONTHLY'!A3,'MONTHLY DATA'!A:A,'SALES MONTHLY'!$K$1)</f>
        <v>0</v>
      </c>
      <c r="L3" s="14">
        <f>SUMIFS('MONTHLY DATA'!F:F,'MONTHLY DATA'!C:C,'SALES MONTHLY'!A3,'MONTHLY DATA'!A:A,'SALES MONTHLY'!$L$1)</f>
        <v>0</v>
      </c>
      <c r="M3" s="14">
        <f>SUMIFS('MONTHLY DATA'!F:F,'MONTHLY DATA'!C:C,'SALES MONTHLY'!A3,'MONTHLY DATA'!A:A,'SALES MONTHLY'!$M$1)</f>
        <v>0</v>
      </c>
      <c r="N3" s="14">
        <f>SUMIFS('MONTHLY DATA'!F:F,'MONTHLY DATA'!C:C,'SALES MONTHLY'!A3,'MONTHLY DATA'!A:A,'SALES MONTHLY'!$N$1)</f>
        <v>0</v>
      </c>
      <c r="O3" s="14">
        <f>SUMIFS('MONTHLY DATA'!F:F,'MONTHLY DATA'!C:C,'SALES MONTHLY'!A3,'MONTHLY DATA'!A:A,'SALES MONTHLY'!$O$1)</f>
        <v>0</v>
      </c>
      <c r="P3" s="14">
        <f>SUMIFS('MONTHLY DATA'!F:F,'MONTHLY DATA'!C:C,'SALES MONTHLY'!A3,'MONTHLY DATA'!A:A,'SALES MONTHLY'!$P$1)</f>
        <v>0</v>
      </c>
      <c r="Q3" s="14">
        <f>SUMIFS('MONTHLY DATA'!F:F,'MONTHLY DATA'!C:C,'SALES MONTHLY'!A3,'MONTHLY DATA'!A:A,'SALES MONTHLY'!$Q$1)</f>
        <v>0</v>
      </c>
      <c r="R3" s="14">
        <f>SUMIFS('MONTHLY DATA'!F:F,'MONTHLY DATA'!C:C,'SALES MONTHLY'!A3,'MONTHLY DATA'!A:A,'SALES MONTHLY'!$R$1)</f>
        <v>0</v>
      </c>
      <c r="S3" s="14">
        <f>SUMIFS('MONTHLY DATA'!F:F,'MONTHLY DATA'!C:C,'SALES MONTHLY'!A3,'MONTHLY DATA'!A:A,'SALES MONTHLY'!$S$1)</f>
        <v>0</v>
      </c>
      <c r="T3" s="14">
        <f>SUMIFS('MONTHLY DATA'!F:F,'MONTHLY DATA'!C:C,'SALES MONTHLY'!A3,'MONTHLY DATA'!A:A,'SALES MONTHLY'!$T$1)</f>
        <v>0</v>
      </c>
      <c r="U3" s="14">
        <f>SUMIFS('MONTHLY DATA'!F:F,'MONTHLY DATA'!C:C,'SALES MONTHLY'!A3,'MONTHLY DATA'!A:A,'SALES MONTHLY'!$U$1)</f>
        <v>0</v>
      </c>
      <c r="V3" s="14">
        <f>SUMIFS('MONTHLY DATA'!F:F,'MONTHLY DATA'!C:C,'SALES MONTHLY'!A3,'MONTHLY DATA'!A:A,'SALES MONTHLY'!$V$1)</f>
        <v>0</v>
      </c>
      <c r="W3" s="14">
        <f>SUMIFS('MONTHLY DATA'!F:F,'MONTHLY DATA'!C:C,'SALES MONTHLY'!A3,'MONTHLY DATA'!A:A,'SALES MONTHLY'!$W$1)</f>
        <v>0</v>
      </c>
      <c r="X3" s="14">
        <f>SUMIFS('MONTHLY DATA'!F:F,'MONTHLY DATA'!C:C,'SALES MONTHLY'!A3,'MONTHLY DATA'!A:A,'SALES MONTHLY'!$X$1)</f>
        <v>0</v>
      </c>
      <c r="Y3" s="14">
        <f>SUMIFS('MONTHLY DATA'!F:F,'MONTHLY DATA'!C:C,'SALES MONTHLY'!A3,'MONTHLY DATA'!A:A,'SALES MONTHLY'!$Y$1)</f>
        <v>0</v>
      </c>
      <c r="Z3" s="14">
        <f>SUMIFS('MONTHLY DATA'!F:F,'MONTHLY DATA'!C:C,'SALES MONTHLY'!A3,'MONTHLY DATA'!A:A,'SALES MONTHLY'!$Z$1)</f>
        <v>0</v>
      </c>
      <c r="AA3" s="14">
        <f t="shared" ref="AA3:AA33" si="0">SUM(B3:Z3)</f>
        <v>0</v>
      </c>
    </row>
    <row r="4" spans="1:27" x14ac:dyDescent="0.25">
      <c r="A4" s="5" t="s">
        <v>22</v>
      </c>
      <c r="B4" s="6">
        <f>SUMIFS('MONTHLY DATA'!F:F,'MONTHLY DATA'!C:C,'SALES MONTHLY'!A4,'MONTHLY DATA'!A:A,'SALES MONTHLY'!$B$1)</f>
        <v>0</v>
      </c>
      <c r="C4" s="6">
        <f>SUMIFS('MONTHLY DATA'!F:F,'MONTHLY DATA'!C:C,'SALES MONTHLY'!A4,'MONTHLY DATA'!A:A,'SALES MONTHLY'!$C$1)</f>
        <v>0</v>
      </c>
      <c r="D4" s="11">
        <f>SUMIFS('MONTHLY DATA'!F:F,'MONTHLY DATA'!C:C,'SALES MONTHLY'!A4,'MONTHLY DATA'!A:A,'SALES MONTHLY'!$D$1)</f>
        <v>0</v>
      </c>
      <c r="E4" s="11">
        <f>SUMIFS('MONTHLY DATA'!F:F,'MONTHLY DATA'!C:C,'SALES MONTHLY'!A4,'MONTHLY DATA'!A:A,'SALES MONTHLY'!$E$1)</f>
        <v>0</v>
      </c>
      <c r="F4" s="11">
        <f>SUMIFS('MONTHLY DATA'!F:F,'MONTHLY DATA'!C:C,'SALES MONTHLY'!A4,'MONTHLY DATA'!A:A,'SALES MONTHLY'!$F$1)</f>
        <v>0</v>
      </c>
      <c r="G4" s="14">
        <f>SUMIFS('MONTHLY DATA'!F:F,'MONTHLY DATA'!C:C,'SALES MONTHLY'!A4,'MONTHLY DATA'!A:A,'SALES MONTHLY'!$G$1)</f>
        <v>0</v>
      </c>
      <c r="H4" s="14">
        <f>SUMIFS('MONTHLY DATA'!F:F,'MONTHLY DATA'!C:C,'SALES MONTHLY'!A4,'MONTHLY DATA'!A:A,'SALES MONTHLY'!$H$1)</f>
        <v>0</v>
      </c>
      <c r="I4" s="14">
        <f>SUMIFS('MONTHLY DATA'!F:F,'MONTHLY DATA'!C:C,'SALES MONTHLY'!A4,'MONTHLY DATA'!A:A,'SALES MONTHLY'!$I$1)</f>
        <v>0</v>
      </c>
      <c r="J4" s="14">
        <f>SUMIFS('MONTHLY DATA'!F:F,'MONTHLY DATA'!C:C,'SALES MONTHLY'!A4,'MONTHLY DATA'!A:A,'SALES MONTHLY'!$J$1)</f>
        <v>0</v>
      </c>
      <c r="K4" s="14">
        <f>SUMIFS('MONTHLY DATA'!F:F,'MONTHLY DATA'!C:C,'SALES MONTHLY'!A4,'MONTHLY DATA'!A:A,'SALES MONTHLY'!$K$1)</f>
        <v>0</v>
      </c>
      <c r="L4" s="14">
        <f>SUMIFS('MONTHLY DATA'!F:F,'MONTHLY DATA'!C:C,'SALES MONTHLY'!A4,'MONTHLY DATA'!A:A,'SALES MONTHLY'!$L$1)</f>
        <v>0</v>
      </c>
      <c r="M4" s="14">
        <f>SUMIFS('MONTHLY DATA'!F:F,'MONTHLY DATA'!C:C,'SALES MONTHLY'!A4,'MONTHLY DATA'!A:A,'SALES MONTHLY'!$M$1)</f>
        <v>0</v>
      </c>
      <c r="N4" s="14">
        <f>SUMIFS('MONTHLY DATA'!F:F,'MONTHLY DATA'!C:C,'SALES MONTHLY'!A4,'MONTHLY DATA'!A:A,'SALES MONTHLY'!$N$1)</f>
        <v>0</v>
      </c>
      <c r="O4" s="14">
        <f>SUMIFS('MONTHLY DATA'!F:F,'MONTHLY DATA'!C:C,'SALES MONTHLY'!A4,'MONTHLY DATA'!A:A,'SALES MONTHLY'!$O$1)</f>
        <v>0</v>
      </c>
      <c r="P4" s="14">
        <f>SUMIFS('MONTHLY DATA'!F:F,'MONTHLY DATA'!C:C,'SALES MONTHLY'!A4,'MONTHLY DATA'!A:A,'SALES MONTHLY'!$P$1)</f>
        <v>0</v>
      </c>
      <c r="Q4" s="14">
        <f>SUMIFS('MONTHLY DATA'!F:F,'MONTHLY DATA'!C:C,'SALES MONTHLY'!A4,'MONTHLY DATA'!A:A,'SALES MONTHLY'!$Q$1)</f>
        <v>0</v>
      </c>
      <c r="R4" s="14">
        <f>SUMIFS('MONTHLY DATA'!F:F,'MONTHLY DATA'!C:C,'SALES MONTHLY'!A4,'MONTHLY DATA'!A:A,'SALES MONTHLY'!$R$1)</f>
        <v>0</v>
      </c>
      <c r="S4" s="14">
        <f>SUMIFS('MONTHLY DATA'!F:F,'MONTHLY DATA'!C:C,'SALES MONTHLY'!A4,'MONTHLY DATA'!A:A,'SALES MONTHLY'!$S$1)</f>
        <v>0</v>
      </c>
      <c r="T4" s="14">
        <f>SUMIFS('MONTHLY DATA'!F:F,'MONTHLY DATA'!C:C,'SALES MONTHLY'!A4,'MONTHLY DATA'!A:A,'SALES MONTHLY'!$T$1)</f>
        <v>0</v>
      </c>
      <c r="U4" s="14">
        <f>SUMIFS('MONTHLY DATA'!F:F,'MONTHLY DATA'!C:C,'SALES MONTHLY'!A4,'MONTHLY DATA'!A:A,'SALES MONTHLY'!$U$1)</f>
        <v>0</v>
      </c>
      <c r="V4" s="14">
        <f>SUMIFS('MONTHLY DATA'!F:F,'MONTHLY DATA'!C:C,'SALES MONTHLY'!A4,'MONTHLY DATA'!A:A,'SALES MONTHLY'!$V$1)</f>
        <v>0</v>
      </c>
      <c r="W4" s="14">
        <f>SUMIFS('MONTHLY DATA'!F:F,'MONTHLY DATA'!C:C,'SALES MONTHLY'!A4,'MONTHLY DATA'!A:A,'SALES MONTHLY'!$W$1)</f>
        <v>0</v>
      </c>
      <c r="X4" s="14">
        <f>SUMIFS('MONTHLY DATA'!F:F,'MONTHLY DATA'!C:C,'SALES MONTHLY'!A4,'MONTHLY DATA'!A:A,'SALES MONTHLY'!$X$1)</f>
        <v>0</v>
      </c>
      <c r="Y4" s="14">
        <f>SUMIFS('MONTHLY DATA'!F:F,'MONTHLY DATA'!C:C,'SALES MONTHLY'!A4,'MONTHLY DATA'!A:A,'SALES MONTHLY'!$Y$1)</f>
        <v>0</v>
      </c>
      <c r="Z4" s="14">
        <f>SUMIFS('MONTHLY DATA'!F:F,'MONTHLY DATA'!C:C,'SALES MONTHLY'!A4,'MONTHLY DATA'!A:A,'SALES MONTHLY'!$Z$1)</f>
        <v>0</v>
      </c>
      <c r="AA4" s="14">
        <f t="shared" si="0"/>
        <v>0</v>
      </c>
    </row>
    <row r="5" spans="1:27" x14ac:dyDescent="0.25">
      <c r="A5" s="5" t="s">
        <v>29</v>
      </c>
      <c r="B5" s="6">
        <f>SUMIFS('MONTHLY DATA'!F:F,'MONTHLY DATA'!C:C,'SALES MONTHLY'!A5,'MONTHLY DATA'!A:A,'SALES MONTHLY'!$B$1)</f>
        <v>0</v>
      </c>
      <c r="C5" s="6">
        <f>SUMIFS('MONTHLY DATA'!F:F,'MONTHLY DATA'!C:C,'SALES MONTHLY'!A5,'MONTHLY DATA'!A:A,'SALES MONTHLY'!$C$1)</f>
        <v>0</v>
      </c>
      <c r="D5" s="11">
        <f>SUMIFS('MONTHLY DATA'!F:F,'MONTHLY DATA'!C:C,'SALES MONTHLY'!A5,'MONTHLY DATA'!A:A,'SALES MONTHLY'!$D$1)</f>
        <v>0</v>
      </c>
      <c r="E5" s="11">
        <f>SUMIFS('MONTHLY DATA'!F:F,'MONTHLY DATA'!C:C,'SALES MONTHLY'!A5,'MONTHLY DATA'!A:A,'SALES MONTHLY'!$E$1)</f>
        <v>0</v>
      </c>
      <c r="F5" s="11">
        <f>SUMIFS('MONTHLY DATA'!F:F,'MONTHLY DATA'!C:C,'SALES MONTHLY'!A5,'MONTHLY DATA'!A:A,'SALES MONTHLY'!$F$1)</f>
        <v>0</v>
      </c>
      <c r="G5" s="14">
        <f>SUMIFS('MONTHLY DATA'!F:F,'MONTHLY DATA'!C:C,'SALES MONTHLY'!A5,'MONTHLY DATA'!A:A,'SALES MONTHLY'!$G$1)</f>
        <v>0</v>
      </c>
      <c r="H5" s="14">
        <f>SUMIFS('MONTHLY DATA'!F:F,'MONTHLY DATA'!C:C,'SALES MONTHLY'!A5,'MONTHLY DATA'!A:A,'SALES MONTHLY'!$H$1)</f>
        <v>0</v>
      </c>
      <c r="I5" s="14">
        <f>SUMIFS('MONTHLY DATA'!F:F,'MONTHLY DATA'!C:C,'SALES MONTHLY'!A5,'MONTHLY DATA'!A:A,'SALES MONTHLY'!$I$1)</f>
        <v>0</v>
      </c>
      <c r="J5" s="14">
        <f>SUMIFS('MONTHLY DATA'!F:F,'MONTHLY DATA'!C:C,'SALES MONTHLY'!A5,'MONTHLY DATA'!A:A,'SALES MONTHLY'!$J$1)</f>
        <v>0</v>
      </c>
      <c r="K5" s="14">
        <f>SUMIFS('MONTHLY DATA'!F:F,'MONTHLY DATA'!C:C,'SALES MONTHLY'!A5,'MONTHLY DATA'!A:A,'SALES MONTHLY'!$K$1)</f>
        <v>0</v>
      </c>
      <c r="L5" s="14">
        <f>SUMIFS('MONTHLY DATA'!F:F,'MONTHLY DATA'!C:C,'SALES MONTHLY'!A5,'MONTHLY DATA'!A:A,'SALES MONTHLY'!$L$1)</f>
        <v>0</v>
      </c>
      <c r="M5" s="14">
        <f>SUMIFS('MONTHLY DATA'!F:F,'MONTHLY DATA'!C:C,'SALES MONTHLY'!A5,'MONTHLY DATA'!A:A,'SALES MONTHLY'!$M$1)</f>
        <v>0</v>
      </c>
      <c r="N5" s="14">
        <f>SUMIFS('MONTHLY DATA'!F:F,'MONTHLY DATA'!C:C,'SALES MONTHLY'!A5,'MONTHLY DATA'!A:A,'SALES MONTHLY'!$N$1)</f>
        <v>0</v>
      </c>
      <c r="O5" s="14">
        <f>SUMIFS('MONTHLY DATA'!F:F,'MONTHLY DATA'!C:C,'SALES MONTHLY'!A5,'MONTHLY DATA'!A:A,'SALES MONTHLY'!$O$1)</f>
        <v>0</v>
      </c>
      <c r="P5" s="14">
        <f>SUMIFS('MONTHLY DATA'!F:F,'MONTHLY DATA'!C:C,'SALES MONTHLY'!A5,'MONTHLY DATA'!A:A,'SALES MONTHLY'!$P$1)</f>
        <v>0</v>
      </c>
      <c r="Q5" s="14">
        <f>SUMIFS('MONTHLY DATA'!F:F,'MONTHLY DATA'!C:C,'SALES MONTHLY'!A5,'MONTHLY DATA'!A:A,'SALES MONTHLY'!$Q$1)</f>
        <v>0</v>
      </c>
      <c r="R5" s="14">
        <f>SUMIFS('MONTHLY DATA'!F:F,'MONTHLY DATA'!C:C,'SALES MONTHLY'!A5,'MONTHLY DATA'!A:A,'SALES MONTHLY'!$R$1)</f>
        <v>0</v>
      </c>
      <c r="S5" s="14">
        <f>SUMIFS('MONTHLY DATA'!F:F,'MONTHLY DATA'!C:C,'SALES MONTHLY'!A5,'MONTHLY DATA'!A:A,'SALES MONTHLY'!$S$1)</f>
        <v>0</v>
      </c>
      <c r="T5" s="14">
        <f>SUMIFS('MONTHLY DATA'!F:F,'MONTHLY DATA'!C:C,'SALES MONTHLY'!A5,'MONTHLY DATA'!A:A,'SALES MONTHLY'!$T$1)</f>
        <v>0</v>
      </c>
      <c r="U5" s="14">
        <f>SUMIFS('MONTHLY DATA'!F:F,'MONTHLY DATA'!C:C,'SALES MONTHLY'!A5,'MONTHLY DATA'!A:A,'SALES MONTHLY'!$U$1)</f>
        <v>0</v>
      </c>
      <c r="V5" s="14">
        <f>SUMIFS('MONTHLY DATA'!F:F,'MONTHLY DATA'!C:C,'SALES MONTHLY'!A5,'MONTHLY DATA'!A:A,'SALES MONTHLY'!$V$1)</f>
        <v>0</v>
      </c>
      <c r="W5" s="14">
        <f>SUMIFS('MONTHLY DATA'!F:F,'MONTHLY DATA'!C:C,'SALES MONTHLY'!A5,'MONTHLY DATA'!A:A,'SALES MONTHLY'!$W$1)</f>
        <v>0</v>
      </c>
      <c r="X5" s="14">
        <f>SUMIFS('MONTHLY DATA'!F:F,'MONTHLY DATA'!C:C,'SALES MONTHLY'!A5,'MONTHLY DATA'!A:A,'SALES MONTHLY'!$X$1)</f>
        <v>0</v>
      </c>
      <c r="Y5" s="14">
        <f>SUMIFS('MONTHLY DATA'!F:F,'MONTHLY DATA'!C:C,'SALES MONTHLY'!A5,'MONTHLY DATA'!A:A,'SALES MONTHLY'!$Y$1)</f>
        <v>0</v>
      </c>
      <c r="Z5" s="14">
        <f>SUMIFS('MONTHLY DATA'!F:F,'MONTHLY DATA'!C:C,'SALES MONTHLY'!A5,'MONTHLY DATA'!A:A,'SALES MONTHLY'!$Z$1)</f>
        <v>0</v>
      </c>
      <c r="AA5" s="14">
        <f t="shared" si="0"/>
        <v>0</v>
      </c>
    </row>
    <row r="6" spans="1:27" x14ac:dyDescent="0.25">
      <c r="A6" s="5" t="s">
        <v>71</v>
      </c>
      <c r="B6" s="6">
        <f>SUMIFS('MONTHLY DATA'!F:F,'MONTHLY DATA'!C:C,'SALES MONTHLY'!A6,'MONTHLY DATA'!A:A,'SALES MONTHLY'!$B$1)</f>
        <v>0</v>
      </c>
      <c r="C6" s="6">
        <f>SUMIFS('MONTHLY DATA'!F:F,'MONTHLY DATA'!C:C,'SALES MONTHLY'!A6,'MONTHLY DATA'!A:A,'SALES MONTHLY'!$C$1)</f>
        <v>0</v>
      </c>
      <c r="D6" s="11">
        <f>SUMIFS('MONTHLY DATA'!F:F,'MONTHLY DATA'!C:C,'SALES MONTHLY'!A6,'MONTHLY DATA'!A:A,'SALES MONTHLY'!$D$1)</f>
        <v>0</v>
      </c>
      <c r="E6" s="11">
        <f>SUMIFS('MONTHLY DATA'!F:F,'MONTHLY DATA'!C:C,'SALES MONTHLY'!A6,'MONTHLY DATA'!A:A,'SALES MONTHLY'!$E$1)</f>
        <v>0</v>
      </c>
      <c r="F6" s="11">
        <f>SUMIFS('MONTHLY DATA'!F:F,'MONTHLY DATA'!C:C,'SALES MONTHLY'!A6,'MONTHLY DATA'!A:A,'SALES MONTHLY'!$F$1)</f>
        <v>0</v>
      </c>
      <c r="G6" s="14">
        <f>SUMIFS('MONTHLY DATA'!F:F,'MONTHLY DATA'!C:C,'SALES MONTHLY'!A6,'MONTHLY DATA'!A:A,'SALES MONTHLY'!$G$1)</f>
        <v>0</v>
      </c>
      <c r="H6" s="14">
        <f>SUMIFS('MONTHLY DATA'!F:F,'MONTHLY DATA'!C:C,'SALES MONTHLY'!A6,'MONTHLY DATA'!A:A,'SALES MONTHLY'!$H$1)</f>
        <v>0</v>
      </c>
      <c r="I6" s="14">
        <f>SUMIFS('MONTHLY DATA'!F:F,'MONTHLY DATA'!C:C,'SALES MONTHLY'!A6,'MONTHLY DATA'!A:A,'SALES MONTHLY'!$I$1)</f>
        <v>0</v>
      </c>
      <c r="J6" s="14">
        <f>SUMIFS('MONTHLY DATA'!F:F,'MONTHLY DATA'!C:C,'SALES MONTHLY'!A6,'MONTHLY DATA'!A:A,'SALES MONTHLY'!$J$1)</f>
        <v>0</v>
      </c>
      <c r="K6" s="14">
        <f>SUMIFS('MONTHLY DATA'!F:F,'MONTHLY DATA'!C:C,'SALES MONTHLY'!A6,'MONTHLY DATA'!A:A,'SALES MONTHLY'!$K$1)</f>
        <v>0</v>
      </c>
      <c r="L6" s="14">
        <f>SUMIFS('MONTHLY DATA'!F:F,'MONTHLY DATA'!C:C,'SALES MONTHLY'!A6,'MONTHLY DATA'!A:A,'SALES MONTHLY'!$L$1)</f>
        <v>0</v>
      </c>
      <c r="M6" s="14">
        <f>SUMIFS('MONTHLY DATA'!F:F,'MONTHLY DATA'!C:C,'SALES MONTHLY'!A6,'MONTHLY DATA'!A:A,'SALES MONTHLY'!$M$1)</f>
        <v>0</v>
      </c>
      <c r="N6" s="14">
        <f>SUMIFS('MONTHLY DATA'!F:F,'MONTHLY DATA'!C:C,'SALES MONTHLY'!A6,'MONTHLY DATA'!A:A,'SALES MONTHLY'!$N$1)</f>
        <v>0</v>
      </c>
      <c r="O6" s="14">
        <f>SUMIFS('MONTHLY DATA'!F:F,'MONTHLY DATA'!C:C,'SALES MONTHLY'!A6,'MONTHLY DATA'!A:A,'SALES MONTHLY'!$O$1)</f>
        <v>0</v>
      </c>
      <c r="P6" s="14">
        <f>SUMIFS('MONTHLY DATA'!F:F,'MONTHLY DATA'!C:C,'SALES MONTHLY'!A6,'MONTHLY DATA'!A:A,'SALES MONTHLY'!$P$1)</f>
        <v>0</v>
      </c>
      <c r="Q6" s="14">
        <f>SUMIFS('MONTHLY DATA'!F:F,'MONTHLY DATA'!C:C,'SALES MONTHLY'!A6,'MONTHLY DATA'!A:A,'SALES MONTHLY'!$Q$1)</f>
        <v>0</v>
      </c>
      <c r="R6" s="14">
        <f>SUMIFS('MONTHLY DATA'!F:F,'MONTHLY DATA'!C:C,'SALES MONTHLY'!A6,'MONTHLY DATA'!A:A,'SALES MONTHLY'!$R$1)</f>
        <v>0</v>
      </c>
      <c r="S6" s="14">
        <f>SUMIFS('MONTHLY DATA'!F:F,'MONTHLY DATA'!C:C,'SALES MONTHLY'!A6,'MONTHLY DATA'!A:A,'SALES MONTHLY'!$S$1)</f>
        <v>0</v>
      </c>
      <c r="T6" s="14">
        <f>SUMIFS('MONTHLY DATA'!F:F,'MONTHLY DATA'!C:C,'SALES MONTHLY'!A6,'MONTHLY DATA'!A:A,'SALES MONTHLY'!$T$1)</f>
        <v>0</v>
      </c>
      <c r="U6" s="14">
        <f>SUMIFS('MONTHLY DATA'!F:F,'MONTHLY DATA'!C:C,'SALES MONTHLY'!A6,'MONTHLY DATA'!A:A,'SALES MONTHLY'!$U$1)</f>
        <v>0</v>
      </c>
      <c r="V6" s="14">
        <f>SUMIFS('MONTHLY DATA'!F:F,'MONTHLY DATA'!C:C,'SALES MONTHLY'!A6,'MONTHLY DATA'!A:A,'SALES MONTHLY'!$V$1)</f>
        <v>0</v>
      </c>
      <c r="W6" s="14">
        <f>SUMIFS('MONTHLY DATA'!F:F,'MONTHLY DATA'!C:C,'SALES MONTHLY'!A6,'MONTHLY DATA'!A:A,'SALES MONTHLY'!$W$1)</f>
        <v>0</v>
      </c>
      <c r="X6" s="14">
        <f>SUMIFS('MONTHLY DATA'!F:F,'MONTHLY DATA'!C:C,'SALES MONTHLY'!A6,'MONTHLY DATA'!A:A,'SALES MONTHLY'!$X$1)</f>
        <v>0</v>
      </c>
      <c r="Y6" s="14">
        <f>SUMIFS('MONTHLY DATA'!F:F,'MONTHLY DATA'!C:C,'SALES MONTHLY'!A6,'MONTHLY DATA'!A:A,'SALES MONTHLY'!$Y$1)</f>
        <v>0</v>
      </c>
      <c r="Z6" s="14">
        <f>SUMIFS('MONTHLY DATA'!F:F,'MONTHLY DATA'!C:C,'SALES MONTHLY'!A6,'MONTHLY DATA'!A:A,'SALES MONTHLY'!$Z$1)</f>
        <v>0</v>
      </c>
      <c r="AA6" s="14">
        <f t="shared" si="0"/>
        <v>0</v>
      </c>
    </row>
    <row r="7" spans="1:27" x14ac:dyDescent="0.25">
      <c r="A7" s="5" t="s">
        <v>69</v>
      </c>
      <c r="B7" s="6">
        <f>SUMIFS('MONTHLY DATA'!F:F,'MONTHLY DATA'!C:C,'SALES MONTHLY'!A7,'MONTHLY DATA'!A:A,'SALES MONTHLY'!$B$1)</f>
        <v>0</v>
      </c>
      <c r="C7" s="6">
        <f>SUMIFS('MONTHLY DATA'!F:F,'MONTHLY DATA'!C:C,'SALES MONTHLY'!A7,'MONTHLY DATA'!A:A,'SALES MONTHLY'!$C$1)</f>
        <v>0</v>
      </c>
      <c r="D7" s="11">
        <f>SUMIFS('MONTHLY DATA'!F:F,'MONTHLY DATA'!C:C,'SALES MONTHLY'!A7,'MONTHLY DATA'!A:A,'SALES MONTHLY'!$D$1)</f>
        <v>0</v>
      </c>
      <c r="E7" s="11">
        <f>SUMIFS('MONTHLY DATA'!F:F,'MONTHLY DATA'!C:C,'SALES MONTHLY'!A7,'MONTHLY DATA'!A:A,'SALES MONTHLY'!$E$1)</f>
        <v>0</v>
      </c>
      <c r="F7" s="11">
        <f>SUMIFS('MONTHLY DATA'!F:F,'MONTHLY DATA'!C:C,'SALES MONTHLY'!A7,'MONTHLY DATA'!A:A,'SALES MONTHLY'!$F$1)</f>
        <v>0</v>
      </c>
      <c r="G7" s="14">
        <f>SUMIFS('MONTHLY DATA'!F:F,'MONTHLY DATA'!C:C,'SALES MONTHLY'!A7,'MONTHLY DATA'!A:A,'SALES MONTHLY'!$G$1)</f>
        <v>0</v>
      </c>
      <c r="H7" s="14">
        <f>SUMIFS('MONTHLY DATA'!F:F,'MONTHLY DATA'!C:C,'SALES MONTHLY'!A7,'MONTHLY DATA'!A:A,'SALES MONTHLY'!$H$1)</f>
        <v>0</v>
      </c>
      <c r="I7" s="14">
        <f>SUMIFS('MONTHLY DATA'!F:F,'MONTHLY DATA'!C:C,'SALES MONTHLY'!A7,'MONTHLY DATA'!A:A,'SALES MONTHLY'!$I$1)</f>
        <v>0</v>
      </c>
      <c r="J7" s="14">
        <f>SUMIFS('MONTHLY DATA'!F:F,'MONTHLY DATA'!C:C,'SALES MONTHLY'!A7,'MONTHLY DATA'!A:A,'SALES MONTHLY'!$J$1)</f>
        <v>0</v>
      </c>
      <c r="K7" s="14">
        <f>SUMIFS('MONTHLY DATA'!F:F,'MONTHLY DATA'!C:C,'SALES MONTHLY'!A7,'MONTHLY DATA'!A:A,'SALES MONTHLY'!$K$1)</f>
        <v>0</v>
      </c>
      <c r="L7" s="14">
        <f>SUMIFS('MONTHLY DATA'!F:F,'MONTHLY DATA'!C:C,'SALES MONTHLY'!A7,'MONTHLY DATA'!A:A,'SALES MONTHLY'!$L$1)</f>
        <v>0</v>
      </c>
      <c r="M7" s="14">
        <f>SUMIFS('MONTHLY DATA'!F:F,'MONTHLY DATA'!C:C,'SALES MONTHLY'!A7,'MONTHLY DATA'!A:A,'SALES MONTHLY'!$M$1)</f>
        <v>0</v>
      </c>
      <c r="N7" s="14">
        <f>SUMIFS('MONTHLY DATA'!F:F,'MONTHLY DATA'!C:C,'SALES MONTHLY'!A7,'MONTHLY DATA'!A:A,'SALES MONTHLY'!$N$1)</f>
        <v>0</v>
      </c>
      <c r="O7" s="14">
        <f>SUMIFS('MONTHLY DATA'!F:F,'MONTHLY DATA'!C:C,'SALES MONTHLY'!A7,'MONTHLY DATA'!A:A,'SALES MONTHLY'!$O$1)</f>
        <v>0</v>
      </c>
      <c r="P7" s="14">
        <f>SUMIFS('MONTHLY DATA'!F:F,'MONTHLY DATA'!C:C,'SALES MONTHLY'!A7,'MONTHLY DATA'!A:A,'SALES MONTHLY'!$P$1)</f>
        <v>0</v>
      </c>
      <c r="Q7" s="14">
        <f>SUMIFS('MONTHLY DATA'!F:F,'MONTHLY DATA'!C:C,'SALES MONTHLY'!A7,'MONTHLY DATA'!A:A,'SALES MONTHLY'!$Q$1)</f>
        <v>0</v>
      </c>
      <c r="R7" s="14">
        <f>SUMIFS('MONTHLY DATA'!F:F,'MONTHLY DATA'!C:C,'SALES MONTHLY'!A7,'MONTHLY DATA'!A:A,'SALES MONTHLY'!$R$1)</f>
        <v>0</v>
      </c>
      <c r="S7" s="14">
        <f>SUMIFS('MONTHLY DATA'!F:F,'MONTHLY DATA'!C:C,'SALES MONTHLY'!A7,'MONTHLY DATA'!A:A,'SALES MONTHLY'!$S$1)</f>
        <v>0</v>
      </c>
      <c r="T7" s="14">
        <f>SUMIFS('MONTHLY DATA'!F:F,'MONTHLY DATA'!C:C,'SALES MONTHLY'!A7,'MONTHLY DATA'!A:A,'SALES MONTHLY'!$T$1)</f>
        <v>0</v>
      </c>
      <c r="U7" s="14">
        <f>SUMIFS('MONTHLY DATA'!F:F,'MONTHLY DATA'!C:C,'SALES MONTHLY'!A7,'MONTHLY DATA'!A:A,'SALES MONTHLY'!$U$1)</f>
        <v>0</v>
      </c>
      <c r="V7" s="14">
        <f>SUMIFS('MONTHLY DATA'!F:F,'MONTHLY DATA'!C:C,'SALES MONTHLY'!A7,'MONTHLY DATA'!A:A,'SALES MONTHLY'!$V$1)</f>
        <v>0</v>
      </c>
      <c r="W7" s="14">
        <f>SUMIFS('MONTHLY DATA'!F:F,'MONTHLY DATA'!C:C,'SALES MONTHLY'!A7,'MONTHLY DATA'!A:A,'SALES MONTHLY'!$W$1)</f>
        <v>0</v>
      </c>
      <c r="X7" s="14">
        <f>SUMIFS('MONTHLY DATA'!F:F,'MONTHLY DATA'!C:C,'SALES MONTHLY'!A7,'MONTHLY DATA'!A:A,'SALES MONTHLY'!$X$1)</f>
        <v>0</v>
      </c>
      <c r="Y7" s="14">
        <f>SUMIFS('MONTHLY DATA'!F:F,'MONTHLY DATA'!C:C,'SALES MONTHLY'!A7,'MONTHLY DATA'!A:A,'SALES MONTHLY'!$Y$1)</f>
        <v>0</v>
      </c>
      <c r="Z7" s="14">
        <f>SUMIFS('MONTHLY DATA'!F:F,'MONTHLY DATA'!C:C,'SALES MONTHLY'!A7,'MONTHLY DATA'!A:A,'SALES MONTHLY'!$Z$1)</f>
        <v>0</v>
      </c>
      <c r="AA7" s="14">
        <f t="shared" si="0"/>
        <v>0</v>
      </c>
    </row>
    <row r="8" spans="1:27" x14ac:dyDescent="0.25">
      <c r="A8" s="5" t="s">
        <v>30</v>
      </c>
      <c r="B8" s="6">
        <f>SUMIFS('MONTHLY DATA'!F:F,'MONTHLY DATA'!C:C,'SALES MONTHLY'!A8,'MONTHLY DATA'!A:A,'SALES MONTHLY'!$B$1)</f>
        <v>0</v>
      </c>
      <c r="C8" s="6">
        <f>SUMIFS('MONTHLY DATA'!F:F,'MONTHLY DATA'!C:C,'SALES MONTHLY'!A8,'MONTHLY DATA'!A:A,'SALES MONTHLY'!$C$1)</f>
        <v>0</v>
      </c>
      <c r="D8" s="11">
        <f>SUMIFS('MONTHLY DATA'!F:F,'MONTHLY DATA'!C:C,'SALES MONTHLY'!A8,'MONTHLY DATA'!A:A,'SALES MONTHLY'!$D$1)</f>
        <v>0</v>
      </c>
      <c r="E8" s="11">
        <f>SUMIFS('MONTHLY DATA'!F:F,'MONTHLY DATA'!C:C,'SALES MONTHLY'!A8,'MONTHLY DATA'!A:A,'SALES MONTHLY'!$E$1)</f>
        <v>0</v>
      </c>
      <c r="F8" s="11">
        <f>SUMIFS('MONTHLY DATA'!F:F,'MONTHLY DATA'!C:C,'SALES MONTHLY'!A8,'MONTHLY DATA'!A:A,'SALES MONTHLY'!$F$1)</f>
        <v>0</v>
      </c>
      <c r="G8" s="14">
        <f>SUMIFS('MONTHLY DATA'!F:F,'MONTHLY DATA'!C:C,'SALES MONTHLY'!A8,'MONTHLY DATA'!A:A,'SALES MONTHLY'!$G$1)</f>
        <v>0</v>
      </c>
      <c r="H8" s="14">
        <f>SUMIFS('MONTHLY DATA'!F:F,'MONTHLY DATA'!C:C,'SALES MONTHLY'!A8,'MONTHLY DATA'!A:A,'SALES MONTHLY'!$H$1)</f>
        <v>0</v>
      </c>
      <c r="I8" s="14">
        <f>SUMIFS('MONTHLY DATA'!F:F,'MONTHLY DATA'!C:C,'SALES MONTHLY'!A8,'MONTHLY DATA'!A:A,'SALES MONTHLY'!$I$1)</f>
        <v>0</v>
      </c>
      <c r="J8" s="14">
        <f>SUMIFS('MONTHLY DATA'!F:F,'MONTHLY DATA'!C:C,'SALES MONTHLY'!A8,'MONTHLY DATA'!A:A,'SALES MONTHLY'!$J$1)</f>
        <v>0</v>
      </c>
      <c r="K8" s="14">
        <f>SUMIFS('MONTHLY DATA'!F:F,'MONTHLY DATA'!C:C,'SALES MONTHLY'!A8,'MONTHLY DATA'!A:A,'SALES MONTHLY'!$K$1)</f>
        <v>0</v>
      </c>
      <c r="L8" s="14">
        <f>SUMIFS('MONTHLY DATA'!F:F,'MONTHLY DATA'!C:C,'SALES MONTHLY'!A8,'MONTHLY DATA'!A:A,'SALES MONTHLY'!$L$1)</f>
        <v>0</v>
      </c>
      <c r="M8" s="14">
        <f>SUMIFS('MONTHLY DATA'!F:F,'MONTHLY DATA'!C:C,'SALES MONTHLY'!A8,'MONTHLY DATA'!A:A,'SALES MONTHLY'!$M$1)</f>
        <v>0</v>
      </c>
      <c r="N8" s="14">
        <f>SUMIFS('MONTHLY DATA'!F:F,'MONTHLY DATA'!C:C,'SALES MONTHLY'!A8,'MONTHLY DATA'!A:A,'SALES MONTHLY'!$N$1)</f>
        <v>0</v>
      </c>
      <c r="O8" s="14">
        <f>SUMIFS('MONTHLY DATA'!F:F,'MONTHLY DATA'!C:C,'SALES MONTHLY'!A8,'MONTHLY DATA'!A:A,'SALES MONTHLY'!$O$1)</f>
        <v>0</v>
      </c>
      <c r="P8" s="14">
        <f>SUMIFS('MONTHLY DATA'!F:F,'MONTHLY DATA'!C:C,'SALES MONTHLY'!A8,'MONTHLY DATA'!A:A,'SALES MONTHLY'!$P$1)</f>
        <v>0</v>
      </c>
      <c r="Q8" s="14">
        <f>SUMIFS('MONTHLY DATA'!F:F,'MONTHLY DATA'!C:C,'SALES MONTHLY'!A8,'MONTHLY DATA'!A:A,'SALES MONTHLY'!$Q$1)</f>
        <v>0</v>
      </c>
      <c r="R8" s="14">
        <f>SUMIFS('MONTHLY DATA'!F:F,'MONTHLY DATA'!C:C,'SALES MONTHLY'!A8,'MONTHLY DATA'!A:A,'SALES MONTHLY'!$R$1)</f>
        <v>0</v>
      </c>
      <c r="S8" s="14">
        <f>SUMIFS('MONTHLY DATA'!F:F,'MONTHLY DATA'!C:C,'SALES MONTHLY'!A8,'MONTHLY DATA'!A:A,'SALES MONTHLY'!$S$1)</f>
        <v>0</v>
      </c>
      <c r="T8" s="14">
        <f>SUMIFS('MONTHLY DATA'!F:F,'MONTHLY DATA'!C:C,'SALES MONTHLY'!A8,'MONTHLY DATA'!A:A,'SALES MONTHLY'!$T$1)</f>
        <v>0</v>
      </c>
      <c r="U8" s="14">
        <f>SUMIFS('MONTHLY DATA'!F:F,'MONTHLY DATA'!C:C,'SALES MONTHLY'!A8,'MONTHLY DATA'!A:A,'SALES MONTHLY'!$U$1)</f>
        <v>0</v>
      </c>
      <c r="V8" s="14">
        <f>SUMIFS('MONTHLY DATA'!F:F,'MONTHLY DATA'!C:C,'SALES MONTHLY'!A8,'MONTHLY DATA'!A:A,'SALES MONTHLY'!$V$1)</f>
        <v>0</v>
      </c>
      <c r="W8" s="14">
        <f>SUMIFS('MONTHLY DATA'!F:F,'MONTHLY DATA'!C:C,'SALES MONTHLY'!A8,'MONTHLY DATA'!A:A,'SALES MONTHLY'!$W$1)</f>
        <v>0</v>
      </c>
      <c r="X8" s="14">
        <f>SUMIFS('MONTHLY DATA'!F:F,'MONTHLY DATA'!C:C,'SALES MONTHLY'!A8,'MONTHLY DATA'!A:A,'SALES MONTHLY'!$X$1)</f>
        <v>0</v>
      </c>
      <c r="Y8" s="14">
        <f>SUMIFS('MONTHLY DATA'!F:F,'MONTHLY DATA'!C:C,'SALES MONTHLY'!A8,'MONTHLY DATA'!A:A,'SALES MONTHLY'!$Y$1)</f>
        <v>0</v>
      </c>
      <c r="Z8" s="14">
        <f>SUMIFS('MONTHLY DATA'!F:F,'MONTHLY DATA'!C:C,'SALES MONTHLY'!A8,'MONTHLY DATA'!A:A,'SALES MONTHLY'!$Z$1)</f>
        <v>0</v>
      </c>
      <c r="AA8" s="14">
        <f t="shared" si="0"/>
        <v>0</v>
      </c>
    </row>
    <row r="9" spans="1:27" x14ac:dyDescent="0.25">
      <c r="A9" s="5" t="s">
        <v>59</v>
      </c>
      <c r="B9" s="6">
        <f>SUMIFS('MONTHLY DATA'!F:F,'MONTHLY DATA'!C:C,'SALES MONTHLY'!A9,'MONTHLY DATA'!A:A,'SALES MONTHLY'!$B$1)</f>
        <v>0</v>
      </c>
      <c r="C9" s="6">
        <f>SUMIFS('MONTHLY DATA'!F:F,'MONTHLY DATA'!C:C,'SALES MONTHLY'!A9,'MONTHLY DATA'!A:A,'SALES MONTHLY'!$C$1)</f>
        <v>0</v>
      </c>
      <c r="D9" s="11">
        <f>SUMIFS('MONTHLY DATA'!F:F,'MONTHLY DATA'!C:C,'SALES MONTHLY'!A9,'MONTHLY DATA'!A:A,'SALES MONTHLY'!$D$1)</f>
        <v>0</v>
      </c>
      <c r="E9" s="11">
        <f>SUMIFS('MONTHLY DATA'!F:F,'MONTHLY DATA'!C:C,'SALES MONTHLY'!A9,'MONTHLY DATA'!A:A,'SALES MONTHLY'!$E$1)</f>
        <v>0</v>
      </c>
      <c r="F9" s="11">
        <f>SUMIFS('MONTHLY DATA'!F:F,'MONTHLY DATA'!C:C,'SALES MONTHLY'!A9,'MONTHLY DATA'!A:A,'SALES MONTHLY'!$F$1)</f>
        <v>0</v>
      </c>
      <c r="G9" s="14">
        <f>SUMIFS('MONTHLY DATA'!F:F,'MONTHLY DATA'!C:C,'SALES MONTHLY'!A9,'MONTHLY DATA'!A:A,'SALES MONTHLY'!$G$1)</f>
        <v>0</v>
      </c>
      <c r="H9" s="14">
        <f>SUMIFS('MONTHLY DATA'!F:F,'MONTHLY DATA'!C:C,'SALES MONTHLY'!A9,'MONTHLY DATA'!A:A,'SALES MONTHLY'!$H$1)</f>
        <v>0</v>
      </c>
      <c r="I9" s="14">
        <f>SUMIFS('MONTHLY DATA'!F:F,'MONTHLY DATA'!C:C,'SALES MONTHLY'!A9,'MONTHLY DATA'!A:A,'SALES MONTHLY'!$I$1)</f>
        <v>0</v>
      </c>
      <c r="J9" s="14">
        <f>SUMIFS('MONTHLY DATA'!F:F,'MONTHLY DATA'!C:C,'SALES MONTHLY'!A9,'MONTHLY DATA'!A:A,'SALES MONTHLY'!$J$1)</f>
        <v>0</v>
      </c>
      <c r="K9" s="14">
        <f>SUMIFS('MONTHLY DATA'!F:F,'MONTHLY DATA'!C:C,'SALES MONTHLY'!A9,'MONTHLY DATA'!A:A,'SALES MONTHLY'!$K$1)</f>
        <v>0</v>
      </c>
      <c r="L9" s="14">
        <f>SUMIFS('MONTHLY DATA'!F:F,'MONTHLY DATA'!C:C,'SALES MONTHLY'!A9,'MONTHLY DATA'!A:A,'SALES MONTHLY'!$L$1)</f>
        <v>0</v>
      </c>
      <c r="M9" s="14">
        <f>SUMIFS('MONTHLY DATA'!F:F,'MONTHLY DATA'!C:C,'SALES MONTHLY'!A9,'MONTHLY DATA'!A:A,'SALES MONTHLY'!$M$1)</f>
        <v>0</v>
      </c>
      <c r="N9" s="14">
        <f>SUMIFS('MONTHLY DATA'!F:F,'MONTHLY DATA'!C:C,'SALES MONTHLY'!A9,'MONTHLY DATA'!A:A,'SALES MONTHLY'!$N$1)</f>
        <v>0</v>
      </c>
      <c r="O9" s="14">
        <f>SUMIFS('MONTHLY DATA'!F:F,'MONTHLY DATA'!C:C,'SALES MONTHLY'!A9,'MONTHLY DATA'!A:A,'SALES MONTHLY'!$O$1)</f>
        <v>0</v>
      </c>
      <c r="P9" s="14">
        <f>SUMIFS('MONTHLY DATA'!F:F,'MONTHLY DATA'!C:C,'SALES MONTHLY'!A9,'MONTHLY DATA'!A:A,'SALES MONTHLY'!$P$1)</f>
        <v>0</v>
      </c>
      <c r="Q9" s="14">
        <f>SUMIFS('MONTHLY DATA'!F:F,'MONTHLY DATA'!C:C,'SALES MONTHLY'!A9,'MONTHLY DATA'!A:A,'SALES MONTHLY'!$Q$1)</f>
        <v>0</v>
      </c>
      <c r="R9" s="14">
        <f>SUMIFS('MONTHLY DATA'!F:F,'MONTHLY DATA'!C:C,'SALES MONTHLY'!A9,'MONTHLY DATA'!A:A,'SALES MONTHLY'!$R$1)</f>
        <v>0</v>
      </c>
      <c r="S9" s="14">
        <f>SUMIFS('MONTHLY DATA'!F:F,'MONTHLY DATA'!C:C,'SALES MONTHLY'!A9,'MONTHLY DATA'!A:A,'SALES MONTHLY'!$S$1)</f>
        <v>0</v>
      </c>
      <c r="T9" s="14">
        <f>SUMIFS('MONTHLY DATA'!F:F,'MONTHLY DATA'!C:C,'SALES MONTHLY'!A9,'MONTHLY DATA'!A:A,'SALES MONTHLY'!$T$1)</f>
        <v>0</v>
      </c>
      <c r="U9" s="14">
        <f>SUMIFS('MONTHLY DATA'!F:F,'MONTHLY DATA'!C:C,'SALES MONTHLY'!A9,'MONTHLY DATA'!A:A,'SALES MONTHLY'!$U$1)</f>
        <v>0</v>
      </c>
      <c r="V9" s="14">
        <f>SUMIFS('MONTHLY DATA'!F:F,'MONTHLY DATA'!C:C,'SALES MONTHLY'!A9,'MONTHLY DATA'!A:A,'SALES MONTHLY'!$V$1)</f>
        <v>0</v>
      </c>
      <c r="W9" s="14">
        <f>SUMIFS('MONTHLY DATA'!F:F,'MONTHLY DATA'!C:C,'SALES MONTHLY'!A9,'MONTHLY DATA'!A:A,'SALES MONTHLY'!$W$1)</f>
        <v>0</v>
      </c>
      <c r="X9" s="14">
        <f>SUMIFS('MONTHLY DATA'!F:F,'MONTHLY DATA'!C:C,'SALES MONTHLY'!A9,'MONTHLY DATA'!A:A,'SALES MONTHLY'!$X$1)</f>
        <v>0</v>
      </c>
      <c r="Y9" s="14">
        <f>SUMIFS('MONTHLY DATA'!F:F,'MONTHLY DATA'!C:C,'SALES MONTHLY'!A9,'MONTHLY DATA'!A:A,'SALES MONTHLY'!$Y$1)</f>
        <v>0</v>
      </c>
      <c r="Z9" s="14">
        <f>SUMIFS('MONTHLY DATA'!F:F,'MONTHLY DATA'!C:C,'SALES MONTHLY'!A9,'MONTHLY DATA'!A:A,'SALES MONTHLY'!$Z$1)</f>
        <v>0</v>
      </c>
      <c r="AA9" s="14">
        <f t="shared" si="0"/>
        <v>0</v>
      </c>
    </row>
    <row r="10" spans="1:27" x14ac:dyDescent="0.25">
      <c r="A10" s="5" t="s">
        <v>28</v>
      </c>
      <c r="B10" s="6">
        <f>SUMIFS('MONTHLY DATA'!F:F,'MONTHLY DATA'!C:C,'SALES MONTHLY'!A10,'MONTHLY DATA'!A:A,'SALES MONTHLY'!$B$1)</f>
        <v>0</v>
      </c>
      <c r="C10" s="6">
        <f>SUMIFS('MONTHLY DATA'!F:F,'MONTHLY DATA'!C:C,'SALES MONTHLY'!A10,'MONTHLY DATA'!A:A,'SALES MONTHLY'!$C$1)</f>
        <v>0</v>
      </c>
      <c r="D10" s="11">
        <f>SUMIFS('MONTHLY DATA'!F:F,'MONTHLY DATA'!C:C,'SALES MONTHLY'!A10,'MONTHLY DATA'!A:A,'SALES MONTHLY'!$D$1)</f>
        <v>0</v>
      </c>
      <c r="E10" s="11">
        <f>SUMIFS('MONTHLY DATA'!F:F,'MONTHLY DATA'!C:C,'SALES MONTHLY'!A10,'MONTHLY DATA'!A:A,'SALES MONTHLY'!$E$1)</f>
        <v>0</v>
      </c>
      <c r="F10" s="11">
        <f>SUMIFS('MONTHLY DATA'!F:F,'MONTHLY DATA'!C:C,'SALES MONTHLY'!A10,'MONTHLY DATA'!A:A,'SALES MONTHLY'!$F$1)</f>
        <v>0</v>
      </c>
      <c r="G10" s="14">
        <f>SUMIFS('MONTHLY DATA'!F:F,'MONTHLY DATA'!C:C,'SALES MONTHLY'!A10,'MONTHLY DATA'!A:A,'SALES MONTHLY'!$G$1)</f>
        <v>0</v>
      </c>
      <c r="H10" s="14">
        <f>SUMIFS('MONTHLY DATA'!F:F,'MONTHLY DATA'!C:C,'SALES MONTHLY'!A10,'MONTHLY DATA'!A:A,'SALES MONTHLY'!$H$1)</f>
        <v>0</v>
      </c>
      <c r="I10" s="14">
        <f>SUMIFS('MONTHLY DATA'!F:F,'MONTHLY DATA'!C:C,'SALES MONTHLY'!A10,'MONTHLY DATA'!A:A,'SALES MONTHLY'!$I$1)</f>
        <v>0</v>
      </c>
      <c r="J10" s="14">
        <f>SUMIFS('MONTHLY DATA'!F:F,'MONTHLY DATA'!C:C,'SALES MONTHLY'!A10,'MONTHLY DATA'!A:A,'SALES MONTHLY'!$J$1)</f>
        <v>0</v>
      </c>
      <c r="K10" s="14">
        <f>SUMIFS('MONTHLY DATA'!F:F,'MONTHLY DATA'!C:C,'SALES MONTHLY'!A10,'MONTHLY DATA'!A:A,'SALES MONTHLY'!$K$1)</f>
        <v>0</v>
      </c>
      <c r="L10" s="14">
        <f>SUMIFS('MONTHLY DATA'!F:F,'MONTHLY DATA'!C:C,'SALES MONTHLY'!A10,'MONTHLY DATA'!A:A,'SALES MONTHLY'!$L$1)</f>
        <v>0</v>
      </c>
      <c r="M10" s="14">
        <f>SUMIFS('MONTHLY DATA'!F:F,'MONTHLY DATA'!C:C,'SALES MONTHLY'!A10,'MONTHLY DATA'!A:A,'SALES MONTHLY'!$M$1)</f>
        <v>0</v>
      </c>
      <c r="N10" s="14">
        <f>SUMIFS('MONTHLY DATA'!F:F,'MONTHLY DATA'!C:C,'SALES MONTHLY'!A10,'MONTHLY DATA'!A:A,'SALES MONTHLY'!$N$1)</f>
        <v>0</v>
      </c>
      <c r="O10" s="14">
        <f>SUMIFS('MONTHLY DATA'!F:F,'MONTHLY DATA'!C:C,'SALES MONTHLY'!A10,'MONTHLY DATA'!A:A,'SALES MONTHLY'!$O$1)</f>
        <v>0</v>
      </c>
      <c r="P10" s="14">
        <f>SUMIFS('MONTHLY DATA'!F:F,'MONTHLY DATA'!C:C,'SALES MONTHLY'!A10,'MONTHLY DATA'!A:A,'SALES MONTHLY'!$P$1)</f>
        <v>0</v>
      </c>
      <c r="Q10" s="14">
        <f>SUMIFS('MONTHLY DATA'!F:F,'MONTHLY DATA'!C:C,'SALES MONTHLY'!A10,'MONTHLY DATA'!A:A,'SALES MONTHLY'!$Q$1)</f>
        <v>0</v>
      </c>
      <c r="R10" s="14">
        <f>SUMIFS('MONTHLY DATA'!F:F,'MONTHLY DATA'!C:C,'SALES MONTHLY'!A10,'MONTHLY DATA'!A:A,'SALES MONTHLY'!$R$1)</f>
        <v>0</v>
      </c>
      <c r="S10" s="14">
        <f>SUMIFS('MONTHLY DATA'!F:F,'MONTHLY DATA'!C:C,'SALES MONTHLY'!A10,'MONTHLY DATA'!A:A,'SALES MONTHLY'!$S$1)</f>
        <v>0</v>
      </c>
      <c r="T10" s="14">
        <f>SUMIFS('MONTHLY DATA'!F:F,'MONTHLY DATA'!C:C,'SALES MONTHLY'!A10,'MONTHLY DATA'!A:A,'SALES MONTHLY'!$T$1)</f>
        <v>0</v>
      </c>
      <c r="U10" s="14">
        <f>SUMIFS('MONTHLY DATA'!F:F,'MONTHLY DATA'!C:C,'SALES MONTHLY'!A10,'MONTHLY DATA'!A:A,'SALES MONTHLY'!$U$1)</f>
        <v>0</v>
      </c>
      <c r="V10" s="14">
        <f>SUMIFS('MONTHLY DATA'!F:F,'MONTHLY DATA'!C:C,'SALES MONTHLY'!A10,'MONTHLY DATA'!A:A,'SALES MONTHLY'!$V$1)</f>
        <v>0</v>
      </c>
      <c r="W10" s="14">
        <f>SUMIFS('MONTHLY DATA'!F:F,'MONTHLY DATA'!C:C,'SALES MONTHLY'!A10,'MONTHLY DATA'!A:A,'SALES MONTHLY'!$W$1)</f>
        <v>0</v>
      </c>
      <c r="X10" s="14">
        <f>SUMIFS('MONTHLY DATA'!F:F,'MONTHLY DATA'!C:C,'SALES MONTHLY'!A10,'MONTHLY DATA'!A:A,'SALES MONTHLY'!$X$1)</f>
        <v>0</v>
      </c>
      <c r="Y10" s="14">
        <f>SUMIFS('MONTHLY DATA'!F:F,'MONTHLY DATA'!C:C,'SALES MONTHLY'!A10,'MONTHLY DATA'!A:A,'SALES MONTHLY'!$Y$1)</f>
        <v>0</v>
      </c>
      <c r="Z10" s="14">
        <f>SUMIFS('MONTHLY DATA'!F:F,'MONTHLY DATA'!C:C,'SALES MONTHLY'!A10,'MONTHLY DATA'!A:A,'SALES MONTHLY'!$Z$1)</f>
        <v>0</v>
      </c>
      <c r="AA10" s="14">
        <f t="shared" si="0"/>
        <v>0</v>
      </c>
    </row>
    <row r="11" spans="1:27" x14ac:dyDescent="0.25">
      <c r="A11" s="5" t="s">
        <v>62</v>
      </c>
      <c r="B11" s="6">
        <f>SUMIFS('MONTHLY DATA'!F:F,'MONTHLY DATA'!C:C,'SALES MONTHLY'!A11,'MONTHLY DATA'!A:A,'SALES MONTHLY'!$B$1)</f>
        <v>0</v>
      </c>
      <c r="C11" s="6">
        <f>SUMIFS('MONTHLY DATA'!F:F,'MONTHLY DATA'!C:C,'SALES MONTHLY'!A11,'MONTHLY DATA'!A:A,'SALES MONTHLY'!$C$1)</f>
        <v>0</v>
      </c>
      <c r="D11" s="11">
        <f>SUMIFS('MONTHLY DATA'!F:F,'MONTHLY DATA'!C:C,'SALES MONTHLY'!A11,'MONTHLY DATA'!A:A,'SALES MONTHLY'!$D$1)</f>
        <v>0</v>
      </c>
      <c r="E11" s="11">
        <f>SUMIFS('MONTHLY DATA'!F:F,'MONTHLY DATA'!C:C,'SALES MONTHLY'!A11,'MONTHLY DATA'!A:A,'SALES MONTHLY'!$E$1)</f>
        <v>0</v>
      </c>
      <c r="F11" s="11">
        <f>SUMIFS('MONTHLY DATA'!F:F,'MONTHLY DATA'!C:C,'SALES MONTHLY'!A11,'MONTHLY DATA'!A:A,'SALES MONTHLY'!$F$1)</f>
        <v>0</v>
      </c>
      <c r="G11" s="14">
        <f>SUMIFS('MONTHLY DATA'!F:F,'MONTHLY DATA'!C:C,'SALES MONTHLY'!A11,'MONTHLY DATA'!A:A,'SALES MONTHLY'!$G$1)</f>
        <v>0</v>
      </c>
      <c r="H11" s="14">
        <f>SUMIFS('MONTHLY DATA'!F:F,'MONTHLY DATA'!C:C,'SALES MONTHLY'!A11,'MONTHLY DATA'!A:A,'SALES MONTHLY'!$H$1)</f>
        <v>0</v>
      </c>
      <c r="I11" s="14">
        <f>SUMIFS('MONTHLY DATA'!F:F,'MONTHLY DATA'!C:C,'SALES MONTHLY'!A11,'MONTHLY DATA'!A:A,'SALES MONTHLY'!$I$1)</f>
        <v>0</v>
      </c>
      <c r="J11" s="14">
        <f>SUMIFS('MONTHLY DATA'!F:F,'MONTHLY DATA'!C:C,'SALES MONTHLY'!A11,'MONTHLY DATA'!A:A,'SALES MONTHLY'!$J$1)</f>
        <v>0</v>
      </c>
      <c r="K11" s="14">
        <f>SUMIFS('MONTHLY DATA'!F:F,'MONTHLY DATA'!C:C,'SALES MONTHLY'!A11,'MONTHLY DATA'!A:A,'SALES MONTHLY'!$K$1)</f>
        <v>0</v>
      </c>
      <c r="L11" s="14">
        <f>SUMIFS('MONTHLY DATA'!F:F,'MONTHLY DATA'!C:C,'SALES MONTHLY'!A11,'MONTHLY DATA'!A:A,'SALES MONTHLY'!$L$1)</f>
        <v>0</v>
      </c>
      <c r="M11" s="14">
        <f>SUMIFS('MONTHLY DATA'!F:F,'MONTHLY DATA'!C:C,'SALES MONTHLY'!A11,'MONTHLY DATA'!A:A,'SALES MONTHLY'!$M$1)</f>
        <v>0</v>
      </c>
      <c r="N11" s="14">
        <f>SUMIFS('MONTHLY DATA'!F:F,'MONTHLY DATA'!C:C,'SALES MONTHLY'!A11,'MONTHLY DATA'!A:A,'SALES MONTHLY'!$N$1)</f>
        <v>0</v>
      </c>
      <c r="O11" s="14">
        <f>SUMIFS('MONTHLY DATA'!F:F,'MONTHLY DATA'!C:C,'SALES MONTHLY'!A11,'MONTHLY DATA'!A:A,'SALES MONTHLY'!$O$1)</f>
        <v>0</v>
      </c>
      <c r="P11" s="14">
        <f>SUMIFS('MONTHLY DATA'!F:F,'MONTHLY DATA'!C:C,'SALES MONTHLY'!A11,'MONTHLY DATA'!A:A,'SALES MONTHLY'!$P$1)</f>
        <v>0</v>
      </c>
      <c r="Q11" s="14">
        <f>SUMIFS('MONTHLY DATA'!F:F,'MONTHLY DATA'!C:C,'SALES MONTHLY'!A11,'MONTHLY DATA'!A:A,'SALES MONTHLY'!$Q$1)</f>
        <v>0</v>
      </c>
      <c r="R11" s="14">
        <f>SUMIFS('MONTHLY DATA'!F:F,'MONTHLY DATA'!C:C,'SALES MONTHLY'!A11,'MONTHLY DATA'!A:A,'SALES MONTHLY'!$R$1)</f>
        <v>0</v>
      </c>
      <c r="S11" s="14">
        <f>SUMIFS('MONTHLY DATA'!F:F,'MONTHLY DATA'!C:C,'SALES MONTHLY'!A11,'MONTHLY DATA'!A:A,'SALES MONTHLY'!$S$1)</f>
        <v>0</v>
      </c>
      <c r="T11" s="14">
        <f>SUMIFS('MONTHLY DATA'!F:F,'MONTHLY DATA'!C:C,'SALES MONTHLY'!A11,'MONTHLY DATA'!A:A,'SALES MONTHLY'!$T$1)</f>
        <v>0</v>
      </c>
      <c r="U11" s="14">
        <f>SUMIFS('MONTHLY DATA'!F:F,'MONTHLY DATA'!C:C,'SALES MONTHLY'!A11,'MONTHLY DATA'!A:A,'SALES MONTHLY'!$U$1)</f>
        <v>0</v>
      </c>
      <c r="V11" s="14">
        <f>SUMIFS('MONTHLY DATA'!F:F,'MONTHLY DATA'!C:C,'SALES MONTHLY'!A11,'MONTHLY DATA'!A:A,'SALES MONTHLY'!$V$1)</f>
        <v>0</v>
      </c>
      <c r="W11" s="14">
        <f>SUMIFS('MONTHLY DATA'!F:F,'MONTHLY DATA'!C:C,'SALES MONTHLY'!A11,'MONTHLY DATA'!A:A,'SALES MONTHLY'!$W$1)</f>
        <v>0</v>
      </c>
      <c r="X11" s="14">
        <f>SUMIFS('MONTHLY DATA'!F:F,'MONTHLY DATA'!C:C,'SALES MONTHLY'!A11,'MONTHLY DATA'!A:A,'SALES MONTHLY'!$X$1)</f>
        <v>0</v>
      </c>
      <c r="Y11" s="14">
        <f>SUMIFS('MONTHLY DATA'!F:F,'MONTHLY DATA'!C:C,'SALES MONTHLY'!A11,'MONTHLY DATA'!A:A,'SALES MONTHLY'!$Y$1)</f>
        <v>0</v>
      </c>
      <c r="Z11" s="14">
        <f>SUMIFS('MONTHLY DATA'!F:F,'MONTHLY DATA'!C:C,'SALES MONTHLY'!A11,'MONTHLY DATA'!A:A,'SALES MONTHLY'!$Z$1)</f>
        <v>0</v>
      </c>
      <c r="AA11" s="14">
        <f t="shared" si="0"/>
        <v>0</v>
      </c>
    </row>
    <row r="12" spans="1:27" x14ac:dyDescent="0.25">
      <c r="A12" s="5" t="s">
        <v>32</v>
      </c>
      <c r="B12" s="6">
        <f>SUMIFS('MONTHLY DATA'!F:F,'MONTHLY DATA'!C:C,'SALES MONTHLY'!A12,'MONTHLY DATA'!A:A,'SALES MONTHLY'!$B$1)</f>
        <v>0</v>
      </c>
      <c r="C12" s="6">
        <f>SUMIFS('MONTHLY DATA'!F:F,'MONTHLY DATA'!C:C,'SALES MONTHLY'!A12,'MONTHLY DATA'!A:A,'SALES MONTHLY'!$C$1)</f>
        <v>0</v>
      </c>
      <c r="D12" s="11">
        <f>SUMIFS('MONTHLY DATA'!F:F,'MONTHLY DATA'!C:C,'SALES MONTHLY'!A12,'MONTHLY DATA'!A:A,'SALES MONTHLY'!$D$1)</f>
        <v>0</v>
      </c>
      <c r="E12" s="11">
        <f>SUMIFS('MONTHLY DATA'!F:F,'MONTHLY DATA'!C:C,'SALES MONTHLY'!A12,'MONTHLY DATA'!A:A,'SALES MONTHLY'!$E$1)</f>
        <v>0</v>
      </c>
      <c r="F12" s="11">
        <f>SUMIFS('MONTHLY DATA'!F:F,'MONTHLY DATA'!C:C,'SALES MONTHLY'!A12,'MONTHLY DATA'!A:A,'SALES MONTHLY'!$F$1)</f>
        <v>0</v>
      </c>
      <c r="G12" s="14">
        <f>SUMIFS('MONTHLY DATA'!F:F,'MONTHLY DATA'!C:C,'SALES MONTHLY'!A12,'MONTHLY DATA'!A:A,'SALES MONTHLY'!$G$1)</f>
        <v>0</v>
      </c>
      <c r="H12" s="14">
        <f>SUMIFS('MONTHLY DATA'!F:F,'MONTHLY DATA'!C:C,'SALES MONTHLY'!A12,'MONTHLY DATA'!A:A,'SALES MONTHLY'!$H$1)</f>
        <v>0</v>
      </c>
      <c r="I12" s="14">
        <f>SUMIFS('MONTHLY DATA'!F:F,'MONTHLY DATA'!C:C,'SALES MONTHLY'!A12,'MONTHLY DATA'!A:A,'SALES MONTHLY'!$I$1)</f>
        <v>0</v>
      </c>
      <c r="J12" s="14">
        <f>SUMIFS('MONTHLY DATA'!F:F,'MONTHLY DATA'!C:C,'SALES MONTHLY'!A12,'MONTHLY DATA'!A:A,'SALES MONTHLY'!$J$1)</f>
        <v>0</v>
      </c>
      <c r="K12" s="14">
        <f>SUMIFS('MONTHLY DATA'!F:F,'MONTHLY DATA'!C:C,'SALES MONTHLY'!A12,'MONTHLY DATA'!A:A,'SALES MONTHLY'!$K$1)</f>
        <v>0</v>
      </c>
      <c r="L12" s="14">
        <f>SUMIFS('MONTHLY DATA'!F:F,'MONTHLY DATA'!C:C,'SALES MONTHLY'!A12,'MONTHLY DATA'!A:A,'SALES MONTHLY'!$L$1)</f>
        <v>0</v>
      </c>
      <c r="M12" s="14">
        <f>SUMIFS('MONTHLY DATA'!F:F,'MONTHLY DATA'!C:C,'SALES MONTHLY'!A12,'MONTHLY DATA'!A:A,'SALES MONTHLY'!$M$1)</f>
        <v>0</v>
      </c>
      <c r="N12" s="14">
        <f>SUMIFS('MONTHLY DATA'!F:F,'MONTHLY DATA'!C:C,'SALES MONTHLY'!A12,'MONTHLY DATA'!A:A,'SALES MONTHLY'!$N$1)</f>
        <v>0</v>
      </c>
      <c r="O12" s="14">
        <f>SUMIFS('MONTHLY DATA'!F:F,'MONTHLY DATA'!C:C,'SALES MONTHLY'!A12,'MONTHLY DATA'!A:A,'SALES MONTHLY'!$O$1)</f>
        <v>0</v>
      </c>
      <c r="P12" s="14">
        <f>SUMIFS('MONTHLY DATA'!F:F,'MONTHLY DATA'!C:C,'SALES MONTHLY'!A12,'MONTHLY DATA'!A:A,'SALES MONTHLY'!$P$1)</f>
        <v>0</v>
      </c>
      <c r="Q12" s="14">
        <f>SUMIFS('MONTHLY DATA'!F:F,'MONTHLY DATA'!C:C,'SALES MONTHLY'!A12,'MONTHLY DATA'!A:A,'SALES MONTHLY'!$Q$1)</f>
        <v>0</v>
      </c>
      <c r="R12" s="14">
        <f>SUMIFS('MONTHLY DATA'!F:F,'MONTHLY DATA'!C:C,'SALES MONTHLY'!A12,'MONTHLY DATA'!A:A,'SALES MONTHLY'!$R$1)</f>
        <v>0</v>
      </c>
      <c r="S12" s="14">
        <f>SUMIFS('MONTHLY DATA'!F:F,'MONTHLY DATA'!C:C,'SALES MONTHLY'!A12,'MONTHLY DATA'!A:A,'SALES MONTHLY'!$S$1)</f>
        <v>0</v>
      </c>
      <c r="T12" s="14">
        <f>SUMIFS('MONTHLY DATA'!F:F,'MONTHLY DATA'!C:C,'SALES MONTHLY'!A12,'MONTHLY DATA'!A:A,'SALES MONTHLY'!$T$1)</f>
        <v>0</v>
      </c>
      <c r="U12" s="14">
        <f>SUMIFS('MONTHLY DATA'!F:F,'MONTHLY DATA'!C:C,'SALES MONTHLY'!A12,'MONTHLY DATA'!A:A,'SALES MONTHLY'!$U$1)</f>
        <v>0</v>
      </c>
      <c r="V12" s="14">
        <f>SUMIFS('MONTHLY DATA'!F:F,'MONTHLY DATA'!C:C,'SALES MONTHLY'!A12,'MONTHLY DATA'!A:A,'SALES MONTHLY'!$V$1)</f>
        <v>0</v>
      </c>
      <c r="W12" s="14">
        <f>SUMIFS('MONTHLY DATA'!F:F,'MONTHLY DATA'!C:C,'SALES MONTHLY'!A12,'MONTHLY DATA'!A:A,'SALES MONTHLY'!$W$1)</f>
        <v>0</v>
      </c>
      <c r="X12" s="14">
        <f>SUMIFS('MONTHLY DATA'!F:F,'MONTHLY DATA'!C:C,'SALES MONTHLY'!A12,'MONTHLY DATA'!A:A,'SALES MONTHLY'!$X$1)</f>
        <v>0</v>
      </c>
      <c r="Y12" s="14">
        <f>SUMIFS('MONTHLY DATA'!F:F,'MONTHLY DATA'!C:C,'SALES MONTHLY'!A12,'MONTHLY DATA'!A:A,'SALES MONTHLY'!$Y$1)</f>
        <v>0</v>
      </c>
      <c r="Z12" s="14">
        <f>SUMIFS('MONTHLY DATA'!F:F,'MONTHLY DATA'!C:C,'SALES MONTHLY'!A12,'MONTHLY DATA'!A:A,'SALES MONTHLY'!$Z$1)</f>
        <v>0</v>
      </c>
      <c r="AA12" s="14">
        <f t="shared" si="0"/>
        <v>0</v>
      </c>
    </row>
    <row r="13" spans="1:27" x14ac:dyDescent="0.25">
      <c r="A13" s="5" t="s">
        <v>60</v>
      </c>
      <c r="B13" s="6">
        <f>SUMIFS('MONTHLY DATA'!F:F,'MONTHLY DATA'!C:C,'SALES MONTHLY'!A13,'MONTHLY DATA'!A:A,'SALES MONTHLY'!$B$1)</f>
        <v>0</v>
      </c>
      <c r="C13" s="6">
        <f>SUMIFS('MONTHLY DATA'!F:F,'MONTHLY DATA'!C:C,'SALES MONTHLY'!A13,'MONTHLY DATA'!A:A,'SALES MONTHLY'!$C$1)</f>
        <v>0</v>
      </c>
      <c r="D13" s="11">
        <f>SUMIFS('MONTHLY DATA'!F:F,'MONTHLY DATA'!C:C,'SALES MONTHLY'!A13,'MONTHLY DATA'!A:A,'SALES MONTHLY'!$D$1)</f>
        <v>0</v>
      </c>
      <c r="E13" s="11">
        <f>SUMIFS('MONTHLY DATA'!F:F,'MONTHLY DATA'!C:C,'SALES MONTHLY'!A13,'MONTHLY DATA'!A:A,'SALES MONTHLY'!$E$1)</f>
        <v>0</v>
      </c>
      <c r="F13" s="11">
        <f>SUMIFS('MONTHLY DATA'!F:F,'MONTHLY DATA'!C:C,'SALES MONTHLY'!A13,'MONTHLY DATA'!A:A,'SALES MONTHLY'!$F$1)</f>
        <v>0</v>
      </c>
      <c r="G13" s="14">
        <f>SUMIFS('MONTHLY DATA'!F:F,'MONTHLY DATA'!C:C,'SALES MONTHLY'!A13,'MONTHLY DATA'!A:A,'SALES MONTHLY'!$G$1)</f>
        <v>0</v>
      </c>
      <c r="H13" s="14">
        <f>SUMIFS('MONTHLY DATA'!F:F,'MONTHLY DATA'!C:C,'SALES MONTHLY'!A13,'MONTHLY DATA'!A:A,'SALES MONTHLY'!$H$1)</f>
        <v>0</v>
      </c>
      <c r="I13" s="14">
        <f>SUMIFS('MONTHLY DATA'!F:F,'MONTHLY DATA'!C:C,'SALES MONTHLY'!A13,'MONTHLY DATA'!A:A,'SALES MONTHLY'!$I$1)</f>
        <v>0</v>
      </c>
      <c r="J13" s="14">
        <f>SUMIFS('MONTHLY DATA'!F:F,'MONTHLY DATA'!C:C,'SALES MONTHLY'!A13,'MONTHLY DATA'!A:A,'SALES MONTHLY'!$J$1)</f>
        <v>0</v>
      </c>
      <c r="K13" s="14">
        <f>SUMIFS('MONTHLY DATA'!F:F,'MONTHLY DATA'!C:C,'SALES MONTHLY'!A13,'MONTHLY DATA'!A:A,'SALES MONTHLY'!$K$1)</f>
        <v>0</v>
      </c>
      <c r="L13" s="14">
        <f>SUMIFS('MONTHLY DATA'!F:F,'MONTHLY DATA'!C:C,'SALES MONTHLY'!A13,'MONTHLY DATA'!A:A,'SALES MONTHLY'!$L$1)</f>
        <v>0</v>
      </c>
      <c r="M13" s="14">
        <f>SUMIFS('MONTHLY DATA'!F:F,'MONTHLY DATA'!C:C,'SALES MONTHLY'!A13,'MONTHLY DATA'!A:A,'SALES MONTHLY'!$M$1)</f>
        <v>0</v>
      </c>
      <c r="N13" s="14">
        <f>SUMIFS('MONTHLY DATA'!F:F,'MONTHLY DATA'!C:C,'SALES MONTHLY'!A13,'MONTHLY DATA'!A:A,'SALES MONTHLY'!$N$1)</f>
        <v>0</v>
      </c>
      <c r="O13" s="14">
        <f>SUMIFS('MONTHLY DATA'!F:F,'MONTHLY DATA'!C:C,'SALES MONTHLY'!A13,'MONTHLY DATA'!A:A,'SALES MONTHLY'!$O$1)</f>
        <v>0</v>
      </c>
      <c r="P13" s="14">
        <f>SUMIFS('MONTHLY DATA'!F:F,'MONTHLY DATA'!C:C,'SALES MONTHLY'!A13,'MONTHLY DATA'!A:A,'SALES MONTHLY'!$P$1)</f>
        <v>0</v>
      </c>
      <c r="Q13" s="14">
        <f>SUMIFS('MONTHLY DATA'!F:F,'MONTHLY DATA'!C:C,'SALES MONTHLY'!A13,'MONTHLY DATA'!A:A,'SALES MONTHLY'!$Q$1)</f>
        <v>0</v>
      </c>
      <c r="R13" s="14">
        <f>SUMIFS('MONTHLY DATA'!F:F,'MONTHLY DATA'!C:C,'SALES MONTHLY'!A13,'MONTHLY DATA'!A:A,'SALES MONTHLY'!$R$1)</f>
        <v>0</v>
      </c>
      <c r="S13" s="14">
        <f>SUMIFS('MONTHLY DATA'!F:F,'MONTHLY DATA'!C:C,'SALES MONTHLY'!A13,'MONTHLY DATA'!A:A,'SALES MONTHLY'!$S$1)</f>
        <v>0</v>
      </c>
      <c r="T13" s="14">
        <f>SUMIFS('MONTHLY DATA'!F:F,'MONTHLY DATA'!C:C,'SALES MONTHLY'!A13,'MONTHLY DATA'!A:A,'SALES MONTHLY'!$T$1)</f>
        <v>0</v>
      </c>
      <c r="U13" s="14">
        <f>SUMIFS('MONTHLY DATA'!F:F,'MONTHLY DATA'!C:C,'SALES MONTHLY'!A13,'MONTHLY DATA'!A:A,'SALES MONTHLY'!$U$1)</f>
        <v>0</v>
      </c>
      <c r="V13" s="14">
        <f>SUMIFS('MONTHLY DATA'!F:F,'MONTHLY DATA'!C:C,'SALES MONTHLY'!A13,'MONTHLY DATA'!A:A,'SALES MONTHLY'!$V$1)</f>
        <v>0</v>
      </c>
      <c r="W13" s="14">
        <f>SUMIFS('MONTHLY DATA'!F:F,'MONTHLY DATA'!C:C,'SALES MONTHLY'!A13,'MONTHLY DATA'!A:A,'SALES MONTHLY'!$W$1)</f>
        <v>0</v>
      </c>
      <c r="X13" s="14">
        <f>SUMIFS('MONTHLY DATA'!F:F,'MONTHLY DATA'!C:C,'SALES MONTHLY'!A13,'MONTHLY DATA'!A:A,'SALES MONTHLY'!$X$1)</f>
        <v>0</v>
      </c>
      <c r="Y13" s="14">
        <f>SUMIFS('MONTHLY DATA'!F:F,'MONTHLY DATA'!C:C,'SALES MONTHLY'!A13,'MONTHLY DATA'!A:A,'SALES MONTHLY'!$Y$1)</f>
        <v>0</v>
      </c>
      <c r="Z13" s="14">
        <f>SUMIFS('MONTHLY DATA'!F:F,'MONTHLY DATA'!C:C,'SALES MONTHLY'!A13,'MONTHLY DATA'!A:A,'SALES MONTHLY'!$Z$1)</f>
        <v>0</v>
      </c>
      <c r="AA13" s="14">
        <f t="shared" si="0"/>
        <v>0</v>
      </c>
    </row>
    <row r="14" spans="1:27" x14ac:dyDescent="0.25">
      <c r="A14" s="5" t="s">
        <v>72</v>
      </c>
      <c r="B14" s="6">
        <f>SUMIFS('MONTHLY DATA'!F:F,'MONTHLY DATA'!C:C,'SALES MONTHLY'!A14,'MONTHLY DATA'!A:A,'SALES MONTHLY'!$B$1)</f>
        <v>0</v>
      </c>
      <c r="C14" s="6">
        <f>SUMIFS('MONTHLY DATA'!F:F,'MONTHLY DATA'!C:C,'SALES MONTHLY'!A14,'MONTHLY DATA'!A:A,'SALES MONTHLY'!$C$1)</f>
        <v>0</v>
      </c>
      <c r="D14" s="11">
        <f>SUMIFS('MONTHLY DATA'!F:F,'MONTHLY DATA'!C:C,'SALES MONTHLY'!A14,'MONTHLY DATA'!A:A,'SALES MONTHLY'!$D$1)</f>
        <v>0</v>
      </c>
      <c r="E14" s="11">
        <f>SUMIFS('MONTHLY DATA'!F:F,'MONTHLY DATA'!C:C,'SALES MONTHLY'!A14,'MONTHLY DATA'!A:A,'SALES MONTHLY'!$E$1)</f>
        <v>0</v>
      </c>
      <c r="F14" s="11">
        <f>SUMIFS('MONTHLY DATA'!F:F,'MONTHLY DATA'!C:C,'SALES MONTHLY'!A14,'MONTHLY DATA'!A:A,'SALES MONTHLY'!$F$1)</f>
        <v>0</v>
      </c>
      <c r="G14" s="14">
        <f>SUMIFS('MONTHLY DATA'!F:F,'MONTHLY DATA'!C:C,'SALES MONTHLY'!A14,'MONTHLY DATA'!A:A,'SALES MONTHLY'!$G$1)</f>
        <v>0</v>
      </c>
      <c r="H14" s="14">
        <f>SUMIFS('MONTHLY DATA'!F:F,'MONTHLY DATA'!C:C,'SALES MONTHLY'!A14,'MONTHLY DATA'!A:A,'SALES MONTHLY'!$H$1)</f>
        <v>0</v>
      </c>
      <c r="I14" s="14">
        <f>SUMIFS('MONTHLY DATA'!F:F,'MONTHLY DATA'!C:C,'SALES MONTHLY'!A14,'MONTHLY DATA'!A:A,'SALES MONTHLY'!$I$1)</f>
        <v>0</v>
      </c>
      <c r="J14" s="14">
        <f>SUMIFS('MONTHLY DATA'!F:F,'MONTHLY DATA'!C:C,'SALES MONTHLY'!A14,'MONTHLY DATA'!A:A,'SALES MONTHLY'!$J$1)</f>
        <v>0</v>
      </c>
      <c r="K14" s="14">
        <f>SUMIFS('MONTHLY DATA'!F:F,'MONTHLY DATA'!C:C,'SALES MONTHLY'!A14,'MONTHLY DATA'!A:A,'SALES MONTHLY'!$K$1)</f>
        <v>0</v>
      </c>
      <c r="L14" s="14">
        <f>SUMIFS('MONTHLY DATA'!F:F,'MONTHLY DATA'!C:C,'SALES MONTHLY'!A14,'MONTHLY DATA'!A:A,'SALES MONTHLY'!$L$1)</f>
        <v>0</v>
      </c>
      <c r="M14" s="14">
        <f>SUMIFS('MONTHLY DATA'!F:F,'MONTHLY DATA'!C:C,'SALES MONTHLY'!A14,'MONTHLY DATA'!A:A,'SALES MONTHLY'!$M$1)</f>
        <v>0</v>
      </c>
      <c r="N14" s="14">
        <f>SUMIFS('MONTHLY DATA'!F:F,'MONTHLY DATA'!C:C,'SALES MONTHLY'!A14,'MONTHLY DATA'!A:A,'SALES MONTHLY'!$N$1)</f>
        <v>0</v>
      </c>
      <c r="O14" s="14">
        <f>SUMIFS('MONTHLY DATA'!F:F,'MONTHLY DATA'!C:C,'SALES MONTHLY'!A14,'MONTHLY DATA'!A:A,'SALES MONTHLY'!$O$1)</f>
        <v>0</v>
      </c>
      <c r="P14" s="14">
        <f>SUMIFS('MONTHLY DATA'!F:F,'MONTHLY DATA'!C:C,'SALES MONTHLY'!A14,'MONTHLY DATA'!A:A,'SALES MONTHLY'!$P$1)</f>
        <v>0</v>
      </c>
      <c r="Q14" s="14">
        <f>SUMIFS('MONTHLY DATA'!F:F,'MONTHLY DATA'!C:C,'SALES MONTHLY'!A14,'MONTHLY DATA'!A:A,'SALES MONTHLY'!$Q$1)</f>
        <v>0</v>
      </c>
      <c r="R14" s="14">
        <f>SUMIFS('MONTHLY DATA'!F:F,'MONTHLY DATA'!C:C,'SALES MONTHLY'!A14,'MONTHLY DATA'!A:A,'SALES MONTHLY'!$R$1)</f>
        <v>0</v>
      </c>
      <c r="S14" s="14">
        <f>SUMIFS('MONTHLY DATA'!F:F,'MONTHLY DATA'!C:C,'SALES MONTHLY'!A14,'MONTHLY DATA'!A:A,'SALES MONTHLY'!$S$1)</f>
        <v>0</v>
      </c>
      <c r="T14" s="14">
        <f>SUMIFS('MONTHLY DATA'!F:F,'MONTHLY DATA'!C:C,'SALES MONTHLY'!A14,'MONTHLY DATA'!A:A,'SALES MONTHLY'!$T$1)</f>
        <v>0</v>
      </c>
      <c r="U14" s="14">
        <f>SUMIFS('MONTHLY DATA'!F:F,'MONTHLY DATA'!C:C,'SALES MONTHLY'!A14,'MONTHLY DATA'!A:A,'SALES MONTHLY'!$U$1)</f>
        <v>0</v>
      </c>
      <c r="V14" s="14">
        <f>SUMIFS('MONTHLY DATA'!F:F,'MONTHLY DATA'!C:C,'SALES MONTHLY'!A14,'MONTHLY DATA'!A:A,'SALES MONTHLY'!$V$1)</f>
        <v>0</v>
      </c>
      <c r="W14" s="14">
        <f>SUMIFS('MONTHLY DATA'!F:F,'MONTHLY DATA'!C:C,'SALES MONTHLY'!A14,'MONTHLY DATA'!A:A,'SALES MONTHLY'!$W$1)</f>
        <v>0</v>
      </c>
      <c r="X14" s="14">
        <f>SUMIFS('MONTHLY DATA'!F:F,'MONTHLY DATA'!C:C,'SALES MONTHLY'!A14,'MONTHLY DATA'!A:A,'SALES MONTHLY'!$X$1)</f>
        <v>0</v>
      </c>
      <c r="Y14" s="14">
        <f>SUMIFS('MONTHLY DATA'!F:F,'MONTHLY DATA'!C:C,'SALES MONTHLY'!A14,'MONTHLY DATA'!A:A,'SALES MONTHLY'!$Y$1)</f>
        <v>0</v>
      </c>
      <c r="Z14" s="14">
        <f>SUMIFS('MONTHLY DATA'!F:F,'MONTHLY DATA'!C:C,'SALES MONTHLY'!A14,'MONTHLY DATA'!A:A,'SALES MONTHLY'!$Z$1)</f>
        <v>0</v>
      </c>
      <c r="AA14" s="14">
        <f t="shared" si="0"/>
        <v>0</v>
      </c>
    </row>
    <row r="15" spans="1:27" x14ac:dyDescent="0.25">
      <c r="A15" s="5" t="s">
        <v>31</v>
      </c>
      <c r="B15" s="6">
        <f>SUMIFS('MONTHLY DATA'!F:F,'MONTHLY DATA'!C:C,'SALES MONTHLY'!A15,'MONTHLY DATA'!A:A,'SALES MONTHLY'!$B$1)</f>
        <v>0</v>
      </c>
      <c r="C15" s="6">
        <f>SUMIFS('MONTHLY DATA'!F:F,'MONTHLY DATA'!C:C,'SALES MONTHLY'!A15,'MONTHLY DATA'!A:A,'SALES MONTHLY'!$C$1)</f>
        <v>0</v>
      </c>
      <c r="D15" s="11">
        <f>SUMIFS('MONTHLY DATA'!F:F,'MONTHLY DATA'!C:C,'SALES MONTHLY'!A15,'MONTHLY DATA'!A:A,'SALES MONTHLY'!$D$1)</f>
        <v>0</v>
      </c>
      <c r="E15" s="11">
        <f>SUMIFS('MONTHLY DATA'!F:F,'MONTHLY DATA'!C:C,'SALES MONTHLY'!A15,'MONTHLY DATA'!A:A,'SALES MONTHLY'!$E$1)</f>
        <v>0</v>
      </c>
      <c r="F15" s="11">
        <f>SUMIFS('MONTHLY DATA'!F:F,'MONTHLY DATA'!C:C,'SALES MONTHLY'!A15,'MONTHLY DATA'!A:A,'SALES MONTHLY'!$F$1)</f>
        <v>0</v>
      </c>
      <c r="G15" s="14">
        <f>SUMIFS('MONTHLY DATA'!F:F,'MONTHLY DATA'!C:C,'SALES MONTHLY'!A15,'MONTHLY DATA'!A:A,'SALES MONTHLY'!$G$1)</f>
        <v>0</v>
      </c>
      <c r="H15" s="14">
        <f>SUMIFS('MONTHLY DATA'!F:F,'MONTHLY DATA'!C:C,'SALES MONTHLY'!A15,'MONTHLY DATA'!A:A,'SALES MONTHLY'!$H$1)</f>
        <v>0</v>
      </c>
      <c r="I15" s="14">
        <f>SUMIFS('MONTHLY DATA'!F:F,'MONTHLY DATA'!C:C,'SALES MONTHLY'!A15,'MONTHLY DATA'!A:A,'SALES MONTHLY'!$I$1)</f>
        <v>0</v>
      </c>
      <c r="J15" s="14">
        <f>SUMIFS('MONTHLY DATA'!F:F,'MONTHLY DATA'!C:C,'SALES MONTHLY'!A15,'MONTHLY DATA'!A:A,'SALES MONTHLY'!$J$1)</f>
        <v>0</v>
      </c>
      <c r="K15" s="14">
        <f>SUMIFS('MONTHLY DATA'!F:F,'MONTHLY DATA'!C:C,'SALES MONTHLY'!A15,'MONTHLY DATA'!A:A,'SALES MONTHLY'!$K$1)</f>
        <v>0</v>
      </c>
      <c r="L15" s="14">
        <f>SUMIFS('MONTHLY DATA'!F:F,'MONTHLY DATA'!C:C,'SALES MONTHLY'!A15,'MONTHLY DATA'!A:A,'SALES MONTHLY'!$L$1)</f>
        <v>0</v>
      </c>
      <c r="M15" s="14">
        <f>SUMIFS('MONTHLY DATA'!F:F,'MONTHLY DATA'!C:C,'SALES MONTHLY'!A15,'MONTHLY DATA'!A:A,'SALES MONTHLY'!$M$1)</f>
        <v>0</v>
      </c>
      <c r="N15" s="14">
        <f>SUMIFS('MONTHLY DATA'!F:F,'MONTHLY DATA'!C:C,'SALES MONTHLY'!A15,'MONTHLY DATA'!A:A,'SALES MONTHLY'!$N$1)</f>
        <v>0</v>
      </c>
      <c r="O15" s="14">
        <f>SUMIFS('MONTHLY DATA'!F:F,'MONTHLY DATA'!C:C,'SALES MONTHLY'!A15,'MONTHLY DATA'!A:A,'SALES MONTHLY'!$O$1)</f>
        <v>0</v>
      </c>
      <c r="P15" s="14">
        <f>SUMIFS('MONTHLY DATA'!F:F,'MONTHLY DATA'!C:C,'SALES MONTHLY'!A15,'MONTHLY DATA'!A:A,'SALES MONTHLY'!$P$1)</f>
        <v>0</v>
      </c>
      <c r="Q15" s="14">
        <f>SUMIFS('MONTHLY DATA'!F:F,'MONTHLY DATA'!C:C,'SALES MONTHLY'!A15,'MONTHLY DATA'!A:A,'SALES MONTHLY'!$Q$1)</f>
        <v>0</v>
      </c>
      <c r="R15" s="14">
        <f>SUMIFS('MONTHLY DATA'!F:F,'MONTHLY DATA'!C:C,'SALES MONTHLY'!A15,'MONTHLY DATA'!A:A,'SALES MONTHLY'!$R$1)</f>
        <v>0</v>
      </c>
      <c r="S15" s="14">
        <f>SUMIFS('MONTHLY DATA'!F:F,'MONTHLY DATA'!C:C,'SALES MONTHLY'!A15,'MONTHLY DATA'!A:A,'SALES MONTHLY'!$S$1)</f>
        <v>0</v>
      </c>
      <c r="T15" s="14">
        <f>SUMIFS('MONTHLY DATA'!F:F,'MONTHLY DATA'!C:C,'SALES MONTHLY'!A15,'MONTHLY DATA'!A:A,'SALES MONTHLY'!$T$1)</f>
        <v>0</v>
      </c>
      <c r="U15" s="14">
        <f>SUMIFS('MONTHLY DATA'!F:F,'MONTHLY DATA'!C:C,'SALES MONTHLY'!A15,'MONTHLY DATA'!A:A,'SALES MONTHLY'!$U$1)</f>
        <v>0</v>
      </c>
      <c r="V15" s="14">
        <f>SUMIFS('MONTHLY DATA'!F:F,'MONTHLY DATA'!C:C,'SALES MONTHLY'!A15,'MONTHLY DATA'!A:A,'SALES MONTHLY'!$V$1)</f>
        <v>0</v>
      </c>
      <c r="W15" s="14">
        <f>SUMIFS('MONTHLY DATA'!F:F,'MONTHLY DATA'!C:C,'SALES MONTHLY'!A15,'MONTHLY DATA'!A:A,'SALES MONTHLY'!$W$1)</f>
        <v>0</v>
      </c>
      <c r="X15" s="14">
        <f>SUMIFS('MONTHLY DATA'!F:F,'MONTHLY DATA'!C:C,'SALES MONTHLY'!A15,'MONTHLY DATA'!A:A,'SALES MONTHLY'!$X$1)</f>
        <v>0</v>
      </c>
      <c r="Y15" s="14">
        <f>SUMIFS('MONTHLY DATA'!F:F,'MONTHLY DATA'!C:C,'SALES MONTHLY'!A15,'MONTHLY DATA'!A:A,'SALES MONTHLY'!$Y$1)</f>
        <v>0</v>
      </c>
      <c r="Z15" s="14">
        <f>SUMIFS('MONTHLY DATA'!F:F,'MONTHLY DATA'!C:C,'SALES MONTHLY'!A15,'MONTHLY DATA'!A:A,'SALES MONTHLY'!$Z$1)</f>
        <v>0</v>
      </c>
      <c r="AA15" s="14">
        <f t="shared" si="0"/>
        <v>0</v>
      </c>
    </row>
    <row r="16" spans="1:27" x14ac:dyDescent="0.25">
      <c r="A16" s="5" t="s">
        <v>8</v>
      </c>
      <c r="B16" s="6">
        <f>SUMIFS('MONTHLY DATA'!F:F,'MONTHLY DATA'!C:C,'SALES MONTHLY'!A16,'MONTHLY DATA'!A:A,'SALES MONTHLY'!$B$1)</f>
        <v>0</v>
      </c>
      <c r="C16" s="6">
        <f>SUMIFS('MONTHLY DATA'!F:F,'MONTHLY DATA'!C:C,'SALES MONTHLY'!A16,'MONTHLY DATA'!A:A,'SALES MONTHLY'!$C$1)</f>
        <v>0</v>
      </c>
      <c r="D16" s="11">
        <f>SUMIFS('MONTHLY DATA'!F:F,'MONTHLY DATA'!C:C,'SALES MONTHLY'!A16,'MONTHLY DATA'!A:A,'SALES MONTHLY'!$D$1)</f>
        <v>0</v>
      </c>
      <c r="E16" s="11">
        <f>SUMIFS('MONTHLY DATA'!F:F,'MONTHLY DATA'!C:C,'SALES MONTHLY'!A16,'MONTHLY DATA'!A:A,'SALES MONTHLY'!$E$1)</f>
        <v>0</v>
      </c>
      <c r="F16" s="11">
        <f>SUMIFS('MONTHLY DATA'!F:F,'MONTHLY DATA'!C:C,'SALES MONTHLY'!A16,'MONTHLY DATA'!A:A,'SALES MONTHLY'!$F$1)</f>
        <v>0</v>
      </c>
      <c r="G16" s="14">
        <f>SUMIFS('MONTHLY DATA'!F:F,'MONTHLY DATA'!C:C,'SALES MONTHLY'!A16,'MONTHLY DATA'!A:A,'SALES MONTHLY'!$G$1)</f>
        <v>0</v>
      </c>
      <c r="H16" s="14">
        <f>SUMIFS('MONTHLY DATA'!F:F,'MONTHLY DATA'!C:C,'SALES MONTHLY'!A16,'MONTHLY DATA'!A:A,'SALES MONTHLY'!$H$1)</f>
        <v>0</v>
      </c>
      <c r="I16" s="14">
        <f>SUMIFS('MONTHLY DATA'!F:F,'MONTHLY DATA'!C:C,'SALES MONTHLY'!A16,'MONTHLY DATA'!A:A,'SALES MONTHLY'!$I$1)</f>
        <v>0</v>
      </c>
      <c r="J16" s="14">
        <f>SUMIFS('MONTHLY DATA'!F:F,'MONTHLY DATA'!C:C,'SALES MONTHLY'!A16,'MONTHLY DATA'!A:A,'SALES MONTHLY'!$J$1)</f>
        <v>0</v>
      </c>
      <c r="K16" s="14">
        <f>SUMIFS('MONTHLY DATA'!F:F,'MONTHLY DATA'!C:C,'SALES MONTHLY'!A16,'MONTHLY DATA'!A:A,'SALES MONTHLY'!$K$1)</f>
        <v>0</v>
      </c>
      <c r="L16" s="14">
        <f>SUMIFS('MONTHLY DATA'!F:F,'MONTHLY DATA'!C:C,'SALES MONTHLY'!A16,'MONTHLY DATA'!A:A,'SALES MONTHLY'!$L$1)</f>
        <v>0</v>
      </c>
      <c r="M16" s="14">
        <f>SUMIFS('MONTHLY DATA'!F:F,'MONTHLY DATA'!C:C,'SALES MONTHLY'!A16,'MONTHLY DATA'!A:A,'SALES MONTHLY'!$M$1)</f>
        <v>0</v>
      </c>
      <c r="N16" s="14">
        <f>SUMIFS('MONTHLY DATA'!F:F,'MONTHLY DATA'!C:C,'SALES MONTHLY'!A16,'MONTHLY DATA'!A:A,'SALES MONTHLY'!$N$1)</f>
        <v>0</v>
      </c>
      <c r="O16" s="14">
        <f>SUMIFS('MONTHLY DATA'!F:F,'MONTHLY DATA'!C:C,'SALES MONTHLY'!A16,'MONTHLY DATA'!A:A,'SALES MONTHLY'!$O$1)</f>
        <v>0</v>
      </c>
      <c r="P16" s="14">
        <f>SUMIFS('MONTHLY DATA'!F:F,'MONTHLY DATA'!C:C,'SALES MONTHLY'!A16,'MONTHLY DATA'!A:A,'SALES MONTHLY'!$P$1)</f>
        <v>0</v>
      </c>
      <c r="Q16" s="14">
        <f>SUMIFS('MONTHLY DATA'!F:F,'MONTHLY DATA'!C:C,'SALES MONTHLY'!A16,'MONTHLY DATA'!A:A,'SALES MONTHLY'!$Q$1)</f>
        <v>0</v>
      </c>
      <c r="R16" s="14">
        <f>SUMIFS('MONTHLY DATA'!F:F,'MONTHLY DATA'!C:C,'SALES MONTHLY'!A16,'MONTHLY DATA'!A:A,'SALES MONTHLY'!$R$1)</f>
        <v>0</v>
      </c>
      <c r="S16" s="14">
        <f>SUMIFS('MONTHLY DATA'!F:F,'MONTHLY DATA'!C:C,'SALES MONTHLY'!A16,'MONTHLY DATA'!A:A,'SALES MONTHLY'!$S$1)</f>
        <v>0</v>
      </c>
      <c r="T16" s="14">
        <f>SUMIFS('MONTHLY DATA'!F:F,'MONTHLY DATA'!C:C,'SALES MONTHLY'!A16,'MONTHLY DATA'!A:A,'SALES MONTHLY'!$T$1)</f>
        <v>0</v>
      </c>
      <c r="U16" s="14">
        <f>SUMIFS('MONTHLY DATA'!F:F,'MONTHLY DATA'!C:C,'SALES MONTHLY'!A16,'MONTHLY DATA'!A:A,'SALES MONTHLY'!$U$1)</f>
        <v>0</v>
      </c>
      <c r="V16" s="14">
        <f>SUMIFS('MONTHLY DATA'!F:F,'MONTHLY DATA'!C:C,'SALES MONTHLY'!A16,'MONTHLY DATA'!A:A,'SALES MONTHLY'!$V$1)</f>
        <v>0</v>
      </c>
      <c r="W16" s="14">
        <f>SUMIFS('MONTHLY DATA'!F:F,'MONTHLY DATA'!C:C,'SALES MONTHLY'!A16,'MONTHLY DATA'!A:A,'SALES MONTHLY'!$W$1)</f>
        <v>0</v>
      </c>
      <c r="X16" s="14">
        <f>SUMIFS('MONTHLY DATA'!F:F,'MONTHLY DATA'!C:C,'SALES MONTHLY'!A16,'MONTHLY DATA'!A:A,'SALES MONTHLY'!$X$1)</f>
        <v>0</v>
      </c>
      <c r="Y16" s="14">
        <f>SUMIFS('MONTHLY DATA'!F:F,'MONTHLY DATA'!C:C,'SALES MONTHLY'!A16,'MONTHLY DATA'!A:A,'SALES MONTHLY'!$Y$1)</f>
        <v>0</v>
      </c>
      <c r="Z16" s="14">
        <f>SUMIFS('MONTHLY DATA'!F:F,'MONTHLY DATA'!C:C,'SALES MONTHLY'!A16,'MONTHLY DATA'!A:A,'SALES MONTHLY'!$Z$1)</f>
        <v>0</v>
      </c>
      <c r="AA16" s="14">
        <f t="shared" si="0"/>
        <v>0</v>
      </c>
    </row>
    <row r="17" spans="1:27" x14ac:dyDescent="0.25">
      <c r="A17" s="5" t="s">
        <v>67</v>
      </c>
      <c r="B17" s="6">
        <f>SUMIFS('MONTHLY DATA'!F:F,'MONTHLY DATA'!C:C,'SALES MONTHLY'!A17,'MONTHLY DATA'!A:A,'SALES MONTHLY'!$B$1)</f>
        <v>0</v>
      </c>
      <c r="C17" s="6">
        <f>SUMIFS('MONTHLY DATA'!F:F,'MONTHLY DATA'!C:C,'SALES MONTHLY'!A17,'MONTHLY DATA'!A:A,'SALES MONTHLY'!$C$1)</f>
        <v>0</v>
      </c>
      <c r="D17" s="11">
        <f>SUMIFS('MONTHLY DATA'!F:F,'MONTHLY DATA'!C:C,'SALES MONTHLY'!A17,'MONTHLY DATA'!A:A,'SALES MONTHLY'!$D$1)</f>
        <v>0</v>
      </c>
      <c r="E17" s="11">
        <f>SUMIFS('MONTHLY DATA'!F:F,'MONTHLY DATA'!C:C,'SALES MONTHLY'!A17,'MONTHLY DATA'!A:A,'SALES MONTHLY'!$E$1)</f>
        <v>0</v>
      </c>
      <c r="F17" s="11">
        <f>SUMIFS('MONTHLY DATA'!F:F,'MONTHLY DATA'!C:C,'SALES MONTHLY'!A17,'MONTHLY DATA'!A:A,'SALES MONTHLY'!$F$1)</f>
        <v>0</v>
      </c>
      <c r="G17" s="14">
        <f>SUMIFS('MONTHLY DATA'!F:F,'MONTHLY DATA'!C:C,'SALES MONTHLY'!A17,'MONTHLY DATA'!A:A,'SALES MONTHLY'!$G$1)</f>
        <v>0</v>
      </c>
      <c r="H17" s="14">
        <f>SUMIFS('MONTHLY DATA'!F:F,'MONTHLY DATA'!C:C,'SALES MONTHLY'!A17,'MONTHLY DATA'!A:A,'SALES MONTHLY'!$H$1)</f>
        <v>0</v>
      </c>
      <c r="I17" s="14">
        <f>SUMIFS('MONTHLY DATA'!F:F,'MONTHLY DATA'!C:C,'SALES MONTHLY'!A17,'MONTHLY DATA'!A:A,'SALES MONTHLY'!$I$1)</f>
        <v>0</v>
      </c>
      <c r="J17" s="14">
        <f>SUMIFS('MONTHLY DATA'!F:F,'MONTHLY DATA'!C:C,'SALES MONTHLY'!A17,'MONTHLY DATA'!A:A,'SALES MONTHLY'!$J$1)</f>
        <v>0</v>
      </c>
      <c r="K17" s="14">
        <f>SUMIFS('MONTHLY DATA'!F:F,'MONTHLY DATA'!C:C,'SALES MONTHLY'!A17,'MONTHLY DATA'!A:A,'SALES MONTHLY'!$K$1)</f>
        <v>0</v>
      </c>
      <c r="L17" s="14">
        <f>SUMIFS('MONTHLY DATA'!F:F,'MONTHLY DATA'!C:C,'SALES MONTHLY'!A17,'MONTHLY DATA'!A:A,'SALES MONTHLY'!$L$1)</f>
        <v>0</v>
      </c>
      <c r="M17" s="14">
        <f>SUMIFS('MONTHLY DATA'!F:F,'MONTHLY DATA'!C:C,'SALES MONTHLY'!A17,'MONTHLY DATA'!A:A,'SALES MONTHLY'!$M$1)</f>
        <v>0</v>
      </c>
      <c r="N17" s="14">
        <f>SUMIFS('MONTHLY DATA'!F:F,'MONTHLY DATA'!C:C,'SALES MONTHLY'!A17,'MONTHLY DATA'!A:A,'SALES MONTHLY'!$N$1)</f>
        <v>0</v>
      </c>
      <c r="O17" s="14">
        <f>SUMIFS('MONTHLY DATA'!F:F,'MONTHLY DATA'!C:C,'SALES MONTHLY'!A17,'MONTHLY DATA'!A:A,'SALES MONTHLY'!$O$1)</f>
        <v>0</v>
      </c>
      <c r="P17" s="14">
        <f>SUMIFS('MONTHLY DATA'!F:F,'MONTHLY DATA'!C:C,'SALES MONTHLY'!A17,'MONTHLY DATA'!A:A,'SALES MONTHLY'!$P$1)</f>
        <v>0</v>
      </c>
      <c r="Q17" s="14">
        <f>SUMIFS('MONTHLY DATA'!F:F,'MONTHLY DATA'!C:C,'SALES MONTHLY'!A17,'MONTHLY DATA'!A:A,'SALES MONTHLY'!$Q$1)</f>
        <v>0</v>
      </c>
      <c r="R17" s="14">
        <f>SUMIFS('MONTHLY DATA'!F:F,'MONTHLY DATA'!C:C,'SALES MONTHLY'!A17,'MONTHLY DATA'!A:A,'SALES MONTHLY'!$R$1)</f>
        <v>0</v>
      </c>
      <c r="S17" s="14">
        <f>SUMIFS('MONTHLY DATA'!F:F,'MONTHLY DATA'!C:C,'SALES MONTHLY'!A17,'MONTHLY DATA'!A:A,'SALES MONTHLY'!$S$1)</f>
        <v>0</v>
      </c>
      <c r="T17" s="14">
        <f>SUMIFS('MONTHLY DATA'!F:F,'MONTHLY DATA'!C:C,'SALES MONTHLY'!A17,'MONTHLY DATA'!A:A,'SALES MONTHLY'!$T$1)</f>
        <v>0</v>
      </c>
      <c r="U17" s="14">
        <f>SUMIFS('MONTHLY DATA'!F:F,'MONTHLY DATA'!C:C,'SALES MONTHLY'!A17,'MONTHLY DATA'!A:A,'SALES MONTHLY'!$U$1)</f>
        <v>0</v>
      </c>
      <c r="V17" s="14">
        <f>SUMIFS('MONTHLY DATA'!F:F,'MONTHLY DATA'!C:C,'SALES MONTHLY'!A17,'MONTHLY DATA'!A:A,'SALES MONTHLY'!$V$1)</f>
        <v>0</v>
      </c>
      <c r="W17" s="14">
        <f>SUMIFS('MONTHLY DATA'!F:F,'MONTHLY DATA'!C:C,'SALES MONTHLY'!A17,'MONTHLY DATA'!A:A,'SALES MONTHLY'!$W$1)</f>
        <v>0</v>
      </c>
      <c r="X17" s="14">
        <f>SUMIFS('MONTHLY DATA'!F:F,'MONTHLY DATA'!C:C,'SALES MONTHLY'!A17,'MONTHLY DATA'!A:A,'SALES MONTHLY'!$X$1)</f>
        <v>0</v>
      </c>
      <c r="Y17" s="14">
        <f>SUMIFS('MONTHLY DATA'!F:F,'MONTHLY DATA'!C:C,'SALES MONTHLY'!A17,'MONTHLY DATA'!A:A,'SALES MONTHLY'!$Y$1)</f>
        <v>0</v>
      </c>
      <c r="Z17" s="14">
        <f>SUMIFS('MONTHLY DATA'!F:F,'MONTHLY DATA'!C:C,'SALES MONTHLY'!A17,'MONTHLY DATA'!A:A,'SALES MONTHLY'!$Z$1)</f>
        <v>0</v>
      </c>
      <c r="AA17" s="14">
        <f t="shared" si="0"/>
        <v>0</v>
      </c>
    </row>
    <row r="18" spans="1:27" x14ac:dyDescent="0.25">
      <c r="A18" s="5" t="s">
        <v>126</v>
      </c>
      <c r="B18" s="6">
        <f>SUMIFS('MONTHLY DATA'!F:F,'MONTHLY DATA'!C:C,'SALES MONTHLY'!A18,'MONTHLY DATA'!A:A,'SALES MONTHLY'!$B$1)</f>
        <v>0</v>
      </c>
      <c r="C18" s="6">
        <f>SUMIFS('MONTHLY DATA'!F:F,'MONTHLY DATA'!C:C,'SALES MONTHLY'!A18,'MONTHLY DATA'!A:A,'SALES MONTHLY'!$C$1)</f>
        <v>0</v>
      </c>
      <c r="D18" s="11">
        <f>SUMIFS('MONTHLY DATA'!F:F,'MONTHLY DATA'!C:C,'SALES MONTHLY'!A18,'MONTHLY DATA'!A:A,'SALES MONTHLY'!$D$1)</f>
        <v>0</v>
      </c>
      <c r="E18" s="11">
        <f>SUMIFS('MONTHLY DATA'!F:F,'MONTHLY DATA'!C:C,'SALES MONTHLY'!A18,'MONTHLY DATA'!A:A,'SALES MONTHLY'!$E$1)</f>
        <v>0</v>
      </c>
      <c r="F18" s="11">
        <f>SUMIFS('MONTHLY DATA'!F:F,'MONTHLY DATA'!C:C,'SALES MONTHLY'!A18,'MONTHLY DATA'!A:A,'SALES MONTHLY'!$F$1)</f>
        <v>0</v>
      </c>
      <c r="G18" s="14">
        <f>SUMIFS('MONTHLY DATA'!F:F,'MONTHLY DATA'!C:C,'SALES MONTHLY'!A18,'MONTHLY DATA'!A:A,'SALES MONTHLY'!$G$1)</f>
        <v>0</v>
      </c>
      <c r="H18" s="14">
        <f>SUMIFS('MONTHLY DATA'!F:F,'MONTHLY DATA'!C:C,'SALES MONTHLY'!A18,'MONTHLY DATA'!A:A,'SALES MONTHLY'!$H$1)</f>
        <v>0</v>
      </c>
      <c r="I18" s="14">
        <f>SUMIFS('MONTHLY DATA'!F:F,'MONTHLY DATA'!C:C,'SALES MONTHLY'!A18,'MONTHLY DATA'!A:A,'SALES MONTHLY'!$I$1)</f>
        <v>0</v>
      </c>
      <c r="J18" s="14">
        <f>SUMIFS('MONTHLY DATA'!F:F,'MONTHLY DATA'!C:C,'SALES MONTHLY'!A18,'MONTHLY DATA'!A:A,'SALES MONTHLY'!$J$1)</f>
        <v>0</v>
      </c>
      <c r="K18" s="14">
        <f>SUMIFS('MONTHLY DATA'!F:F,'MONTHLY DATA'!C:C,'SALES MONTHLY'!A18,'MONTHLY DATA'!A:A,'SALES MONTHLY'!$K$1)</f>
        <v>0</v>
      </c>
      <c r="L18" s="14">
        <f>SUMIFS('MONTHLY DATA'!F:F,'MONTHLY DATA'!C:C,'SALES MONTHLY'!A18,'MONTHLY DATA'!A:A,'SALES MONTHLY'!$L$1)</f>
        <v>0</v>
      </c>
      <c r="M18" s="14">
        <f>SUMIFS('MONTHLY DATA'!F:F,'MONTHLY DATA'!C:C,'SALES MONTHLY'!A18,'MONTHLY DATA'!A:A,'SALES MONTHLY'!$M$1)</f>
        <v>0</v>
      </c>
      <c r="N18" s="14">
        <f>SUMIFS('MONTHLY DATA'!F:F,'MONTHLY DATA'!C:C,'SALES MONTHLY'!A18,'MONTHLY DATA'!A:A,'SALES MONTHLY'!$N$1)</f>
        <v>0</v>
      </c>
      <c r="O18" s="14">
        <f>SUMIFS('MONTHLY DATA'!F:F,'MONTHLY DATA'!C:C,'SALES MONTHLY'!A18,'MONTHLY DATA'!A:A,'SALES MONTHLY'!$O$1)</f>
        <v>0</v>
      </c>
      <c r="P18" s="14">
        <f>SUMIFS('MONTHLY DATA'!F:F,'MONTHLY DATA'!C:C,'SALES MONTHLY'!A18,'MONTHLY DATA'!A:A,'SALES MONTHLY'!$P$1)</f>
        <v>0</v>
      </c>
      <c r="Q18" s="14">
        <f>SUMIFS('MONTHLY DATA'!F:F,'MONTHLY DATA'!C:C,'SALES MONTHLY'!A18,'MONTHLY DATA'!A:A,'SALES MONTHLY'!$Q$1)</f>
        <v>0</v>
      </c>
      <c r="R18" s="14">
        <f>SUMIFS('MONTHLY DATA'!F:F,'MONTHLY DATA'!C:C,'SALES MONTHLY'!A18,'MONTHLY DATA'!A:A,'SALES MONTHLY'!$R$1)</f>
        <v>0</v>
      </c>
      <c r="S18" s="14">
        <f>SUMIFS('MONTHLY DATA'!F:F,'MONTHLY DATA'!C:C,'SALES MONTHLY'!A18,'MONTHLY DATA'!A:A,'SALES MONTHLY'!$S$1)</f>
        <v>0</v>
      </c>
      <c r="T18" s="14">
        <f>SUMIFS('MONTHLY DATA'!F:F,'MONTHLY DATA'!C:C,'SALES MONTHLY'!A18,'MONTHLY DATA'!A:A,'SALES MONTHLY'!$T$1)</f>
        <v>0</v>
      </c>
      <c r="U18" s="14">
        <f>SUMIFS('MONTHLY DATA'!F:F,'MONTHLY DATA'!C:C,'SALES MONTHLY'!A18,'MONTHLY DATA'!A:A,'SALES MONTHLY'!$U$1)</f>
        <v>0</v>
      </c>
      <c r="V18" s="14">
        <f>SUMIFS('MONTHLY DATA'!F:F,'MONTHLY DATA'!C:C,'SALES MONTHLY'!A18,'MONTHLY DATA'!A:A,'SALES MONTHLY'!$V$1)</f>
        <v>0</v>
      </c>
      <c r="W18" s="14">
        <f>SUMIFS('MONTHLY DATA'!F:F,'MONTHLY DATA'!C:C,'SALES MONTHLY'!A18,'MONTHLY DATA'!A:A,'SALES MONTHLY'!$W$1)</f>
        <v>0</v>
      </c>
      <c r="X18" s="14">
        <f>SUMIFS('MONTHLY DATA'!F:F,'MONTHLY DATA'!C:C,'SALES MONTHLY'!A18,'MONTHLY DATA'!A:A,'SALES MONTHLY'!$X$1)</f>
        <v>0</v>
      </c>
      <c r="Y18" s="14">
        <f>SUMIFS('MONTHLY DATA'!F:F,'MONTHLY DATA'!C:C,'SALES MONTHLY'!A18,'MONTHLY DATA'!A:A,'SALES MONTHLY'!$Y$1)</f>
        <v>0</v>
      </c>
      <c r="Z18" s="14">
        <f>SUMIFS('MONTHLY DATA'!F:F,'MONTHLY DATA'!C:C,'SALES MONTHLY'!A18,'MONTHLY DATA'!A:A,'SALES MONTHLY'!$Z$1)</f>
        <v>0</v>
      </c>
      <c r="AA18" s="14">
        <f t="shared" si="0"/>
        <v>0</v>
      </c>
    </row>
    <row r="19" spans="1:27" x14ac:dyDescent="0.25">
      <c r="A19" s="5" t="s">
        <v>64</v>
      </c>
      <c r="B19" s="6">
        <f>SUMIFS('MONTHLY DATA'!F:F,'MONTHLY DATA'!C:C,'SALES MONTHLY'!A19,'MONTHLY DATA'!A:A,'SALES MONTHLY'!$B$1)</f>
        <v>0</v>
      </c>
      <c r="C19" s="6">
        <f>SUMIFS('MONTHLY DATA'!F:F,'MONTHLY DATA'!C:C,'SALES MONTHLY'!A19,'MONTHLY DATA'!A:A,'SALES MONTHLY'!$C$1)</f>
        <v>0</v>
      </c>
      <c r="D19" s="11">
        <f>SUMIFS('MONTHLY DATA'!F:F,'MONTHLY DATA'!C:C,'SALES MONTHLY'!A19,'MONTHLY DATA'!A:A,'SALES MONTHLY'!$D$1)</f>
        <v>0</v>
      </c>
      <c r="E19" s="11">
        <f>SUMIFS('MONTHLY DATA'!F:F,'MONTHLY DATA'!C:C,'SALES MONTHLY'!A19,'MONTHLY DATA'!A:A,'SALES MONTHLY'!$E$1)</f>
        <v>0</v>
      </c>
      <c r="F19" s="11">
        <f>SUMIFS('MONTHLY DATA'!F:F,'MONTHLY DATA'!C:C,'SALES MONTHLY'!A19,'MONTHLY DATA'!A:A,'SALES MONTHLY'!$F$1)</f>
        <v>0</v>
      </c>
      <c r="G19" s="14">
        <f>SUMIFS('MONTHLY DATA'!F:F,'MONTHLY DATA'!C:C,'SALES MONTHLY'!A19,'MONTHLY DATA'!A:A,'SALES MONTHLY'!$G$1)</f>
        <v>0</v>
      </c>
      <c r="H19" s="14">
        <f>SUMIFS('MONTHLY DATA'!F:F,'MONTHLY DATA'!C:C,'SALES MONTHLY'!A19,'MONTHLY DATA'!A:A,'SALES MONTHLY'!$H$1)</f>
        <v>0</v>
      </c>
      <c r="I19" s="14">
        <f>SUMIFS('MONTHLY DATA'!F:F,'MONTHLY DATA'!C:C,'SALES MONTHLY'!A19,'MONTHLY DATA'!A:A,'SALES MONTHLY'!$I$1)</f>
        <v>0</v>
      </c>
      <c r="J19" s="14">
        <f>SUMIFS('MONTHLY DATA'!F:F,'MONTHLY DATA'!C:C,'SALES MONTHLY'!A19,'MONTHLY DATA'!A:A,'SALES MONTHLY'!$J$1)</f>
        <v>0</v>
      </c>
      <c r="K19" s="14">
        <f>SUMIFS('MONTHLY DATA'!F:F,'MONTHLY DATA'!C:C,'SALES MONTHLY'!A19,'MONTHLY DATA'!A:A,'SALES MONTHLY'!$K$1)</f>
        <v>0</v>
      </c>
      <c r="L19" s="14">
        <f>SUMIFS('MONTHLY DATA'!F:F,'MONTHLY DATA'!C:C,'SALES MONTHLY'!A19,'MONTHLY DATA'!A:A,'SALES MONTHLY'!$L$1)</f>
        <v>0</v>
      </c>
      <c r="M19" s="14">
        <f>SUMIFS('MONTHLY DATA'!F:F,'MONTHLY DATA'!C:C,'SALES MONTHLY'!A19,'MONTHLY DATA'!A:A,'SALES MONTHLY'!$M$1)</f>
        <v>0</v>
      </c>
      <c r="N19" s="14">
        <f>SUMIFS('MONTHLY DATA'!F:F,'MONTHLY DATA'!C:C,'SALES MONTHLY'!A19,'MONTHLY DATA'!A:A,'SALES MONTHLY'!$N$1)</f>
        <v>0</v>
      </c>
      <c r="O19" s="14">
        <f>SUMIFS('MONTHLY DATA'!F:F,'MONTHLY DATA'!C:C,'SALES MONTHLY'!A19,'MONTHLY DATA'!A:A,'SALES MONTHLY'!$O$1)</f>
        <v>0</v>
      </c>
      <c r="P19" s="14">
        <f>SUMIFS('MONTHLY DATA'!F:F,'MONTHLY DATA'!C:C,'SALES MONTHLY'!A19,'MONTHLY DATA'!A:A,'SALES MONTHLY'!$P$1)</f>
        <v>0</v>
      </c>
      <c r="Q19" s="14">
        <f>SUMIFS('MONTHLY DATA'!F:F,'MONTHLY DATA'!C:C,'SALES MONTHLY'!A19,'MONTHLY DATA'!A:A,'SALES MONTHLY'!$Q$1)</f>
        <v>0</v>
      </c>
      <c r="R19" s="14">
        <f>SUMIFS('MONTHLY DATA'!F:F,'MONTHLY DATA'!C:C,'SALES MONTHLY'!A19,'MONTHLY DATA'!A:A,'SALES MONTHLY'!$R$1)</f>
        <v>0</v>
      </c>
      <c r="S19" s="14">
        <f>SUMIFS('MONTHLY DATA'!F:F,'MONTHLY DATA'!C:C,'SALES MONTHLY'!A19,'MONTHLY DATA'!A:A,'SALES MONTHLY'!$S$1)</f>
        <v>0</v>
      </c>
      <c r="T19" s="14">
        <f>SUMIFS('MONTHLY DATA'!F:F,'MONTHLY DATA'!C:C,'SALES MONTHLY'!A19,'MONTHLY DATA'!A:A,'SALES MONTHLY'!$T$1)</f>
        <v>0</v>
      </c>
      <c r="U19" s="14">
        <f>SUMIFS('MONTHLY DATA'!F:F,'MONTHLY DATA'!C:C,'SALES MONTHLY'!A19,'MONTHLY DATA'!A:A,'SALES MONTHLY'!$U$1)</f>
        <v>0</v>
      </c>
      <c r="V19" s="14">
        <f>SUMIFS('MONTHLY DATA'!F:F,'MONTHLY DATA'!C:C,'SALES MONTHLY'!A19,'MONTHLY DATA'!A:A,'SALES MONTHLY'!$V$1)</f>
        <v>0</v>
      </c>
      <c r="W19" s="14">
        <f>SUMIFS('MONTHLY DATA'!F:F,'MONTHLY DATA'!C:C,'SALES MONTHLY'!A19,'MONTHLY DATA'!A:A,'SALES MONTHLY'!$W$1)</f>
        <v>0</v>
      </c>
      <c r="X19" s="14">
        <f>SUMIFS('MONTHLY DATA'!F:F,'MONTHLY DATA'!C:C,'SALES MONTHLY'!A19,'MONTHLY DATA'!A:A,'SALES MONTHLY'!$X$1)</f>
        <v>0</v>
      </c>
      <c r="Y19" s="14">
        <f>SUMIFS('MONTHLY DATA'!F:F,'MONTHLY DATA'!C:C,'SALES MONTHLY'!A19,'MONTHLY DATA'!A:A,'SALES MONTHLY'!$Y$1)</f>
        <v>0</v>
      </c>
      <c r="Z19" s="14">
        <f>SUMIFS('MONTHLY DATA'!F:F,'MONTHLY DATA'!C:C,'SALES MONTHLY'!A19,'MONTHLY DATA'!A:A,'SALES MONTHLY'!$Z$1)</f>
        <v>0</v>
      </c>
      <c r="AA19" s="14">
        <f t="shared" si="0"/>
        <v>0</v>
      </c>
    </row>
    <row r="20" spans="1:27" x14ac:dyDescent="0.25">
      <c r="A20" s="5" t="s">
        <v>66</v>
      </c>
      <c r="B20" s="6">
        <f>SUMIFS('MONTHLY DATA'!F:F,'MONTHLY DATA'!C:C,'SALES MONTHLY'!A20,'MONTHLY DATA'!A:A,'SALES MONTHLY'!$B$1)</f>
        <v>0</v>
      </c>
      <c r="C20" s="6">
        <f>SUMIFS('MONTHLY DATA'!F:F,'MONTHLY DATA'!C:C,'SALES MONTHLY'!A20,'MONTHLY DATA'!A:A,'SALES MONTHLY'!$C$1)</f>
        <v>0</v>
      </c>
      <c r="D20" s="11">
        <f>SUMIFS('MONTHLY DATA'!F:F,'MONTHLY DATA'!C:C,'SALES MONTHLY'!A20,'MONTHLY DATA'!A:A,'SALES MONTHLY'!$D$1)</f>
        <v>0</v>
      </c>
      <c r="E20" s="11">
        <f>SUMIFS('MONTHLY DATA'!F:F,'MONTHLY DATA'!C:C,'SALES MONTHLY'!A20,'MONTHLY DATA'!A:A,'SALES MONTHLY'!$E$1)</f>
        <v>0</v>
      </c>
      <c r="F20" s="11">
        <f>SUMIFS('MONTHLY DATA'!F:F,'MONTHLY DATA'!C:C,'SALES MONTHLY'!A20,'MONTHLY DATA'!A:A,'SALES MONTHLY'!$F$1)</f>
        <v>0</v>
      </c>
      <c r="G20" s="14">
        <f>SUMIFS('MONTHLY DATA'!F:F,'MONTHLY DATA'!C:C,'SALES MONTHLY'!A20,'MONTHLY DATA'!A:A,'SALES MONTHLY'!$G$1)</f>
        <v>0</v>
      </c>
      <c r="H20" s="14">
        <f>SUMIFS('MONTHLY DATA'!F:F,'MONTHLY DATA'!C:C,'SALES MONTHLY'!A20,'MONTHLY DATA'!A:A,'SALES MONTHLY'!$H$1)</f>
        <v>0</v>
      </c>
      <c r="I20" s="14">
        <f>SUMIFS('MONTHLY DATA'!F:F,'MONTHLY DATA'!C:C,'SALES MONTHLY'!A20,'MONTHLY DATA'!A:A,'SALES MONTHLY'!$I$1)</f>
        <v>0</v>
      </c>
      <c r="J20" s="14">
        <f>SUMIFS('MONTHLY DATA'!F:F,'MONTHLY DATA'!C:C,'SALES MONTHLY'!A20,'MONTHLY DATA'!A:A,'SALES MONTHLY'!$J$1)</f>
        <v>0</v>
      </c>
      <c r="K20" s="14">
        <f>SUMIFS('MONTHLY DATA'!F:F,'MONTHLY DATA'!C:C,'SALES MONTHLY'!A20,'MONTHLY DATA'!A:A,'SALES MONTHLY'!$K$1)</f>
        <v>0</v>
      </c>
      <c r="L20" s="14">
        <f>SUMIFS('MONTHLY DATA'!F:F,'MONTHLY DATA'!C:C,'SALES MONTHLY'!A20,'MONTHLY DATA'!A:A,'SALES MONTHLY'!$L$1)</f>
        <v>0</v>
      </c>
      <c r="M20" s="14">
        <f>SUMIFS('MONTHLY DATA'!F:F,'MONTHLY DATA'!C:C,'SALES MONTHLY'!A20,'MONTHLY DATA'!A:A,'SALES MONTHLY'!$M$1)</f>
        <v>0</v>
      </c>
      <c r="N20" s="14">
        <f>SUMIFS('MONTHLY DATA'!F:F,'MONTHLY DATA'!C:C,'SALES MONTHLY'!A20,'MONTHLY DATA'!A:A,'SALES MONTHLY'!$N$1)</f>
        <v>0</v>
      </c>
      <c r="O20" s="14">
        <f>SUMIFS('MONTHLY DATA'!F:F,'MONTHLY DATA'!C:C,'SALES MONTHLY'!A20,'MONTHLY DATA'!A:A,'SALES MONTHLY'!$O$1)</f>
        <v>0</v>
      </c>
      <c r="P20" s="14">
        <f>SUMIFS('MONTHLY DATA'!F:F,'MONTHLY DATA'!C:C,'SALES MONTHLY'!A20,'MONTHLY DATA'!A:A,'SALES MONTHLY'!$P$1)</f>
        <v>0</v>
      </c>
      <c r="Q20" s="14">
        <f>SUMIFS('MONTHLY DATA'!F:F,'MONTHLY DATA'!C:C,'SALES MONTHLY'!A20,'MONTHLY DATA'!A:A,'SALES MONTHLY'!$Q$1)</f>
        <v>0</v>
      </c>
      <c r="R20" s="14">
        <f>SUMIFS('MONTHLY DATA'!F:F,'MONTHLY DATA'!C:C,'SALES MONTHLY'!A20,'MONTHLY DATA'!A:A,'SALES MONTHLY'!$R$1)</f>
        <v>0</v>
      </c>
      <c r="S20" s="14">
        <f>SUMIFS('MONTHLY DATA'!F:F,'MONTHLY DATA'!C:C,'SALES MONTHLY'!A20,'MONTHLY DATA'!A:A,'SALES MONTHLY'!$S$1)</f>
        <v>0</v>
      </c>
      <c r="T20" s="14">
        <f>SUMIFS('MONTHLY DATA'!F:F,'MONTHLY DATA'!C:C,'SALES MONTHLY'!A20,'MONTHLY DATA'!A:A,'SALES MONTHLY'!$T$1)</f>
        <v>0</v>
      </c>
      <c r="U20" s="14">
        <f>SUMIFS('MONTHLY DATA'!F:F,'MONTHLY DATA'!C:C,'SALES MONTHLY'!A20,'MONTHLY DATA'!A:A,'SALES MONTHLY'!$U$1)</f>
        <v>0</v>
      </c>
      <c r="V20" s="14">
        <f>SUMIFS('MONTHLY DATA'!F:F,'MONTHLY DATA'!C:C,'SALES MONTHLY'!A20,'MONTHLY DATA'!A:A,'SALES MONTHLY'!$V$1)</f>
        <v>0</v>
      </c>
      <c r="W20" s="14">
        <f>SUMIFS('MONTHLY DATA'!F:F,'MONTHLY DATA'!C:C,'SALES MONTHLY'!A20,'MONTHLY DATA'!A:A,'SALES MONTHLY'!$W$1)</f>
        <v>0</v>
      </c>
      <c r="X20" s="14">
        <f>SUMIFS('MONTHLY DATA'!F:F,'MONTHLY DATA'!C:C,'SALES MONTHLY'!A20,'MONTHLY DATA'!A:A,'SALES MONTHLY'!$X$1)</f>
        <v>0</v>
      </c>
      <c r="Y20" s="14">
        <f>SUMIFS('MONTHLY DATA'!F:F,'MONTHLY DATA'!C:C,'SALES MONTHLY'!A20,'MONTHLY DATA'!A:A,'SALES MONTHLY'!$Y$1)</f>
        <v>0</v>
      </c>
      <c r="Z20" s="14">
        <f>SUMIFS('MONTHLY DATA'!F:F,'MONTHLY DATA'!C:C,'SALES MONTHLY'!A20,'MONTHLY DATA'!A:A,'SALES MONTHLY'!$Z$1)</f>
        <v>0</v>
      </c>
      <c r="AA20" s="14">
        <f t="shared" si="0"/>
        <v>0</v>
      </c>
    </row>
    <row r="21" spans="1:27" x14ac:dyDescent="0.25">
      <c r="A21" s="5" t="s">
        <v>20</v>
      </c>
      <c r="B21" s="6">
        <f>SUMIFS('MONTHLY DATA'!F:F,'MONTHLY DATA'!C:C,'SALES MONTHLY'!A21,'MONTHLY DATA'!A:A,'SALES MONTHLY'!$B$1)</f>
        <v>0</v>
      </c>
      <c r="C21" s="6">
        <f>SUMIFS('MONTHLY DATA'!F:F,'MONTHLY DATA'!C:C,'SALES MONTHLY'!A21,'MONTHLY DATA'!A:A,'SALES MONTHLY'!$C$1)</f>
        <v>0</v>
      </c>
      <c r="D21" s="11">
        <f>SUMIFS('MONTHLY DATA'!F:F,'MONTHLY DATA'!C:C,'SALES MONTHLY'!A21,'MONTHLY DATA'!A:A,'SALES MONTHLY'!$D$1)</f>
        <v>0</v>
      </c>
      <c r="E21" s="11">
        <f>SUMIFS('MONTHLY DATA'!F:F,'MONTHLY DATA'!C:C,'SALES MONTHLY'!A21,'MONTHLY DATA'!A:A,'SALES MONTHLY'!$E$1)</f>
        <v>0</v>
      </c>
      <c r="F21" s="11">
        <f>SUMIFS('MONTHLY DATA'!F:F,'MONTHLY DATA'!C:C,'SALES MONTHLY'!A21,'MONTHLY DATA'!A:A,'SALES MONTHLY'!$F$1)</f>
        <v>0</v>
      </c>
      <c r="G21" s="14">
        <f>SUMIFS('MONTHLY DATA'!F:F,'MONTHLY DATA'!C:C,'SALES MONTHLY'!A21,'MONTHLY DATA'!A:A,'SALES MONTHLY'!$G$1)</f>
        <v>0</v>
      </c>
      <c r="H21" s="14">
        <f>SUMIFS('MONTHLY DATA'!F:F,'MONTHLY DATA'!C:C,'SALES MONTHLY'!A21,'MONTHLY DATA'!A:A,'SALES MONTHLY'!$H$1)</f>
        <v>0</v>
      </c>
      <c r="I21" s="14">
        <f>SUMIFS('MONTHLY DATA'!F:F,'MONTHLY DATA'!C:C,'SALES MONTHLY'!A21,'MONTHLY DATA'!A:A,'SALES MONTHLY'!$I$1)</f>
        <v>0</v>
      </c>
      <c r="J21" s="14">
        <f>SUMIFS('MONTHLY DATA'!F:F,'MONTHLY DATA'!C:C,'SALES MONTHLY'!A21,'MONTHLY DATA'!A:A,'SALES MONTHLY'!$J$1)</f>
        <v>0</v>
      </c>
      <c r="K21" s="14">
        <f>SUMIFS('MONTHLY DATA'!F:F,'MONTHLY DATA'!C:C,'SALES MONTHLY'!A21,'MONTHLY DATA'!A:A,'SALES MONTHLY'!$K$1)</f>
        <v>0</v>
      </c>
      <c r="L21" s="14">
        <f>SUMIFS('MONTHLY DATA'!F:F,'MONTHLY DATA'!C:C,'SALES MONTHLY'!A21,'MONTHLY DATA'!A:A,'SALES MONTHLY'!$L$1)</f>
        <v>0</v>
      </c>
      <c r="M21" s="14">
        <f>SUMIFS('MONTHLY DATA'!F:F,'MONTHLY DATA'!C:C,'SALES MONTHLY'!A21,'MONTHLY DATA'!A:A,'SALES MONTHLY'!$M$1)</f>
        <v>0</v>
      </c>
      <c r="N21" s="14">
        <f>SUMIFS('MONTHLY DATA'!F:F,'MONTHLY DATA'!C:C,'SALES MONTHLY'!A21,'MONTHLY DATA'!A:A,'SALES MONTHLY'!$N$1)</f>
        <v>0</v>
      </c>
      <c r="O21" s="14">
        <f>SUMIFS('MONTHLY DATA'!F:F,'MONTHLY DATA'!C:C,'SALES MONTHLY'!A21,'MONTHLY DATA'!A:A,'SALES MONTHLY'!$O$1)</f>
        <v>0</v>
      </c>
      <c r="P21" s="14">
        <f>SUMIFS('MONTHLY DATA'!F:F,'MONTHLY DATA'!C:C,'SALES MONTHLY'!A21,'MONTHLY DATA'!A:A,'SALES MONTHLY'!$P$1)</f>
        <v>0</v>
      </c>
      <c r="Q21" s="14">
        <f>SUMIFS('MONTHLY DATA'!F:F,'MONTHLY DATA'!C:C,'SALES MONTHLY'!A21,'MONTHLY DATA'!A:A,'SALES MONTHLY'!$Q$1)</f>
        <v>0</v>
      </c>
      <c r="R21" s="14">
        <f>SUMIFS('MONTHLY DATA'!F:F,'MONTHLY DATA'!C:C,'SALES MONTHLY'!A21,'MONTHLY DATA'!A:A,'SALES MONTHLY'!$R$1)</f>
        <v>0</v>
      </c>
      <c r="S21" s="14">
        <f>SUMIFS('MONTHLY DATA'!F:F,'MONTHLY DATA'!C:C,'SALES MONTHLY'!A21,'MONTHLY DATA'!A:A,'SALES MONTHLY'!$S$1)</f>
        <v>0</v>
      </c>
      <c r="T21" s="14">
        <f>SUMIFS('MONTHLY DATA'!F:F,'MONTHLY DATA'!C:C,'SALES MONTHLY'!A21,'MONTHLY DATA'!A:A,'SALES MONTHLY'!$T$1)</f>
        <v>0</v>
      </c>
      <c r="U21" s="14">
        <f>SUMIFS('MONTHLY DATA'!F:F,'MONTHLY DATA'!C:C,'SALES MONTHLY'!A21,'MONTHLY DATA'!A:A,'SALES MONTHLY'!$U$1)</f>
        <v>0</v>
      </c>
      <c r="V21" s="14">
        <f>SUMIFS('MONTHLY DATA'!F:F,'MONTHLY DATA'!C:C,'SALES MONTHLY'!A21,'MONTHLY DATA'!A:A,'SALES MONTHLY'!$V$1)</f>
        <v>0</v>
      </c>
      <c r="W21" s="14">
        <f>SUMIFS('MONTHLY DATA'!F:F,'MONTHLY DATA'!C:C,'SALES MONTHLY'!A21,'MONTHLY DATA'!A:A,'SALES MONTHLY'!$W$1)</f>
        <v>0</v>
      </c>
      <c r="X21" s="14">
        <f>SUMIFS('MONTHLY DATA'!F:F,'MONTHLY DATA'!C:C,'SALES MONTHLY'!A21,'MONTHLY DATA'!A:A,'SALES MONTHLY'!$X$1)</f>
        <v>0</v>
      </c>
      <c r="Y21" s="14">
        <f>SUMIFS('MONTHLY DATA'!F:F,'MONTHLY DATA'!C:C,'SALES MONTHLY'!A21,'MONTHLY DATA'!A:A,'SALES MONTHLY'!$Y$1)</f>
        <v>0</v>
      </c>
      <c r="Z21" s="14">
        <f>SUMIFS('MONTHLY DATA'!F:F,'MONTHLY DATA'!C:C,'SALES MONTHLY'!A21,'MONTHLY DATA'!A:A,'SALES MONTHLY'!$Z$1)</f>
        <v>0</v>
      </c>
      <c r="AA21" s="14">
        <f t="shared" si="0"/>
        <v>0</v>
      </c>
    </row>
    <row r="22" spans="1:27" x14ac:dyDescent="0.25">
      <c r="A22" s="5" t="s">
        <v>70</v>
      </c>
      <c r="B22" s="6">
        <f>SUMIFS('MONTHLY DATA'!F:F,'MONTHLY DATA'!C:C,'SALES MONTHLY'!A22,'MONTHLY DATA'!A:A,'SALES MONTHLY'!$B$1)</f>
        <v>0</v>
      </c>
      <c r="C22" s="6">
        <f>SUMIFS('MONTHLY DATA'!F:F,'MONTHLY DATA'!C:C,'SALES MONTHLY'!A22,'MONTHLY DATA'!A:A,'SALES MONTHLY'!$C$1)</f>
        <v>0</v>
      </c>
      <c r="D22" s="11">
        <f>SUMIFS('MONTHLY DATA'!F:F,'MONTHLY DATA'!C:C,'SALES MONTHLY'!A22,'MONTHLY DATA'!A:A,'SALES MONTHLY'!$D$1)</f>
        <v>0</v>
      </c>
      <c r="E22" s="11">
        <f>SUMIFS('MONTHLY DATA'!F:F,'MONTHLY DATA'!C:C,'SALES MONTHLY'!A22,'MONTHLY DATA'!A:A,'SALES MONTHLY'!$E$1)</f>
        <v>0</v>
      </c>
      <c r="F22" s="11">
        <f>SUMIFS('MONTHLY DATA'!F:F,'MONTHLY DATA'!C:C,'SALES MONTHLY'!A22,'MONTHLY DATA'!A:A,'SALES MONTHLY'!$F$1)</f>
        <v>0</v>
      </c>
      <c r="G22" s="14">
        <f>SUMIFS('MONTHLY DATA'!F:F,'MONTHLY DATA'!C:C,'SALES MONTHLY'!A22,'MONTHLY DATA'!A:A,'SALES MONTHLY'!$G$1)</f>
        <v>0</v>
      </c>
      <c r="H22" s="14">
        <f>SUMIFS('MONTHLY DATA'!F:F,'MONTHLY DATA'!C:C,'SALES MONTHLY'!A22,'MONTHLY DATA'!A:A,'SALES MONTHLY'!$H$1)</f>
        <v>0</v>
      </c>
      <c r="I22" s="14">
        <f>SUMIFS('MONTHLY DATA'!F:F,'MONTHLY DATA'!C:C,'SALES MONTHLY'!A22,'MONTHLY DATA'!A:A,'SALES MONTHLY'!$I$1)</f>
        <v>0</v>
      </c>
      <c r="J22" s="14">
        <f>SUMIFS('MONTHLY DATA'!F:F,'MONTHLY DATA'!C:C,'SALES MONTHLY'!A22,'MONTHLY DATA'!A:A,'SALES MONTHLY'!$J$1)</f>
        <v>0</v>
      </c>
      <c r="K22" s="14">
        <f>SUMIFS('MONTHLY DATA'!F:F,'MONTHLY DATA'!C:C,'SALES MONTHLY'!A22,'MONTHLY DATA'!A:A,'SALES MONTHLY'!$K$1)</f>
        <v>0</v>
      </c>
      <c r="L22" s="14">
        <f>SUMIFS('MONTHLY DATA'!F:F,'MONTHLY DATA'!C:C,'SALES MONTHLY'!A22,'MONTHLY DATA'!A:A,'SALES MONTHLY'!$L$1)</f>
        <v>0</v>
      </c>
      <c r="M22" s="14">
        <f>SUMIFS('MONTHLY DATA'!F:F,'MONTHLY DATA'!C:C,'SALES MONTHLY'!A22,'MONTHLY DATA'!A:A,'SALES MONTHLY'!$M$1)</f>
        <v>0</v>
      </c>
      <c r="N22" s="14">
        <f>SUMIFS('MONTHLY DATA'!F:F,'MONTHLY DATA'!C:C,'SALES MONTHLY'!A22,'MONTHLY DATA'!A:A,'SALES MONTHLY'!$N$1)</f>
        <v>0</v>
      </c>
      <c r="O22" s="14">
        <f>SUMIFS('MONTHLY DATA'!F:F,'MONTHLY DATA'!C:C,'SALES MONTHLY'!A22,'MONTHLY DATA'!A:A,'SALES MONTHLY'!$O$1)</f>
        <v>0</v>
      </c>
      <c r="P22" s="14">
        <f>SUMIFS('MONTHLY DATA'!F:F,'MONTHLY DATA'!C:C,'SALES MONTHLY'!A22,'MONTHLY DATA'!A:A,'SALES MONTHLY'!$P$1)</f>
        <v>0</v>
      </c>
      <c r="Q22" s="14">
        <f>SUMIFS('MONTHLY DATA'!F:F,'MONTHLY DATA'!C:C,'SALES MONTHLY'!A22,'MONTHLY DATA'!A:A,'SALES MONTHLY'!$Q$1)</f>
        <v>0</v>
      </c>
      <c r="R22" s="14">
        <f>SUMIFS('MONTHLY DATA'!F:F,'MONTHLY DATA'!C:C,'SALES MONTHLY'!A22,'MONTHLY DATA'!A:A,'SALES MONTHLY'!$R$1)</f>
        <v>0</v>
      </c>
      <c r="S22" s="14">
        <f>SUMIFS('MONTHLY DATA'!F:F,'MONTHLY DATA'!C:C,'SALES MONTHLY'!A22,'MONTHLY DATA'!A:A,'SALES MONTHLY'!$S$1)</f>
        <v>0</v>
      </c>
      <c r="T22" s="14">
        <f>SUMIFS('MONTHLY DATA'!F:F,'MONTHLY DATA'!C:C,'SALES MONTHLY'!A22,'MONTHLY DATA'!A:A,'SALES MONTHLY'!$T$1)</f>
        <v>0</v>
      </c>
      <c r="U22" s="14">
        <f>SUMIFS('MONTHLY DATA'!F:F,'MONTHLY DATA'!C:C,'SALES MONTHLY'!A22,'MONTHLY DATA'!A:A,'SALES MONTHLY'!$U$1)</f>
        <v>0</v>
      </c>
      <c r="V22" s="14">
        <f>SUMIFS('MONTHLY DATA'!F:F,'MONTHLY DATA'!C:C,'SALES MONTHLY'!A22,'MONTHLY DATA'!A:A,'SALES MONTHLY'!$V$1)</f>
        <v>0</v>
      </c>
      <c r="W22" s="14">
        <f>SUMIFS('MONTHLY DATA'!F:F,'MONTHLY DATA'!C:C,'SALES MONTHLY'!A22,'MONTHLY DATA'!A:A,'SALES MONTHLY'!$W$1)</f>
        <v>0</v>
      </c>
      <c r="X22" s="14">
        <f>SUMIFS('MONTHLY DATA'!F:F,'MONTHLY DATA'!C:C,'SALES MONTHLY'!A22,'MONTHLY DATA'!A:A,'SALES MONTHLY'!$X$1)</f>
        <v>0</v>
      </c>
      <c r="Y22" s="14">
        <f>SUMIFS('MONTHLY DATA'!F:F,'MONTHLY DATA'!C:C,'SALES MONTHLY'!A22,'MONTHLY DATA'!A:A,'SALES MONTHLY'!$Y$1)</f>
        <v>0</v>
      </c>
      <c r="Z22" s="14">
        <f>SUMIFS('MONTHLY DATA'!F:F,'MONTHLY DATA'!C:C,'SALES MONTHLY'!A22,'MONTHLY DATA'!A:A,'SALES MONTHLY'!$Z$1)</f>
        <v>0</v>
      </c>
      <c r="AA22" s="14">
        <f t="shared" si="0"/>
        <v>0</v>
      </c>
    </row>
    <row r="23" spans="1:27" x14ac:dyDescent="0.25">
      <c r="A23" s="5" t="s">
        <v>73</v>
      </c>
      <c r="B23" s="6">
        <f>SUMIFS('MONTHLY DATA'!F:F,'MONTHLY DATA'!C:C,'SALES MONTHLY'!A23,'MONTHLY DATA'!A:A,'SALES MONTHLY'!$B$1)</f>
        <v>0</v>
      </c>
      <c r="C23" s="6">
        <f>SUMIFS('MONTHLY DATA'!F:F,'MONTHLY DATA'!C:C,'SALES MONTHLY'!A23,'MONTHLY DATA'!A:A,'SALES MONTHLY'!$C$1)</f>
        <v>0</v>
      </c>
      <c r="D23" s="11">
        <f>SUMIFS('MONTHLY DATA'!F:F,'MONTHLY DATA'!C:C,'SALES MONTHLY'!A23,'MONTHLY DATA'!A:A,'SALES MONTHLY'!$D$1)</f>
        <v>0</v>
      </c>
      <c r="E23" s="11">
        <f>SUMIFS('MONTHLY DATA'!F:F,'MONTHLY DATA'!C:C,'SALES MONTHLY'!A23,'MONTHLY DATA'!A:A,'SALES MONTHLY'!$E$1)</f>
        <v>0</v>
      </c>
      <c r="F23" s="11">
        <f>SUMIFS('MONTHLY DATA'!F:F,'MONTHLY DATA'!C:C,'SALES MONTHLY'!A23,'MONTHLY DATA'!A:A,'SALES MONTHLY'!$F$1)</f>
        <v>0</v>
      </c>
      <c r="G23" s="14">
        <f>SUMIFS('MONTHLY DATA'!F:F,'MONTHLY DATA'!C:C,'SALES MONTHLY'!A23,'MONTHLY DATA'!A:A,'SALES MONTHLY'!$G$1)</f>
        <v>0</v>
      </c>
      <c r="H23" s="14">
        <f>SUMIFS('MONTHLY DATA'!F:F,'MONTHLY DATA'!C:C,'SALES MONTHLY'!A23,'MONTHLY DATA'!A:A,'SALES MONTHLY'!$H$1)</f>
        <v>0</v>
      </c>
      <c r="I23" s="14">
        <f>SUMIFS('MONTHLY DATA'!F:F,'MONTHLY DATA'!C:C,'SALES MONTHLY'!A23,'MONTHLY DATA'!A:A,'SALES MONTHLY'!$I$1)</f>
        <v>0</v>
      </c>
      <c r="J23" s="14">
        <f>SUMIFS('MONTHLY DATA'!F:F,'MONTHLY DATA'!C:C,'SALES MONTHLY'!A23,'MONTHLY DATA'!A:A,'SALES MONTHLY'!$J$1)</f>
        <v>0</v>
      </c>
      <c r="K23" s="14">
        <f>SUMIFS('MONTHLY DATA'!F:F,'MONTHLY DATA'!C:C,'SALES MONTHLY'!A23,'MONTHLY DATA'!A:A,'SALES MONTHLY'!$K$1)</f>
        <v>0</v>
      </c>
      <c r="L23" s="14">
        <f>SUMIFS('MONTHLY DATA'!F:F,'MONTHLY DATA'!C:C,'SALES MONTHLY'!A23,'MONTHLY DATA'!A:A,'SALES MONTHLY'!$L$1)</f>
        <v>0</v>
      </c>
      <c r="M23" s="14">
        <f>SUMIFS('MONTHLY DATA'!F:F,'MONTHLY DATA'!C:C,'SALES MONTHLY'!A23,'MONTHLY DATA'!A:A,'SALES MONTHLY'!$M$1)</f>
        <v>0</v>
      </c>
      <c r="N23" s="14">
        <f>SUMIFS('MONTHLY DATA'!F:F,'MONTHLY DATA'!C:C,'SALES MONTHLY'!A23,'MONTHLY DATA'!A:A,'SALES MONTHLY'!$N$1)</f>
        <v>0</v>
      </c>
      <c r="O23" s="14">
        <f>SUMIFS('MONTHLY DATA'!F:F,'MONTHLY DATA'!C:C,'SALES MONTHLY'!A23,'MONTHLY DATA'!A:A,'SALES MONTHLY'!$O$1)</f>
        <v>0</v>
      </c>
      <c r="P23" s="14">
        <f>SUMIFS('MONTHLY DATA'!F:F,'MONTHLY DATA'!C:C,'SALES MONTHLY'!A23,'MONTHLY DATA'!A:A,'SALES MONTHLY'!$P$1)</f>
        <v>0</v>
      </c>
      <c r="Q23" s="14">
        <f>SUMIFS('MONTHLY DATA'!F:F,'MONTHLY DATA'!C:C,'SALES MONTHLY'!A23,'MONTHLY DATA'!A:A,'SALES MONTHLY'!$Q$1)</f>
        <v>0</v>
      </c>
      <c r="R23" s="14">
        <f>SUMIFS('MONTHLY DATA'!F:F,'MONTHLY DATA'!C:C,'SALES MONTHLY'!A23,'MONTHLY DATA'!A:A,'SALES MONTHLY'!$R$1)</f>
        <v>0</v>
      </c>
      <c r="S23" s="14">
        <f>SUMIFS('MONTHLY DATA'!F:F,'MONTHLY DATA'!C:C,'SALES MONTHLY'!A23,'MONTHLY DATA'!A:A,'SALES MONTHLY'!$S$1)</f>
        <v>0</v>
      </c>
      <c r="T23" s="14">
        <f>SUMIFS('MONTHLY DATA'!F:F,'MONTHLY DATA'!C:C,'SALES MONTHLY'!A23,'MONTHLY DATA'!A:A,'SALES MONTHLY'!$T$1)</f>
        <v>0</v>
      </c>
      <c r="U23" s="14">
        <f>SUMIFS('MONTHLY DATA'!F:F,'MONTHLY DATA'!C:C,'SALES MONTHLY'!A23,'MONTHLY DATA'!A:A,'SALES MONTHLY'!$U$1)</f>
        <v>0</v>
      </c>
      <c r="V23" s="14">
        <f>SUMIFS('MONTHLY DATA'!F:F,'MONTHLY DATA'!C:C,'SALES MONTHLY'!A23,'MONTHLY DATA'!A:A,'SALES MONTHLY'!$V$1)</f>
        <v>0</v>
      </c>
      <c r="W23" s="14">
        <f>SUMIFS('MONTHLY DATA'!F:F,'MONTHLY DATA'!C:C,'SALES MONTHLY'!A23,'MONTHLY DATA'!A:A,'SALES MONTHLY'!$W$1)</f>
        <v>0</v>
      </c>
      <c r="X23" s="14">
        <f>SUMIFS('MONTHLY DATA'!F:F,'MONTHLY DATA'!C:C,'SALES MONTHLY'!A23,'MONTHLY DATA'!A:A,'SALES MONTHLY'!$X$1)</f>
        <v>0</v>
      </c>
      <c r="Y23" s="14">
        <f>SUMIFS('MONTHLY DATA'!F:F,'MONTHLY DATA'!C:C,'SALES MONTHLY'!A23,'MONTHLY DATA'!A:A,'SALES MONTHLY'!$Y$1)</f>
        <v>0</v>
      </c>
      <c r="Z23" s="14">
        <f>SUMIFS('MONTHLY DATA'!F:F,'MONTHLY DATA'!C:C,'SALES MONTHLY'!A23,'MONTHLY DATA'!A:A,'SALES MONTHLY'!$Z$1)</f>
        <v>0</v>
      </c>
      <c r="AA23" s="14">
        <f t="shared" si="0"/>
        <v>0</v>
      </c>
    </row>
    <row r="24" spans="1:27" x14ac:dyDescent="0.25">
      <c r="A24" s="5" t="s">
        <v>68</v>
      </c>
      <c r="B24" s="6">
        <f>SUMIFS('MONTHLY DATA'!F:F,'MONTHLY DATA'!C:C,'SALES MONTHLY'!A24,'MONTHLY DATA'!A:A,'SALES MONTHLY'!$B$1)</f>
        <v>0</v>
      </c>
      <c r="C24" s="6">
        <f>SUMIFS('MONTHLY DATA'!F:F,'MONTHLY DATA'!C:C,'SALES MONTHLY'!A24,'MONTHLY DATA'!A:A,'SALES MONTHLY'!$C$1)</f>
        <v>0</v>
      </c>
      <c r="D24" s="11">
        <f>SUMIFS('MONTHLY DATA'!F:F,'MONTHLY DATA'!C:C,'SALES MONTHLY'!A24,'MONTHLY DATA'!A:A,'SALES MONTHLY'!$D$1)</f>
        <v>0</v>
      </c>
      <c r="E24" s="11">
        <f>SUMIFS('MONTHLY DATA'!F:F,'MONTHLY DATA'!C:C,'SALES MONTHLY'!A24,'MONTHLY DATA'!A:A,'SALES MONTHLY'!$E$1)</f>
        <v>0</v>
      </c>
      <c r="F24" s="11">
        <f>SUMIFS('MONTHLY DATA'!F:F,'MONTHLY DATA'!C:C,'SALES MONTHLY'!A24,'MONTHLY DATA'!A:A,'SALES MONTHLY'!$F$1)</f>
        <v>0</v>
      </c>
      <c r="G24" s="14">
        <f>SUMIFS('MONTHLY DATA'!F:F,'MONTHLY DATA'!C:C,'SALES MONTHLY'!A24,'MONTHLY DATA'!A:A,'SALES MONTHLY'!$G$1)</f>
        <v>0</v>
      </c>
      <c r="H24" s="14">
        <f>SUMIFS('MONTHLY DATA'!F:F,'MONTHLY DATA'!C:C,'SALES MONTHLY'!A24,'MONTHLY DATA'!A:A,'SALES MONTHLY'!$H$1)</f>
        <v>0</v>
      </c>
      <c r="I24" s="14">
        <f>SUMIFS('MONTHLY DATA'!F:F,'MONTHLY DATA'!C:C,'SALES MONTHLY'!A24,'MONTHLY DATA'!A:A,'SALES MONTHLY'!$I$1)</f>
        <v>0</v>
      </c>
      <c r="J24" s="14">
        <f>SUMIFS('MONTHLY DATA'!F:F,'MONTHLY DATA'!C:C,'SALES MONTHLY'!A24,'MONTHLY DATA'!A:A,'SALES MONTHLY'!$J$1)</f>
        <v>0</v>
      </c>
      <c r="K24" s="14">
        <f>SUMIFS('MONTHLY DATA'!F:F,'MONTHLY DATA'!C:C,'SALES MONTHLY'!A24,'MONTHLY DATA'!A:A,'SALES MONTHLY'!$K$1)</f>
        <v>0</v>
      </c>
      <c r="L24" s="14">
        <f>SUMIFS('MONTHLY DATA'!F:F,'MONTHLY DATA'!C:C,'SALES MONTHLY'!A24,'MONTHLY DATA'!A:A,'SALES MONTHLY'!$L$1)</f>
        <v>0</v>
      </c>
      <c r="M24" s="14">
        <f>SUMIFS('MONTHLY DATA'!F:F,'MONTHLY DATA'!C:C,'SALES MONTHLY'!A24,'MONTHLY DATA'!A:A,'SALES MONTHLY'!$M$1)</f>
        <v>0</v>
      </c>
      <c r="N24" s="14">
        <f>SUMIFS('MONTHLY DATA'!F:F,'MONTHLY DATA'!C:C,'SALES MONTHLY'!A24,'MONTHLY DATA'!A:A,'SALES MONTHLY'!$N$1)</f>
        <v>0</v>
      </c>
      <c r="O24" s="14">
        <f>SUMIFS('MONTHLY DATA'!F:F,'MONTHLY DATA'!C:C,'SALES MONTHLY'!A24,'MONTHLY DATA'!A:A,'SALES MONTHLY'!$O$1)</f>
        <v>0</v>
      </c>
      <c r="P24" s="14">
        <f>SUMIFS('MONTHLY DATA'!F:F,'MONTHLY DATA'!C:C,'SALES MONTHLY'!A24,'MONTHLY DATA'!A:A,'SALES MONTHLY'!$P$1)</f>
        <v>0</v>
      </c>
      <c r="Q24" s="14">
        <f>SUMIFS('MONTHLY DATA'!F:F,'MONTHLY DATA'!C:C,'SALES MONTHLY'!A24,'MONTHLY DATA'!A:A,'SALES MONTHLY'!$Q$1)</f>
        <v>0</v>
      </c>
      <c r="R24" s="14">
        <f>SUMIFS('MONTHLY DATA'!F:F,'MONTHLY DATA'!C:C,'SALES MONTHLY'!A24,'MONTHLY DATA'!A:A,'SALES MONTHLY'!$R$1)</f>
        <v>0</v>
      </c>
      <c r="S24" s="14">
        <f>SUMIFS('MONTHLY DATA'!F:F,'MONTHLY DATA'!C:C,'SALES MONTHLY'!A24,'MONTHLY DATA'!A:A,'SALES MONTHLY'!$S$1)</f>
        <v>0</v>
      </c>
      <c r="T24" s="14">
        <f>SUMIFS('MONTHLY DATA'!F:F,'MONTHLY DATA'!C:C,'SALES MONTHLY'!A24,'MONTHLY DATA'!A:A,'SALES MONTHLY'!$T$1)</f>
        <v>0</v>
      </c>
      <c r="U24" s="14">
        <f>SUMIFS('MONTHLY DATA'!F:F,'MONTHLY DATA'!C:C,'SALES MONTHLY'!A24,'MONTHLY DATA'!A:A,'SALES MONTHLY'!$U$1)</f>
        <v>0</v>
      </c>
      <c r="V24" s="14">
        <f>SUMIFS('MONTHLY DATA'!F:F,'MONTHLY DATA'!C:C,'SALES MONTHLY'!A24,'MONTHLY DATA'!A:A,'SALES MONTHLY'!$V$1)</f>
        <v>0</v>
      </c>
      <c r="W24" s="14">
        <f>SUMIFS('MONTHLY DATA'!F:F,'MONTHLY DATA'!C:C,'SALES MONTHLY'!A24,'MONTHLY DATA'!A:A,'SALES MONTHLY'!$W$1)</f>
        <v>0</v>
      </c>
      <c r="X24" s="14">
        <f>SUMIFS('MONTHLY DATA'!F:F,'MONTHLY DATA'!C:C,'SALES MONTHLY'!A24,'MONTHLY DATA'!A:A,'SALES MONTHLY'!$X$1)</f>
        <v>0</v>
      </c>
      <c r="Y24" s="14">
        <f>SUMIFS('MONTHLY DATA'!F:F,'MONTHLY DATA'!C:C,'SALES MONTHLY'!A24,'MONTHLY DATA'!A:A,'SALES MONTHLY'!$Y$1)</f>
        <v>0</v>
      </c>
      <c r="Z24" s="14">
        <f>SUMIFS('MONTHLY DATA'!F:F,'MONTHLY DATA'!C:C,'SALES MONTHLY'!A24,'MONTHLY DATA'!A:A,'SALES MONTHLY'!$Z$1)</f>
        <v>0</v>
      </c>
      <c r="AA24" s="14">
        <f t="shared" si="0"/>
        <v>0</v>
      </c>
    </row>
    <row r="25" spans="1:27" x14ac:dyDescent="0.25">
      <c r="A25" s="5" t="s">
        <v>82</v>
      </c>
      <c r="B25" s="6">
        <f>SUMIFS('MONTHLY DATA'!F:F,'MONTHLY DATA'!C:C,'SALES MONTHLY'!A25,'MONTHLY DATA'!A:A,'SALES MONTHLY'!$B$1)</f>
        <v>0</v>
      </c>
      <c r="C25" s="6">
        <f>SUMIFS('MONTHLY DATA'!F:F,'MONTHLY DATA'!C:C,'SALES MONTHLY'!A25,'MONTHLY DATA'!A:A,'SALES MONTHLY'!$C$1)</f>
        <v>0</v>
      </c>
      <c r="D25" s="11">
        <f>SUMIFS('MONTHLY DATA'!F:F,'MONTHLY DATA'!C:C,'SALES MONTHLY'!A25,'MONTHLY DATA'!A:A,'SALES MONTHLY'!$D$1)</f>
        <v>0</v>
      </c>
      <c r="E25" s="11">
        <f>SUMIFS('MONTHLY DATA'!F:F,'MONTHLY DATA'!C:C,'SALES MONTHLY'!A25,'MONTHLY DATA'!A:A,'SALES MONTHLY'!$E$1)</f>
        <v>0</v>
      </c>
      <c r="F25" s="11">
        <f>SUMIFS('MONTHLY DATA'!F:F,'MONTHLY DATA'!C:C,'SALES MONTHLY'!A25,'MONTHLY DATA'!A:A,'SALES MONTHLY'!$F$1)</f>
        <v>0</v>
      </c>
      <c r="G25" s="14">
        <f>SUMIFS('MONTHLY DATA'!F:F,'MONTHLY DATA'!C:C,'SALES MONTHLY'!A25,'MONTHLY DATA'!A:A,'SALES MONTHLY'!$G$1)</f>
        <v>0</v>
      </c>
      <c r="H25" s="14">
        <f>SUMIFS('MONTHLY DATA'!F:F,'MONTHLY DATA'!C:C,'SALES MONTHLY'!A25,'MONTHLY DATA'!A:A,'SALES MONTHLY'!$H$1)</f>
        <v>0</v>
      </c>
      <c r="I25" s="14">
        <f>SUMIFS('MONTHLY DATA'!F:F,'MONTHLY DATA'!C:C,'SALES MONTHLY'!A25,'MONTHLY DATA'!A:A,'SALES MONTHLY'!$I$1)</f>
        <v>0</v>
      </c>
      <c r="J25" s="14">
        <f>SUMIFS('MONTHLY DATA'!F:F,'MONTHLY DATA'!C:C,'SALES MONTHLY'!A25,'MONTHLY DATA'!A:A,'SALES MONTHLY'!$J$1)</f>
        <v>0</v>
      </c>
      <c r="K25" s="14">
        <f>SUMIFS('MONTHLY DATA'!F:F,'MONTHLY DATA'!C:C,'SALES MONTHLY'!A25,'MONTHLY DATA'!A:A,'SALES MONTHLY'!$K$1)</f>
        <v>0</v>
      </c>
      <c r="L25" s="14">
        <f>SUMIFS('MONTHLY DATA'!F:F,'MONTHLY DATA'!C:C,'SALES MONTHLY'!A25,'MONTHLY DATA'!A:A,'SALES MONTHLY'!$L$1)</f>
        <v>0</v>
      </c>
      <c r="M25" s="14">
        <f>SUMIFS('MONTHLY DATA'!F:F,'MONTHLY DATA'!C:C,'SALES MONTHLY'!A25,'MONTHLY DATA'!A:A,'SALES MONTHLY'!$M$1)</f>
        <v>0</v>
      </c>
      <c r="N25" s="14">
        <f>SUMIFS('MONTHLY DATA'!F:F,'MONTHLY DATA'!C:C,'SALES MONTHLY'!A25,'MONTHLY DATA'!A:A,'SALES MONTHLY'!$N$1)</f>
        <v>0</v>
      </c>
      <c r="O25" s="14">
        <f>SUMIFS('MONTHLY DATA'!F:F,'MONTHLY DATA'!C:C,'SALES MONTHLY'!A25,'MONTHLY DATA'!A:A,'SALES MONTHLY'!$O$1)</f>
        <v>0</v>
      </c>
      <c r="P25" s="14">
        <f>SUMIFS('MONTHLY DATA'!F:F,'MONTHLY DATA'!C:C,'SALES MONTHLY'!A25,'MONTHLY DATA'!A:A,'SALES MONTHLY'!$P$1)</f>
        <v>0</v>
      </c>
      <c r="Q25" s="14">
        <f>SUMIFS('MONTHLY DATA'!F:F,'MONTHLY DATA'!C:C,'SALES MONTHLY'!A25,'MONTHLY DATA'!A:A,'SALES MONTHLY'!$Q$1)</f>
        <v>0</v>
      </c>
      <c r="R25" s="14">
        <f>SUMIFS('MONTHLY DATA'!F:F,'MONTHLY DATA'!C:C,'SALES MONTHLY'!A25,'MONTHLY DATA'!A:A,'SALES MONTHLY'!$R$1)</f>
        <v>0</v>
      </c>
      <c r="S25" s="14">
        <f>SUMIFS('MONTHLY DATA'!F:F,'MONTHLY DATA'!C:C,'SALES MONTHLY'!A25,'MONTHLY DATA'!A:A,'SALES MONTHLY'!$S$1)</f>
        <v>0</v>
      </c>
      <c r="T25" s="14">
        <f>SUMIFS('MONTHLY DATA'!F:F,'MONTHLY DATA'!C:C,'SALES MONTHLY'!A25,'MONTHLY DATA'!A:A,'SALES MONTHLY'!$T$1)</f>
        <v>0</v>
      </c>
      <c r="U25" s="14">
        <f>SUMIFS('MONTHLY DATA'!F:F,'MONTHLY DATA'!C:C,'SALES MONTHLY'!A25,'MONTHLY DATA'!A:A,'SALES MONTHLY'!$U$1)</f>
        <v>0</v>
      </c>
      <c r="V25" s="14">
        <f>SUMIFS('MONTHLY DATA'!F:F,'MONTHLY DATA'!C:C,'SALES MONTHLY'!A25,'MONTHLY DATA'!A:A,'SALES MONTHLY'!$V$1)</f>
        <v>0</v>
      </c>
      <c r="W25" s="14">
        <f>SUMIFS('MONTHLY DATA'!F:F,'MONTHLY DATA'!C:C,'SALES MONTHLY'!A25,'MONTHLY DATA'!A:A,'SALES MONTHLY'!$W$1)</f>
        <v>0</v>
      </c>
      <c r="X25" s="14">
        <f>SUMIFS('MONTHLY DATA'!F:F,'MONTHLY DATA'!C:C,'SALES MONTHLY'!A25,'MONTHLY DATA'!A:A,'SALES MONTHLY'!$X$1)</f>
        <v>0</v>
      </c>
      <c r="Y25" s="14">
        <f>SUMIFS('MONTHLY DATA'!F:F,'MONTHLY DATA'!C:C,'SALES MONTHLY'!A25,'MONTHLY DATA'!A:A,'SALES MONTHLY'!$Y$1)</f>
        <v>0</v>
      </c>
      <c r="Z25" s="14">
        <f>SUMIFS('MONTHLY DATA'!F:F,'MONTHLY DATA'!C:C,'SALES MONTHLY'!A25,'MONTHLY DATA'!A:A,'SALES MONTHLY'!$Z$1)</f>
        <v>0</v>
      </c>
      <c r="AA25" s="14">
        <f t="shared" si="0"/>
        <v>0</v>
      </c>
    </row>
    <row r="26" spans="1:27" x14ac:dyDescent="0.25">
      <c r="A26" s="5" t="s">
        <v>78</v>
      </c>
      <c r="B26" s="6">
        <f>SUMIFS('MONTHLY DATA'!F:F,'MONTHLY DATA'!C:C,'SALES MONTHLY'!A26,'MONTHLY DATA'!A:A,'SALES MONTHLY'!$B$1)</f>
        <v>0</v>
      </c>
      <c r="C26" s="6">
        <f>SUMIFS('MONTHLY DATA'!F:F,'MONTHLY DATA'!C:C,'SALES MONTHLY'!A26,'MONTHLY DATA'!A:A,'SALES MONTHLY'!$C$1)</f>
        <v>0</v>
      </c>
      <c r="D26" s="11">
        <f>SUMIFS('MONTHLY DATA'!F:F,'MONTHLY DATA'!C:C,'SALES MONTHLY'!A26,'MONTHLY DATA'!A:A,'SALES MONTHLY'!$D$1)</f>
        <v>0</v>
      </c>
      <c r="E26" s="11">
        <f>SUMIFS('MONTHLY DATA'!F:F,'MONTHLY DATA'!C:C,'SALES MONTHLY'!A26,'MONTHLY DATA'!A:A,'SALES MONTHLY'!$E$1)</f>
        <v>0</v>
      </c>
      <c r="F26" s="11">
        <f>SUMIFS('MONTHLY DATA'!F:F,'MONTHLY DATA'!C:C,'SALES MONTHLY'!A26,'MONTHLY DATA'!A:A,'SALES MONTHLY'!$F$1)</f>
        <v>0</v>
      </c>
      <c r="G26" s="14">
        <f>SUMIFS('MONTHLY DATA'!F:F,'MONTHLY DATA'!C:C,'SALES MONTHLY'!A26,'MONTHLY DATA'!A:A,'SALES MONTHLY'!$G$1)</f>
        <v>0</v>
      </c>
      <c r="H26" s="14">
        <f>SUMIFS('MONTHLY DATA'!F:F,'MONTHLY DATA'!C:C,'SALES MONTHLY'!A26,'MONTHLY DATA'!A:A,'SALES MONTHLY'!$H$1)</f>
        <v>0</v>
      </c>
      <c r="I26" s="14">
        <f>SUMIFS('MONTHLY DATA'!F:F,'MONTHLY DATA'!C:C,'SALES MONTHLY'!A26,'MONTHLY DATA'!A:A,'SALES MONTHLY'!$I$1)</f>
        <v>0</v>
      </c>
      <c r="J26" s="14">
        <f>SUMIFS('MONTHLY DATA'!F:F,'MONTHLY DATA'!C:C,'SALES MONTHLY'!A26,'MONTHLY DATA'!A:A,'SALES MONTHLY'!$J$1)</f>
        <v>0</v>
      </c>
      <c r="K26" s="14">
        <f>SUMIFS('MONTHLY DATA'!F:F,'MONTHLY DATA'!C:C,'SALES MONTHLY'!A26,'MONTHLY DATA'!A:A,'SALES MONTHLY'!$K$1)</f>
        <v>0</v>
      </c>
      <c r="L26" s="14">
        <f>SUMIFS('MONTHLY DATA'!F:F,'MONTHLY DATA'!C:C,'SALES MONTHLY'!A26,'MONTHLY DATA'!A:A,'SALES MONTHLY'!$L$1)</f>
        <v>0</v>
      </c>
      <c r="M26" s="14">
        <f>SUMIFS('MONTHLY DATA'!F:F,'MONTHLY DATA'!C:C,'SALES MONTHLY'!A26,'MONTHLY DATA'!A:A,'SALES MONTHLY'!$M$1)</f>
        <v>0</v>
      </c>
      <c r="N26" s="14">
        <f>SUMIFS('MONTHLY DATA'!F:F,'MONTHLY DATA'!C:C,'SALES MONTHLY'!A26,'MONTHLY DATA'!A:A,'SALES MONTHLY'!$N$1)</f>
        <v>0</v>
      </c>
      <c r="O26" s="14">
        <f>SUMIFS('MONTHLY DATA'!F:F,'MONTHLY DATA'!C:C,'SALES MONTHLY'!A26,'MONTHLY DATA'!A:A,'SALES MONTHLY'!$O$1)</f>
        <v>0</v>
      </c>
      <c r="P26" s="14">
        <f>SUMIFS('MONTHLY DATA'!F:F,'MONTHLY DATA'!C:C,'SALES MONTHLY'!A26,'MONTHLY DATA'!A:A,'SALES MONTHLY'!$P$1)</f>
        <v>0</v>
      </c>
      <c r="Q26" s="14">
        <f>SUMIFS('MONTHLY DATA'!F:F,'MONTHLY DATA'!C:C,'SALES MONTHLY'!A26,'MONTHLY DATA'!A:A,'SALES MONTHLY'!$Q$1)</f>
        <v>0</v>
      </c>
      <c r="R26" s="14">
        <f>SUMIFS('MONTHLY DATA'!F:F,'MONTHLY DATA'!C:C,'SALES MONTHLY'!A26,'MONTHLY DATA'!A:A,'SALES MONTHLY'!$R$1)</f>
        <v>0</v>
      </c>
      <c r="S26" s="14">
        <f>SUMIFS('MONTHLY DATA'!F:F,'MONTHLY DATA'!C:C,'SALES MONTHLY'!A26,'MONTHLY DATA'!A:A,'SALES MONTHLY'!$S$1)</f>
        <v>0</v>
      </c>
      <c r="T26" s="14">
        <f>SUMIFS('MONTHLY DATA'!F:F,'MONTHLY DATA'!C:C,'SALES MONTHLY'!A26,'MONTHLY DATA'!A:A,'SALES MONTHLY'!$T$1)</f>
        <v>0</v>
      </c>
      <c r="U26" s="14">
        <f>SUMIFS('MONTHLY DATA'!F:F,'MONTHLY DATA'!C:C,'SALES MONTHLY'!A26,'MONTHLY DATA'!A:A,'SALES MONTHLY'!$U$1)</f>
        <v>0</v>
      </c>
      <c r="V26" s="14">
        <f>SUMIFS('MONTHLY DATA'!F:F,'MONTHLY DATA'!C:C,'SALES MONTHLY'!A26,'MONTHLY DATA'!A:A,'SALES MONTHLY'!$V$1)</f>
        <v>0</v>
      </c>
      <c r="W26" s="14">
        <f>SUMIFS('MONTHLY DATA'!F:F,'MONTHLY DATA'!C:C,'SALES MONTHLY'!A26,'MONTHLY DATA'!A:A,'SALES MONTHLY'!$W$1)</f>
        <v>0</v>
      </c>
      <c r="X26" s="14">
        <f>SUMIFS('MONTHLY DATA'!F:F,'MONTHLY DATA'!C:C,'SALES MONTHLY'!A26,'MONTHLY DATA'!A:A,'SALES MONTHLY'!$X$1)</f>
        <v>0</v>
      </c>
      <c r="Y26" s="14">
        <f>SUMIFS('MONTHLY DATA'!F:F,'MONTHLY DATA'!C:C,'SALES MONTHLY'!A26,'MONTHLY DATA'!A:A,'SALES MONTHLY'!$Y$1)</f>
        <v>0</v>
      </c>
      <c r="Z26" s="14">
        <f>SUMIFS('MONTHLY DATA'!F:F,'MONTHLY DATA'!C:C,'SALES MONTHLY'!A26,'MONTHLY DATA'!A:A,'SALES MONTHLY'!$Z$1)</f>
        <v>0</v>
      </c>
      <c r="AA26" s="14">
        <f t="shared" si="0"/>
        <v>0</v>
      </c>
    </row>
    <row r="27" spans="1:27" x14ac:dyDescent="0.25">
      <c r="A27" s="5" t="s">
        <v>83</v>
      </c>
      <c r="B27" s="6">
        <f>SUMIFS('MONTHLY DATA'!F:F,'MONTHLY DATA'!C:C,'SALES MONTHLY'!A27,'MONTHLY DATA'!A:A,'SALES MONTHLY'!$B$1)</f>
        <v>0</v>
      </c>
      <c r="C27" s="6">
        <f>SUMIFS('MONTHLY DATA'!F:F,'MONTHLY DATA'!C:C,'SALES MONTHLY'!A27,'MONTHLY DATA'!A:A,'SALES MONTHLY'!$C$1)</f>
        <v>0</v>
      </c>
      <c r="D27" s="11">
        <f>SUMIFS('MONTHLY DATA'!F:F,'MONTHLY DATA'!C:C,'SALES MONTHLY'!A27,'MONTHLY DATA'!A:A,'SALES MONTHLY'!$D$1)</f>
        <v>0</v>
      </c>
      <c r="E27" s="11">
        <f>SUMIFS('MONTHLY DATA'!F:F,'MONTHLY DATA'!C:C,'SALES MONTHLY'!A27,'MONTHLY DATA'!A:A,'SALES MONTHLY'!$E$1)</f>
        <v>0</v>
      </c>
      <c r="F27" s="11">
        <f>SUMIFS('MONTHLY DATA'!F:F,'MONTHLY DATA'!C:C,'SALES MONTHLY'!A27,'MONTHLY DATA'!A:A,'SALES MONTHLY'!$F$1)</f>
        <v>0</v>
      </c>
      <c r="G27" s="14">
        <f>SUMIFS('MONTHLY DATA'!F:F,'MONTHLY DATA'!C:C,'SALES MONTHLY'!A27,'MONTHLY DATA'!A:A,'SALES MONTHLY'!$G$1)</f>
        <v>0</v>
      </c>
      <c r="H27" s="14">
        <f>SUMIFS('MONTHLY DATA'!F:F,'MONTHLY DATA'!C:C,'SALES MONTHLY'!A27,'MONTHLY DATA'!A:A,'SALES MONTHLY'!$H$1)</f>
        <v>0</v>
      </c>
      <c r="I27" s="14">
        <f>SUMIFS('MONTHLY DATA'!F:F,'MONTHLY DATA'!C:C,'SALES MONTHLY'!A27,'MONTHLY DATA'!A:A,'SALES MONTHLY'!$I$1)</f>
        <v>0</v>
      </c>
      <c r="J27" s="14">
        <f>SUMIFS('MONTHLY DATA'!F:F,'MONTHLY DATA'!C:C,'SALES MONTHLY'!A27,'MONTHLY DATA'!A:A,'SALES MONTHLY'!$J$1)</f>
        <v>0</v>
      </c>
      <c r="K27" s="14">
        <f>SUMIFS('MONTHLY DATA'!F:F,'MONTHLY DATA'!C:C,'SALES MONTHLY'!A27,'MONTHLY DATA'!A:A,'SALES MONTHLY'!$K$1)</f>
        <v>0</v>
      </c>
      <c r="L27" s="14">
        <f>SUMIFS('MONTHLY DATA'!F:F,'MONTHLY DATA'!C:C,'SALES MONTHLY'!A27,'MONTHLY DATA'!A:A,'SALES MONTHLY'!$L$1)</f>
        <v>0</v>
      </c>
      <c r="M27" s="14">
        <f>SUMIFS('MONTHLY DATA'!F:F,'MONTHLY DATA'!C:C,'SALES MONTHLY'!A27,'MONTHLY DATA'!A:A,'SALES MONTHLY'!$M$1)</f>
        <v>0</v>
      </c>
      <c r="N27" s="14">
        <f>SUMIFS('MONTHLY DATA'!F:F,'MONTHLY DATA'!C:C,'SALES MONTHLY'!A27,'MONTHLY DATA'!A:A,'SALES MONTHLY'!$N$1)</f>
        <v>0</v>
      </c>
      <c r="O27" s="14">
        <f>SUMIFS('MONTHLY DATA'!F:F,'MONTHLY DATA'!C:C,'SALES MONTHLY'!A27,'MONTHLY DATA'!A:A,'SALES MONTHLY'!$O$1)</f>
        <v>0</v>
      </c>
      <c r="P27" s="14">
        <f>SUMIFS('MONTHLY DATA'!F:F,'MONTHLY DATA'!C:C,'SALES MONTHLY'!A27,'MONTHLY DATA'!A:A,'SALES MONTHLY'!$P$1)</f>
        <v>0</v>
      </c>
      <c r="Q27" s="14">
        <f>SUMIFS('MONTHLY DATA'!F:F,'MONTHLY DATA'!C:C,'SALES MONTHLY'!A27,'MONTHLY DATA'!A:A,'SALES MONTHLY'!$Q$1)</f>
        <v>0</v>
      </c>
      <c r="R27" s="14">
        <f>SUMIFS('MONTHLY DATA'!F:F,'MONTHLY DATA'!C:C,'SALES MONTHLY'!A27,'MONTHLY DATA'!A:A,'SALES MONTHLY'!$R$1)</f>
        <v>0</v>
      </c>
      <c r="S27" s="14">
        <f>SUMIFS('MONTHLY DATA'!F:F,'MONTHLY DATA'!C:C,'SALES MONTHLY'!A27,'MONTHLY DATA'!A:A,'SALES MONTHLY'!$S$1)</f>
        <v>0</v>
      </c>
      <c r="T27" s="14">
        <f>SUMIFS('MONTHLY DATA'!F:F,'MONTHLY DATA'!C:C,'SALES MONTHLY'!A27,'MONTHLY DATA'!A:A,'SALES MONTHLY'!$T$1)</f>
        <v>0</v>
      </c>
      <c r="U27" s="14">
        <f>SUMIFS('MONTHLY DATA'!F:F,'MONTHLY DATA'!C:C,'SALES MONTHLY'!A27,'MONTHLY DATA'!A:A,'SALES MONTHLY'!$U$1)</f>
        <v>0</v>
      </c>
      <c r="V27" s="14">
        <f>SUMIFS('MONTHLY DATA'!F:F,'MONTHLY DATA'!C:C,'SALES MONTHLY'!A27,'MONTHLY DATA'!A:A,'SALES MONTHLY'!$V$1)</f>
        <v>0</v>
      </c>
      <c r="W27" s="14">
        <f>SUMIFS('MONTHLY DATA'!F:F,'MONTHLY DATA'!C:C,'SALES MONTHLY'!A27,'MONTHLY DATA'!A:A,'SALES MONTHLY'!$W$1)</f>
        <v>0</v>
      </c>
      <c r="X27" s="14">
        <f>SUMIFS('MONTHLY DATA'!F:F,'MONTHLY DATA'!C:C,'SALES MONTHLY'!A27,'MONTHLY DATA'!A:A,'SALES MONTHLY'!$X$1)</f>
        <v>0</v>
      </c>
      <c r="Y27" s="14">
        <f>SUMIFS('MONTHLY DATA'!F:F,'MONTHLY DATA'!C:C,'SALES MONTHLY'!A27,'MONTHLY DATA'!A:A,'SALES MONTHLY'!$Y$1)</f>
        <v>0</v>
      </c>
      <c r="Z27" s="14">
        <f>SUMIFS('MONTHLY DATA'!F:F,'MONTHLY DATA'!C:C,'SALES MONTHLY'!A27,'MONTHLY DATA'!A:A,'SALES MONTHLY'!$Z$1)</f>
        <v>0</v>
      </c>
      <c r="AA27" s="14">
        <f t="shared" si="0"/>
        <v>0</v>
      </c>
    </row>
    <row r="28" spans="1:27" x14ac:dyDescent="0.25">
      <c r="A28" s="5" t="s">
        <v>79</v>
      </c>
      <c r="B28" s="6">
        <f>SUMIFS('MONTHLY DATA'!F:F,'MONTHLY DATA'!C:C,'SALES MONTHLY'!A28,'MONTHLY DATA'!A:A,'SALES MONTHLY'!$B$1)</f>
        <v>0</v>
      </c>
      <c r="C28" s="6">
        <f>SUMIFS('MONTHLY DATA'!F:F,'MONTHLY DATA'!C:C,'SALES MONTHLY'!A28,'MONTHLY DATA'!A:A,'SALES MONTHLY'!$C$1)</f>
        <v>0</v>
      </c>
      <c r="D28" s="11">
        <f>SUMIFS('MONTHLY DATA'!F:F,'MONTHLY DATA'!C:C,'SALES MONTHLY'!A28,'MONTHLY DATA'!A:A,'SALES MONTHLY'!$D$1)</f>
        <v>0</v>
      </c>
      <c r="E28" s="11">
        <f>SUMIFS('MONTHLY DATA'!F:F,'MONTHLY DATA'!C:C,'SALES MONTHLY'!A28,'MONTHLY DATA'!A:A,'SALES MONTHLY'!$E$1)</f>
        <v>0</v>
      </c>
      <c r="F28" s="11">
        <f>SUMIFS('MONTHLY DATA'!F:F,'MONTHLY DATA'!C:C,'SALES MONTHLY'!A28,'MONTHLY DATA'!A:A,'SALES MONTHLY'!$F$1)</f>
        <v>0</v>
      </c>
      <c r="G28" s="14">
        <f>SUMIFS('MONTHLY DATA'!F:F,'MONTHLY DATA'!C:C,'SALES MONTHLY'!A28,'MONTHLY DATA'!A:A,'SALES MONTHLY'!$G$1)</f>
        <v>0</v>
      </c>
      <c r="H28" s="14">
        <f>SUMIFS('MONTHLY DATA'!F:F,'MONTHLY DATA'!C:C,'SALES MONTHLY'!A28,'MONTHLY DATA'!A:A,'SALES MONTHLY'!$H$1)</f>
        <v>0</v>
      </c>
      <c r="I28" s="14">
        <f>SUMIFS('MONTHLY DATA'!F:F,'MONTHLY DATA'!C:C,'SALES MONTHLY'!A28,'MONTHLY DATA'!A:A,'SALES MONTHLY'!$I$1)</f>
        <v>0</v>
      </c>
      <c r="J28" s="14">
        <f>SUMIFS('MONTHLY DATA'!F:F,'MONTHLY DATA'!C:C,'SALES MONTHLY'!A28,'MONTHLY DATA'!A:A,'SALES MONTHLY'!$J$1)</f>
        <v>0</v>
      </c>
      <c r="K28" s="14">
        <f>SUMIFS('MONTHLY DATA'!F:F,'MONTHLY DATA'!C:C,'SALES MONTHLY'!A28,'MONTHLY DATA'!A:A,'SALES MONTHLY'!$K$1)</f>
        <v>0</v>
      </c>
      <c r="L28" s="14">
        <f>SUMIFS('MONTHLY DATA'!F:F,'MONTHLY DATA'!C:C,'SALES MONTHLY'!A28,'MONTHLY DATA'!A:A,'SALES MONTHLY'!$L$1)</f>
        <v>0</v>
      </c>
      <c r="M28" s="14">
        <f>SUMIFS('MONTHLY DATA'!F:F,'MONTHLY DATA'!C:C,'SALES MONTHLY'!A28,'MONTHLY DATA'!A:A,'SALES MONTHLY'!$M$1)</f>
        <v>0</v>
      </c>
      <c r="N28" s="14">
        <f>SUMIFS('MONTHLY DATA'!F:F,'MONTHLY DATA'!C:C,'SALES MONTHLY'!A28,'MONTHLY DATA'!A:A,'SALES MONTHLY'!$N$1)</f>
        <v>0</v>
      </c>
      <c r="O28" s="14">
        <f>SUMIFS('MONTHLY DATA'!F:F,'MONTHLY DATA'!C:C,'SALES MONTHLY'!A28,'MONTHLY DATA'!A:A,'SALES MONTHLY'!$O$1)</f>
        <v>0</v>
      </c>
      <c r="P28" s="14">
        <f>SUMIFS('MONTHLY DATA'!F:F,'MONTHLY DATA'!C:C,'SALES MONTHLY'!A28,'MONTHLY DATA'!A:A,'SALES MONTHLY'!$P$1)</f>
        <v>0</v>
      </c>
      <c r="Q28" s="14">
        <f>SUMIFS('MONTHLY DATA'!F:F,'MONTHLY DATA'!C:C,'SALES MONTHLY'!A28,'MONTHLY DATA'!A:A,'SALES MONTHLY'!$Q$1)</f>
        <v>0</v>
      </c>
      <c r="R28" s="14">
        <f>SUMIFS('MONTHLY DATA'!F:F,'MONTHLY DATA'!C:C,'SALES MONTHLY'!A28,'MONTHLY DATA'!A:A,'SALES MONTHLY'!$R$1)</f>
        <v>0</v>
      </c>
      <c r="S28" s="14">
        <f>SUMIFS('MONTHLY DATA'!F:F,'MONTHLY DATA'!C:C,'SALES MONTHLY'!A28,'MONTHLY DATA'!A:A,'SALES MONTHLY'!$S$1)</f>
        <v>0</v>
      </c>
      <c r="T28" s="14">
        <f>SUMIFS('MONTHLY DATA'!F:F,'MONTHLY DATA'!C:C,'SALES MONTHLY'!A28,'MONTHLY DATA'!A:A,'SALES MONTHLY'!$T$1)</f>
        <v>0</v>
      </c>
      <c r="U28" s="14">
        <f>SUMIFS('MONTHLY DATA'!F:F,'MONTHLY DATA'!C:C,'SALES MONTHLY'!A28,'MONTHLY DATA'!A:A,'SALES MONTHLY'!$U$1)</f>
        <v>0</v>
      </c>
      <c r="V28" s="14">
        <f>SUMIFS('MONTHLY DATA'!F:F,'MONTHLY DATA'!C:C,'SALES MONTHLY'!A28,'MONTHLY DATA'!A:A,'SALES MONTHLY'!$V$1)</f>
        <v>0</v>
      </c>
      <c r="W28" s="14">
        <f>SUMIFS('MONTHLY DATA'!F:F,'MONTHLY DATA'!C:C,'SALES MONTHLY'!A28,'MONTHLY DATA'!A:A,'SALES MONTHLY'!$W$1)</f>
        <v>0</v>
      </c>
      <c r="X28" s="14">
        <f>SUMIFS('MONTHLY DATA'!F:F,'MONTHLY DATA'!C:C,'SALES MONTHLY'!A28,'MONTHLY DATA'!A:A,'SALES MONTHLY'!$X$1)</f>
        <v>0</v>
      </c>
      <c r="Y28" s="14">
        <f>SUMIFS('MONTHLY DATA'!F:F,'MONTHLY DATA'!C:C,'SALES MONTHLY'!A28,'MONTHLY DATA'!A:A,'SALES MONTHLY'!$Y$1)</f>
        <v>0</v>
      </c>
      <c r="Z28" s="14">
        <f>SUMIFS('MONTHLY DATA'!F:F,'MONTHLY DATA'!C:C,'SALES MONTHLY'!A28,'MONTHLY DATA'!A:A,'SALES MONTHLY'!$Z$1)</f>
        <v>0</v>
      </c>
      <c r="AA28" s="14">
        <f t="shared" si="0"/>
        <v>0</v>
      </c>
    </row>
    <row r="29" spans="1:27" x14ac:dyDescent="0.25">
      <c r="A29" s="5" t="s">
        <v>88</v>
      </c>
      <c r="B29" s="6">
        <f>SUMIFS('MONTHLY DATA'!F:F,'MONTHLY DATA'!C:C,'SALES MONTHLY'!A29,'MONTHLY DATA'!A:A,'SALES MONTHLY'!$B$1)</f>
        <v>0</v>
      </c>
      <c r="C29" s="6">
        <f>SUMIFS('MONTHLY DATA'!F:F,'MONTHLY DATA'!C:C,'SALES MONTHLY'!A29,'MONTHLY DATA'!A:A,'SALES MONTHLY'!$C$1)</f>
        <v>0</v>
      </c>
      <c r="D29" s="11">
        <f>SUMIFS('MONTHLY DATA'!F:F,'MONTHLY DATA'!C:C,'SALES MONTHLY'!A29,'MONTHLY DATA'!A:A,'SALES MONTHLY'!$D$1)</f>
        <v>0</v>
      </c>
      <c r="E29" s="11">
        <f>SUMIFS('MONTHLY DATA'!F:F,'MONTHLY DATA'!C:C,'SALES MONTHLY'!A29,'MONTHLY DATA'!A:A,'SALES MONTHLY'!$E$1)</f>
        <v>0</v>
      </c>
      <c r="F29" s="11">
        <f>SUMIFS('MONTHLY DATA'!F:F,'MONTHLY DATA'!C:C,'SALES MONTHLY'!A29,'MONTHLY DATA'!A:A,'SALES MONTHLY'!$F$1)</f>
        <v>0</v>
      </c>
      <c r="G29" s="14">
        <f>SUMIFS('MONTHLY DATA'!F:F,'MONTHLY DATA'!C:C,'SALES MONTHLY'!A29,'MONTHLY DATA'!A:A,'SALES MONTHLY'!$G$1)</f>
        <v>0</v>
      </c>
      <c r="H29" s="14">
        <f>SUMIFS('MONTHLY DATA'!F:F,'MONTHLY DATA'!C:C,'SALES MONTHLY'!A29,'MONTHLY DATA'!A:A,'SALES MONTHLY'!$H$1)</f>
        <v>0</v>
      </c>
      <c r="I29" s="14">
        <f>SUMIFS('MONTHLY DATA'!F:F,'MONTHLY DATA'!C:C,'SALES MONTHLY'!A29,'MONTHLY DATA'!A:A,'SALES MONTHLY'!$I$1)</f>
        <v>0</v>
      </c>
      <c r="J29" s="14">
        <f>SUMIFS('MONTHLY DATA'!F:F,'MONTHLY DATA'!C:C,'SALES MONTHLY'!A29,'MONTHLY DATA'!A:A,'SALES MONTHLY'!$J$1)</f>
        <v>0</v>
      </c>
      <c r="K29" s="14">
        <f>SUMIFS('MONTHLY DATA'!F:F,'MONTHLY DATA'!C:C,'SALES MONTHLY'!A29,'MONTHLY DATA'!A:A,'SALES MONTHLY'!$K$1)</f>
        <v>0</v>
      </c>
      <c r="L29" s="14">
        <f>SUMIFS('MONTHLY DATA'!F:F,'MONTHLY DATA'!C:C,'SALES MONTHLY'!A29,'MONTHLY DATA'!A:A,'SALES MONTHLY'!$L$1)</f>
        <v>0</v>
      </c>
      <c r="M29" s="14">
        <f>SUMIFS('MONTHLY DATA'!F:F,'MONTHLY DATA'!C:C,'SALES MONTHLY'!A29,'MONTHLY DATA'!A:A,'SALES MONTHLY'!$M$1)</f>
        <v>0</v>
      </c>
      <c r="N29" s="14">
        <f>SUMIFS('MONTHLY DATA'!F:F,'MONTHLY DATA'!C:C,'SALES MONTHLY'!A29,'MONTHLY DATA'!A:A,'SALES MONTHLY'!$N$1)</f>
        <v>0</v>
      </c>
      <c r="O29" s="14">
        <f>SUMIFS('MONTHLY DATA'!F:F,'MONTHLY DATA'!C:C,'SALES MONTHLY'!A29,'MONTHLY DATA'!A:A,'SALES MONTHLY'!$O$1)</f>
        <v>0</v>
      </c>
      <c r="P29" s="14">
        <f>SUMIFS('MONTHLY DATA'!F:F,'MONTHLY DATA'!C:C,'SALES MONTHLY'!A29,'MONTHLY DATA'!A:A,'SALES MONTHLY'!$P$1)</f>
        <v>0</v>
      </c>
      <c r="Q29" s="14">
        <f>SUMIFS('MONTHLY DATA'!F:F,'MONTHLY DATA'!C:C,'SALES MONTHLY'!A29,'MONTHLY DATA'!A:A,'SALES MONTHLY'!$Q$1)</f>
        <v>0</v>
      </c>
      <c r="R29" s="14">
        <f>SUMIFS('MONTHLY DATA'!F:F,'MONTHLY DATA'!C:C,'SALES MONTHLY'!A29,'MONTHLY DATA'!A:A,'SALES MONTHLY'!$R$1)</f>
        <v>0</v>
      </c>
      <c r="S29" s="14">
        <f>SUMIFS('MONTHLY DATA'!F:F,'MONTHLY DATA'!C:C,'SALES MONTHLY'!A29,'MONTHLY DATA'!A:A,'SALES MONTHLY'!$S$1)</f>
        <v>0</v>
      </c>
      <c r="T29" s="14">
        <f>SUMIFS('MONTHLY DATA'!F:F,'MONTHLY DATA'!C:C,'SALES MONTHLY'!A29,'MONTHLY DATA'!A:A,'SALES MONTHLY'!$T$1)</f>
        <v>0</v>
      </c>
      <c r="U29" s="14">
        <f>SUMIFS('MONTHLY DATA'!F:F,'MONTHLY DATA'!C:C,'SALES MONTHLY'!A29,'MONTHLY DATA'!A:A,'SALES MONTHLY'!$U$1)</f>
        <v>0</v>
      </c>
      <c r="V29" s="14">
        <f>SUMIFS('MONTHLY DATA'!F:F,'MONTHLY DATA'!C:C,'SALES MONTHLY'!A29,'MONTHLY DATA'!A:A,'SALES MONTHLY'!$V$1)</f>
        <v>0</v>
      </c>
      <c r="W29" s="14">
        <f>SUMIFS('MONTHLY DATA'!F:F,'MONTHLY DATA'!C:C,'SALES MONTHLY'!A29,'MONTHLY DATA'!A:A,'SALES MONTHLY'!$W$1)</f>
        <v>0</v>
      </c>
      <c r="X29" s="14">
        <f>SUMIFS('MONTHLY DATA'!F:F,'MONTHLY DATA'!C:C,'SALES MONTHLY'!A29,'MONTHLY DATA'!A:A,'SALES MONTHLY'!$X$1)</f>
        <v>0</v>
      </c>
      <c r="Y29" s="14">
        <f>SUMIFS('MONTHLY DATA'!F:F,'MONTHLY DATA'!C:C,'SALES MONTHLY'!A29,'MONTHLY DATA'!A:A,'SALES MONTHLY'!$Y$1)</f>
        <v>0</v>
      </c>
      <c r="Z29" s="14">
        <f>SUMIFS('MONTHLY DATA'!F:F,'MONTHLY DATA'!C:C,'SALES MONTHLY'!A29,'MONTHLY DATA'!A:A,'SALES MONTHLY'!$Z$1)</f>
        <v>0</v>
      </c>
      <c r="AA29" s="14">
        <f t="shared" si="0"/>
        <v>0</v>
      </c>
    </row>
    <row r="30" spans="1:27" x14ac:dyDescent="0.25">
      <c r="A30" s="5" t="s">
        <v>80</v>
      </c>
      <c r="B30" s="6">
        <f>SUMIFS('MONTHLY DATA'!F:F,'MONTHLY DATA'!C:C,'SALES MONTHLY'!A30,'MONTHLY DATA'!A:A,'SALES MONTHLY'!$B$1)</f>
        <v>0</v>
      </c>
      <c r="C30" s="6">
        <f>SUMIFS('MONTHLY DATA'!F:F,'MONTHLY DATA'!C:C,'SALES MONTHLY'!A30,'MONTHLY DATA'!A:A,'SALES MONTHLY'!$C$1)</f>
        <v>0</v>
      </c>
      <c r="D30" s="11">
        <f>SUMIFS('MONTHLY DATA'!F:F,'MONTHLY DATA'!C:C,'SALES MONTHLY'!A30,'MONTHLY DATA'!A:A,'SALES MONTHLY'!$D$1)</f>
        <v>0</v>
      </c>
      <c r="E30" s="11">
        <f>SUMIFS('MONTHLY DATA'!F:F,'MONTHLY DATA'!C:C,'SALES MONTHLY'!A30,'MONTHLY DATA'!A:A,'SALES MONTHLY'!$E$1)</f>
        <v>0</v>
      </c>
      <c r="F30" s="11">
        <f>SUMIFS('MONTHLY DATA'!F:F,'MONTHLY DATA'!C:C,'SALES MONTHLY'!A30,'MONTHLY DATA'!A:A,'SALES MONTHLY'!$F$1)</f>
        <v>0</v>
      </c>
      <c r="G30" s="14">
        <f>SUMIFS('MONTHLY DATA'!F:F,'MONTHLY DATA'!C:C,'SALES MONTHLY'!A30,'MONTHLY DATA'!A:A,'SALES MONTHLY'!$G$1)</f>
        <v>0</v>
      </c>
      <c r="H30" s="14">
        <f>SUMIFS('MONTHLY DATA'!F:F,'MONTHLY DATA'!C:C,'SALES MONTHLY'!A30,'MONTHLY DATA'!A:A,'SALES MONTHLY'!$H$1)</f>
        <v>0</v>
      </c>
      <c r="I30" s="14">
        <f>SUMIFS('MONTHLY DATA'!F:F,'MONTHLY DATA'!C:C,'SALES MONTHLY'!A30,'MONTHLY DATA'!A:A,'SALES MONTHLY'!$I$1)</f>
        <v>0</v>
      </c>
      <c r="J30" s="14">
        <f>SUMIFS('MONTHLY DATA'!F:F,'MONTHLY DATA'!C:C,'SALES MONTHLY'!A30,'MONTHLY DATA'!A:A,'SALES MONTHLY'!$J$1)</f>
        <v>0</v>
      </c>
      <c r="K30" s="14">
        <f>SUMIFS('MONTHLY DATA'!F:F,'MONTHLY DATA'!C:C,'SALES MONTHLY'!A30,'MONTHLY DATA'!A:A,'SALES MONTHLY'!$K$1)</f>
        <v>0</v>
      </c>
      <c r="L30" s="14">
        <f>SUMIFS('MONTHLY DATA'!F:F,'MONTHLY DATA'!C:C,'SALES MONTHLY'!A30,'MONTHLY DATA'!A:A,'SALES MONTHLY'!$L$1)</f>
        <v>0</v>
      </c>
      <c r="M30" s="14">
        <f>SUMIFS('MONTHLY DATA'!F:F,'MONTHLY DATA'!C:C,'SALES MONTHLY'!A30,'MONTHLY DATA'!A:A,'SALES MONTHLY'!$M$1)</f>
        <v>0</v>
      </c>
      <c r="N30" s="14">
        <f>SUMIFS('MONTHLY DATA'!F:F,'MONTHLY DATA'!C:C,'SALES MONTHLY'!A30,'MONTHLY DATA'!A:A,'SALES MONTHLY'!$N$1)</f>
        <v>0</v>
      </c>
      <c r="O30" s="14">
        <f>SUMIFS('MONTHLY DATA'!F:F,'MONTHLY DATA'!C:C,'SALES MONTHLY'!A30,'MONTHLY DATA'!A:A,'SALES MONTHLY'!$O$1)</f>
        <v>0</v>
      </c>
      <c r="P30" s="14">
        <f>SUMIFS('MONTHLY DATA'!F:F,'MONTHLY DATA'!C:C,'SALES MONTHLY'!A30,'MONTHLY DATA'!A:A,'SALES MONTHLY'!$P$1)</f>
        <v>0</v>
      </c>
      <c r="Q30" s="14">
        <f>SUMIFS('MONTHLY DATA'!F:F,'MONTHLY DATA'!C:C,'SALES MONTHLY'!A30,'MONTHLY DATA'!A:A,'SALES MONTHLY'!$Q$1)</f>
        <v>0</v>
      </c>
      <c r="R30" s="14">
        <f>SUMIFS('MONTHLY DATA'!F:F,'MONTHLY DATA'!C:C,'SALES MONTHLY'!A30,'MONTHLY DATA'!A:A,'SALES MONTHLY'!$R$1)</f>
        <v>0</v>
      </c>
      <c r="S30" s="14">
        <f>SUMIFS('MONTHLY DATA'!F:F,'MONTHLY DATA'!C:C,'SALES MONTHLY'!A30,'MONTHLY DATA'!A:A,'SALES MONTHLY'!$S$1)</f>
        <v>0</v>
      </c>
      <c r="T30" s="14">
        <f>SUMIFS('MONTHLY DATA'!F:F,'MONTHLY DATA'!C:C,'SALES MONTHLY'!A30,'MONTHLY DATA'!A:A,'SALES MONTHLY'!$T$1)</f>
        <v>0</v>
      </c>
      <c r="U30" s="14">
        <f>SUMIFS('MONTHLY DATA'!F:F,'MONTHLY DATA'!C:C,'SALES MONTHLY'!A30,'MONTHLY DATA'!A:A,'SALES MONTHLY'!$U$1)</f>
        <v>0</v>
      </c>
      <c r="V30" s="14">
        <f>SUMIFS('MONTHLY DATA'!F:F,'MONTHLY DATA'!C:C,'SALES MONTHLY'!A30,'MONTHLY DATA'!A:A,'SALES MONTHLY'!$V$1)</f>
        <v>0</v>
      </c>
      <c r="W30" s="14">
        <f>SUMIFS('MONTHLY DATA'!F:F,'MONTHLY DATA'!C:C,'SALES MONTHLY'!A30,'MONTHLY DATA'!A:A,'SALES MONTHLY'!$W$1)</f>
        <v>0</v>
      </c>
      <c r="X30" s="14">
        <f>SUMIFS('MONTHLY DATA'!F:F,'MONTHLY DATA'!C:C,'SALES MONTHLY'!A30,'MONTHLY DATA'!A:A,'SALES MONTHLY'!$X$1)</f>
        <v>0</v>
      </c>
      <c r="Y30" s="14">
        <f>SUMIFS('MONTHLY DATA'!F:F,'MONTHLY DATA'!C:C,'SALES MONTHLY'!A30,'MONTHLY DATA'!A:A,'SALES MONTHLY'!$Y$1)</f>
        <v>0</v>
      </c>
      <c r="Z30" s="14">
        <f>SUMIFS('MONTHLY DATA'!F:F,'MONTHLY DATA'!C:C,'SALES MONTHLY'!A30,'MONTHLY DATA'!A:A,'SALES MONTHLY'!$Z$1)</f>
        <v>0</v>
      </c>
      <c r="AA30" s="14">
        <f t="shared" si="0"/>
        <v>0</v>
      </c>
    </row>
    <row r="31" spans="1:27" x14ac:dyDescent="0.25">
      <c r="A31" s="5" t="s">
        <v>119</v>
      </c>
      <c r="B31" s="6">
        <f>SUMIFS('MONTHLY DATA'!F:F,'MONTHLY DATA'!C:C,'SALES MONTHLY'!A31,'MONTHLY DATA'!A:A,'SALES MONTHLY'!$B$1)</f>
        <v>0</v>
      </c>
      <c r="C31" s="6">
        <f>SUMIFS('MONTHLY DATA'!F:F,'MONTHLY DATA'!C:C,'SALES MONTHLY'!A31,'MONTHLY DATA'!A:A,'SALES MONTHLY'!$C$1)</f>
        <v>0</v>
      </c>
      <c r="D31" s="11">
        <f>SUMIFS('MONTHLY DATA'!F:F,'MONTHLY DATA'!C:C,'SALES MONTHLY'!A31,'MONTHLY DATA'!A:A,'SALES MONTHLY'!$D$1)</f>
        <v>0</v>
      </c>
      <c r="E31" s="11">
        <f>SUMIFS('MONTHLY DATA'!F:F,'MONTHLY DATA'!C:C,'SALES MONTHLY'!A31,'MONTHLY DATA'!A:A,'SALES MONTHLY'!$E$1)</f>
        <v>0</v>
      </c>
      <c r="F31" s="11">
        <f>SUMIFS('MONTHLY DATA'!F:F,'MONTHLY DATA'!C:C,'SALES MONTHLY'!A31,'MONTHLY DATA'!A:A,'SALES MONTHLY'!$F$1)</f>
        <v>0</v>
      </c>
      <c r="G31" s="14">
        <f>SUMIFS('MONTHLY DATA'!F:F,'MONTHLY DATA'!C:C,'SALES MONTHLY'!A31,'MONTHLY DATA'!A:A,'SALES MONTHLY'!$G$1)</f>
        <v>0</v>
      </c>
      <c r="H31" s="14">
        <f>SUMIFS('MONTHLY DATA'!F:F,'MONTHLY DATA'!C:C,'SALES MONTHLY'!A31,'MONTHLY DATA'!A:A,'SALES MONTHLY'!$H$1)</f>
        <v>0</v>
      </c>
      <c r="I31" s="14">
        <f>SUMIFS('MONTHLY DATA'!F:F,'MONTHLY DATA'!C:C,'SALES MONTHLY'!A31,'MONTHLY DATA'!A:A,'SALES MONTHLY'!$I$1)</f>
        <v>0</v>
      </c>
      <c r="J31" s="14">
        <f>SUMIFS('MONTHLY DATA'!F:F,'MONTHLY DATA'!C:C,'SALES MONTHLY'!A31,'MONTHLY DATA'!A:A,'SALES MONTHLY'!$J$1)</f>
        <v>0</v>
      </c>
      <c r="K31" s="14">
        <f>SUMIFS('MONTHLY DATA'!F:F,'MONTHLY DATA'!C:C,'SALES MONTHLY'!A31,'MONTHLY DATA'!A:A,'SALES MONTHLY'!$K$1)</f>
        <v>0</v>
      </c>
      <c r="L31" s="14">
        <f>SUMIFS('MONTHLY DATA'!F:F,'MONTHLY DATA'!C:C,'SALES MONTHLY'!A31,'MONTHLY DATA'!A:A,'SALES MONTHLY'!$L$1)</f>
        <v>0</v>
      </c>
      <c r="M31" s="14">
        <f>SUMIFS('MONTHLY DATA'!F:F,'MONTHLY DATA'!C:C,'SALES MONTHLY'!A31,'MONTHLY DATA'!A:A,'SALES MONTHLY'!$M$1)</f>
        <v>0</v>
      </c>
      <c r="N31" s="14">
        <f>SUMIFS('MONTHLY DATA'!F:F,'MONTHLY DATA'!C:C,'SALES MONTHLY'!A31,'MONTHLY DATA'!A:A,'SALES MONTHLY'!$N$1)</f>
        <v>0</v>
      </c>
      <c r="O31" s="14">
        <f>SUMIFS('MONTHLY DATA'!F:F,'MONTHLY DATA'!C:C,'SALES MONTHLY'!A31,'MONTHLY DATA'!A:A,'SALES MONTHLY'!$O$1)</f>
        <v>0</v>
      </c>
      <c r="P31" s="14">
        <f>SUMIFS('MONTHLY DATA'!F:F,'MONTHLY DATA'!C:C,'SALES MONTHLY'!A31,'MONTHLY DATA'!A:A,'SALES MONTHLY'!$P$1)</f>
        <v>0</v>
      </c>
      <c r="Q31" s="14">
        <f>SUMIFS('MONTHLY DATA'!F:F,'MONTHLY DATA'!C:C,'SALES MONTHLY'!A31,'MONTHLY DATA'!A:A,'SALES MONTHLY'!$Q$1)</f>
        <v>0</v>
      </c>
      <c r="R31" s="14">
        <f>SUMIFS('MONTHLY DATA'!F:F,'MONTHLY DATA'!C:C,'SALES MONTHLY'!A31,'MONTHLY DATA'!A:A,'SALES MONTHLY'!$R$1)</f>
        <v>0</v>
      </c>
      <c r="S31" s="14">
        <f>SUMIFS('MONTHLY DATA'!F:F,'MONTHLY DATA'!C:C,'SALES MONTHLY'!A31,'MONTHLY DATA'!A:A,'SALES MONTHLY'!$S$1)</f>
        <v>0</v>
      </c>
      <c r="T31" s="14">
        <f>SUMIFS('MONTHLY DATA'!F:F,'MONTHLY DATA'!C:C,'SALES MONTHLY'!A31,'MONTHLY DATA'!A:A,'SALES MONTHLY'!$T$1)</f>
        <v>0</v>
      </c>
      <c r="U31" s="14">
        <f>SUMIFS('MONTHLY DATA'!F:F,'MONTHLY DATA'!C:C,'SALES MONTHLY'!A31,'MONTHLY DATA'!A:A,'SALES MONTHLY'!$U$1)</f>
        <v>0</v>
      </c>
      <c r="V31" s="14">
        <f>SUMIFS('MONTHLY DATA'!F:F,'MONTHLY DATA'!C:C,'SALES MONTHLY'!A31,'MONTHLY DATA'!A:A,'SALES MONTHLY'!$V$1)</f>
        <v>0</v>
      </c>
      <c r="W31" s="14">
        <f>SUMIFS('MONTHLY DATA'!F:F,'MONTHLY DATA'!C:C,'SALES MONTHLY'!A31,'MONTHLY DATA'!A:A,'SALES MONTHLY'!$W$1)</f>
        <v>0</v>
      </c>
      <c r="X31" s="14">
        <f>SUMIFS('MONTHLY DATA'!F:F,'MONTHLY DATA'!C:C,'SALES MONTHLY'!A31,'MONTHLY DATA'!A:A,'SALES MONTHLY'!$X$1)</f>
        <v>0</v>
      </c>
      <c r="Y31" s="14">
        <f>SUMIFS('MONTHLY DATA'!F:F,'MONTHLY DATA'!C:C,'SALES MONTHLY'!A31,'MONTHLY DATA'!A:A,'SALES MONTHLY'!$Y$1)</f>
        <v>0</v>
      </c>
      <c r="Z31" s="14">
        <f>SUMIFS('MONTHLY DATA'!F:F,'MONTHLY DATA'!C:C,'SALES MONTHLY'!A31,'MONTHLY DATA'!A:A,'SALES MONTHLY'!$Z$1)</f>
        <v>0</v>
      </c>
      <c r="AA31" s="14">
        <f t="shared" si="0"/>
        <v>0</v>
      </c>
    </row>
    <row r="32" spans="1:27" x14ac:dyDescent="0.25">
      <c r="A32" s="5" t="s">
        <v>125</v>
      </c>
      <c r="B32" s="6">
        <f>SUMIFS('MONTHLY DATA'!F:F,'MONTHLY DATA'!C:C,'SALES MONTHLY'!A32,'MONTHLY DATA'!A:A,'SALES MONTHLY'!$B$1)</f>
        <v>0</v>
      </c>
      <c r="C32" s="6">
        <f>SUMIFS('MONTHLY DATA'!F:F,'MONTHLY DATA'!C:C,'SALES MONTHLY'!A32,'MONTHLY DATA'!A:A,'SALES MONTHLY'!$C$1)</f>
        <v>0</v>
      </c>
      <c r="D32" s="11">
        <f>SUMIFS('MONTHLY DATA'!F:F,'MONTHLY DATA'!C:C,'SALES MONTHLY'!A32,'MONTHLY DATA'!A:A,'SALES MONTHLY'!$D$1)</f>
        <v>0</v>
      </c>
      <c r="E32" s="11">
        <f>SUMIFS('MONTHLY DATA'!F:F,'MONTHLY DATA'!C:C,'SALES MONTHLY'!A32,'MONTHLY DATA'!A:A,'SALES MONTHLY'!$E$1)</f>
        <v>0</v>
      </c>
      <c r="F32" s="11">
        <f>SUMIFS('MONTHLY DATA'!F:F,'MONTHLY DATA'!C:C,'SALES MONTHLY'!A32,'MONTHLY DATA'!A:A,'SALES MONTHLY'!$F$1)</f>
        <v>0</v>
      </c>
      <c r="G32" s="14">
        <f>SUMIFS('MONTHLY DATA'!F:F,'MONTHLY DATA'!C:C,'SALES MONTHLY'!A32,'MONTHLY DATA'!A:A,'SALES MONTHLY'!$G$1)</f>
        <v>0</v>
      </c>
      <c r="H32" s="14">
        <f>SUMIFS('MONTHLY DATA'!F:F,'MONTHLY DATA'!C:C,'SALES MONTHLY'!A32,'MONTHLY DATA'!A:A,'SALES MONTHLY'!$H$1)</f>
        <v>0</v>
      </c>
      <c r="I32" s="14">
        <f>SUMIFS('MONTHLY DATA'!F:F,'MONTHLY DATA'!C:C,'SALES MONTHLY'!A32,'MONTHLY DATA'!A:A,'SALES MONTHLY'!$I$1)</f>
        <v>0</v>
      </c>
      <c r="J32" s="14">
        <f>SUMIFS('MONTHLY DATA'!F:F,'MONTHLY DATA'!C:C,'SALES MONTHLY'!A32,'MONTHLY DATA'!A:A,'SALES MONTHLY'!$J$1)</f>
        <v>0</v>
      </c>
      <c r="K32" s="14">
        <f>SUMIFS('MONTHLY DATA'!F:F,'MONTHLY DATA'!C:C,'SALES MONTHLY'!A32,'MONTHLY DATA'!A:A,'SALES MONTHLY'!$K$1)</f>
        <v>0</v>
      </c>
      <c r="L32" s="14">
        <f>SUMIFS('MONTHLY DATA'!F:F,'MONTHLY DATA'!C:C,'SALES MONTHLY'!A32,'MONTHLY DATA'!A:A,'SALES MONTHLY'!$L$1)</f>
        <v>0</v>
      </c>
      <c r="M32" s="14">
        <f>SUMIFS('MONTHLY DATA'!F:F,'MONTHLY DATA'!C:C,'SALES MONTHLY'!A32,'MONTHLY DATA'!A:A,'SALES MONTHLY'!$M$1)</f>
        <v>0</v>
      </c>
      <c r="N32" s="14">
        <f>SUMIFS('MONTHLY DATA'!F:F,'MONTHLY DATA'!C:C,'SALES MONTHLY'!A32,'MONTHLY DATA'!A:A,'SALES MONTHLY'!$N$1)</f>
        <v>0</v>
      </c>
      <c r="O32" s="14">
        <f>SUMIFS('MONTHLY DATA'!F:F,'MONTHLY DATA'!C:C,'SALES MONTHLY'!A32,'MONTHLY DATA'!A:A,'SALES MONTHLY'!$O$1)</f>
        <v>0</v>
      </c>
      <c r="P32" s="14">
        <f>SUMIFS('MONTHLY DATA'!F:F,'MONTHLY DATA'!C:C,'SALES MONTHLY'!A32,'MONTHLY DATA'!A:A,'SALES MONTHLY'!$P$1)</f>
        <v>0</v>
      </c>
      <c r="Q32" s="14">
        <f>SUMIFS('MONTHLY DATA'!F:F,'MONTHLY DATA'!C:C,'SALES MONTHLY'!A32,'MONTHLY DATA'!A:A,'SALES MONTHLY'!$Q$1)</f>
        <v>0</v>
      </c>
      <c r="R32" s="14">
        <f>SUMIFS('MONTHLY DATA'!F:F,'MONTHLY DATA'!C:C,'SALES MONTHLY'!A32,'MONTHLY DATA'!A:A,'SALES MONTHLY'!$R$1)</f>
        <v>0</v>
      </c>
      <c r="S32" s="14">
        <f>SUMIFS('MONTHLY DATA'!F:F,'MONTHLY DATA'!C:C,'SALES MONTHLY'!A32,'MONTHLY DATA'!A:A,'SALES MONTHLY'!$S$1)</f>
        <v>0</v>
      </c>
      <c r="T32" s="14">
        <f>SUMIFS('MONTHLY DATA'!F:F,'MONTHLY DATA'!C:C,'SALES MONTHLY'!A32,'MONTHLY DATA'!A:A,'SALES MONTHLY'!$T$1)</f>
        <v>0</v>
      </c>
      <c r="U32" s="14">
        <f>SUMIFS('MONTHLY DATA'!F:F,'MONTHLY DATA'!C:C,'SALES MONTHLY'!A32,'MONTHLY DATA'!A:A,'SALES MONTHLY'!$U$1)</f>
        <v>0</v>
      </c>
      <c r="V32" s="14">
        <f>SUMIFS('MONTHLY DATA'!F:F,'MONTHLY DATA'!C:C,'SALES MONTHLY'!A32,'MONTHLY DATA'!A:A,'SALES MONTHLY'!$V$1)</f>
        <v>0</v>
      </c>
      <c r="W32" s="14">
        <f>SUMIFS('MONTHLY DATA'!F:F,'MONTHLY DATA'!C:C,'SALES MONTHLY'!A32,'MONTHLY DATA'!A:A,'SALES MONTHLY'!$W$1)</f>
        <v>0</v>
      </c>
      <c r="X32" s="14">
        <f>SUMIFS('MONTHLY DATA'!F:F,'MONTHLY DATA'!C:C,'SALES MONTHLY'!A32,'MONTHLY DATA'!A:A,'SALES MONTHLY'!$X$1)</f>
        <v>0</v>
      </c>
      <c r="Y32" s="14">
        <f>SUMIFS('MONTHLY DATA'!F:F,'MONTHLY DATA'!C:C,'SALES MONTHLY'!A32,'MONTHLY DATA'!A:A,'SALES MONTHLY'!$Y$1)</f>
        <v>0</v>
      </c>
      <c r="Z32" s="14">
        <f>SUMIFS('MONTHLY DATA'!F:F,'MONTHLY DATA'!C:C,'SALES MONTHLY'!A32,'MONTHLY DATA'!A:A,'SALES MONTHLY'!$Z$1)</f>
        <v>0</v>
      </c>
      <c r="AA32" s="14">
        <f t="shared" si="0"/>
        <v>0</v>
      </c>
    </row>
    <row r="33" spans="1:27" x14ac:dyDescent="0.25">
      <c r="A33" s="5" t="s">
        <v>124</v>
      </c>
      <c r="B33" s="6">
        <f>SUMIFS('MONTHLY DATA'!F:F,'MONTHLY DATA'!C:C,'SALES MONTHLY'!A33,'MONTHLY DATA'!A:A,'SALES MONTHLY'!$B$1)</f>
        <v>0</v>
      </c>
      <c r="C33" s="6">
        <f>SUMIFS('MONTHLY DATA'!F:F,'MONTHLY DATA'!C:C,'SALES MONTHLY'!A33,'MONTHLY DATA'!A:A,'SALES MONTHLY'!$C$1)</f>
        <v>0</v>
      </c>
      <c r="D33" s="11">
        <f>SUMIFS('MONTHLY DATA'!F:F,'MONTHLY DATA'!C:C,'SALES MONTHLY'!A33,'MONTHLY DATA'!A:A,'SALES MONTHLY'!$D$1)</f>
        <v>0</v>
      </c>
      <c r="E33" s="11">
        <f>SUMIFS('MONTHLY DATA'!F:F,'MONTHLY DATA'!C:C,'SALES MONTHLY'!A33,'MONTHLY DATA'!A:A,'SALES MONTHLY'!$E$1)</f>
        <v>0</v>
      </c>
      <c r="F33" s="11">
        <f>SUMIFS('MONTHLY DATA'!F:F,'MONTHLY DATA'!C:C,'SALES MONTHLY'!A33,'MONTHLY DATA'!A:A,'SALES MONTHLY'!$F$1)</f>
        <v>0</v>
      </c>
      <c r="G33" s="14">
        <f>SUMIFS('MONTHLY DATA'!F:F,'MONTHLY DATA'!C:C,'SALES MONTHLY'!A33,'MONTHLY DATA'!A:A,'SALES MONTHLY'!$G$1)</f>
        <v>0</v>
      </c>
      <c r="H33" s="14">
        <f>SUMIFS('MONTHLY DATA'!F:F,'MONTHLY DATA'!C:C,'SALES MONTHLY'!A33,'MONTHLY DATA'!A:A,'SALES MONTHLY'!$H$1)</f>
        <v>0</v>
      </c>
      <c r="I33" s="14">
        <f>SUMIFS('MONTHLY DATA'!F:F,'MONTHLY DATA'!C:C,'SALES MONTHLY'!A33,'MONTHLY DATA'!A:A,'SALES MONTHLY'!$I$1)</f>
        <v>0</v>
      </c>
      <c r="J33" s="14">
        <f>SUMIFS('MONTHLY DATA'!F:F,'MONTHLY DATA'!C:C,'SALES MONTHLY'!A33,'MONTHLY DATA'!A:A,'SALES MONTHLY'!$J$1)</f>
        <v>0</v>
      </c>
      <c r="K33" s="14">
        <f>SUMIFS('MONTHLY DATA'!F:F,'MONTHLY DATA'!C:C,'SALES MONTHLY'!A33,'MONTHLY DATA'!A:A,'SALES MONTHLY'!$K$1)</f>
        <v>0</v>
      </c>
      <c r="L33" s="14">
        <f>SUMIFS('MONTHLY DATA'!F:F,'MONTHLY DATA'!C:C,'SALES MONTHLY'!A33,'MONTHLY DATA'!A:A,'SALES MONTHLY'!$L$1)</f>
        <v>0</v>
      </c>
      <c r="M33" s="14">
        <f>SUMIFS('MONTHLY DATA'!F:F,'MONTHLY DATA'!C:C,'SALES MONTHLY'!A33,'MONTHLY DATA'!A:A,'SALES MONTHLY'!$M$1)</f>
        <v>0</v>
      </c>
      <c r="N33" s="14">
        <f>SUMIFS('MONTHLY DATA'!F:F,'MONTHLY DATA'!C:C,'SALES MONTHLY'!A33,'MONTHLY DATA'!A:A,'SALES MONTHLY'!$N$1)</f>
        <v>0</v>
      </c>
      <c r="O33" s="14">
        <f>SUMIFS('MONTHLY DATA'!F:F,'MONTHLY DATA'!C:C,'SALES MONTHLY'!A33,'MONTHLY DATA'!A:A,'SALES MONTHLY'!$O$1)</f>
        <v>0</v>
      </c>
      <c r="P33" s="14">
        <f>SUMIFS('MONTHLY DATA'!F:F,'MONTHLY DATA'!C:C,'SALES MONTHLY'!A33,'MONTHLY DATA'!A:A,'SALES MONTHLY'!$P$1)</f>
        <v>0</v>
      </c>
      <c r="Q33" s="14">
        <f>SUMIFS('MONTHLY DATA'!F:F,'MONTHLY DATA'!C:C,'SALES MONTHLY'!A33,'MONTHLY DATA'!A:A,'SALES MONTHLY'!$Q$1)</f>
        <v>0</v>
      </c>
      <c r="R33" s="14">
        <f>SUMIFS('MONTHLY DATA'!F:F,'MONTHLY DATA'!C:C,'SALES MONTHLY'!A33,'MONTHLY DATA'!A:A,'SALES MONTHLY'!$R$1)</f>
        <v>0</v>
      </c>
      <c r="S33" s="14">
        <f>SUMIFS('MONTHLY DATA'!F:F,'MONTHLY DATA'!C:C,'SALES MONTHLY'!A33,'MONTHLY DATA'!A:A,'SALES MONTHLY'!$S$1)</f>
        <v>0</v>
      </c>
      <c r="T33" s="14">
        <f>SUMIFS('MONTHLY DATA'!F:F,'MONTHLY DATA'!C:C,'SALES MONTHLY'!A33,'MONTHLY DATA'!A:A,'SALES MONTHLY'!$T$1)</f>
        <v>0</v>
      </c>
      <c r="U33" s="14">
        <f>SUMIFS('MONTHLY DATA'!F:F,'MONTHLY DATA'!C:C,'SALES MONTHLY'!A33,'MONTHLY DATA'!A:A,'SALES MONTHLY'!$U$1)</f>
        <v>0</v>
      </c>
      <c r="V33" s="14">
        <f>SUMIFS('MONTHLY DATA'!F:F,'MONTHLY DATA'!C:C,'SALES MONTHLY'!A33,'MONTHLY DATA'!A:A,'SALES MONTHLY'!$V$1)</f>
        <v>0</v>
      </c>
      <c r="W33" s="14">
        <f>SUMIFS('MONTHLY DATA'!F:F,'MONTHLY DATA'!C:C,'SALES MONTHLY'!A33,'MONTHLY DATA'!A:A,'SALES MONTHLY'!$W$1)</f>
        <v>0</v>
      </c>
      <c r="X33" s="14">
        <f>SUMIFS('MONTHLY DATA'!F:F,'MONTHLY DATA'!C:C,'SALES MONTHLY'!A33,'MONTHLY DATA'!A:A,'SALES MONTHLY'!$X$1)</f>
        <v>0</v>
      </c>
      <c r="Y33" s="14">
        <f>SUMIFS('MONTHLY DATA'!F:F,'MONTHLY DATA'!C:C,'SALES MONTHLY'!A33,'MONTHLY DATA'!A:A,'SALES MONTHLY'!$Y$1)</f>
        <v>0</v>
      </c>
      <c r="Z33" s="14">
        <f>SUMIFS('MONTHLY DATA'!F:F,'MONTHLY DATA'!C:C,'SALES MONTHLY'!A33,'MONTHLY DATA'!A:A,'SALES MONTHLY'!$Z$1)</f>
        <v>0</v>
      </c>
      <c r="AA33" s="14">
        <f t="shared" si="0"/>
        <v>0</v>
      </c>
    </row>
    <row r="34" spans="1:27" x14ac:dyDescent="0.25">
      <c r="A34" s="5" t="s">
        <v>91</v>
      </c>
      <c r="B34" s="6">
        <f>SUMIFS('MONTHLY DATA'!F:F,'MONTHLY DATA'!C:C,'SALES MONTHLY'!A34,'MONTHLY DATA'!A:A,'SALES MONTHLY'!$B$1)</f>
        <v>0</v>
      </c>
      <c r="C34" s="6">
        <f>SUMIFS('MONTHLY DATA'!F:F,'MONTHLY DATA'!C:C,'SALES MONTHLY'!A34,'MONTHLY DATA'!A:A,'SALES MONTHLY'!$C$1)</f>
        <v>0</v>
      </c>
      <c r="D34" s="11">
        <f>SUMIFS('MONTHLY DATA'!F:F,'MONTHLY DATA'!C:C,'SALES MONTHLY'!A34,'MONTHLY DATA'!A:A,'SALES MONTHLY'!$D$1)</f>
        <v>0</v>
      </c>
      <c r="E34" s="11"/>
      <c r="F34" s="11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x14ac:dyDescent="0.25">
      <c r="A35" s="9" t="s">
        <v>111</v>
      </c>
      <c r="B35" s="10">
        <f>SUM(B2:B33)</f>
        <v>0</v>
      </c>
      <c r="C35" s="10">
        <f t="shared" ref="C35:AA35" si="1">SUM(C2:C33)</f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1"/>
        <v>0</v>
      </c>
      <c r="N35" s="10">
        <f t="shared" si="1"/>
        <v>0</v>
      </c>
      <c r="O35" s="10">
        <f t="shared" si="1"/>
        <v>0</v>
      </c>
      <c r="P35" s="10">
        <f t="shared" si="1"/>
        <v>0</v>
      </c>
      <c r="Q35" s="10">
        <f t="shared" si="1"/>
        <v>0</v>
      </c>
      <c r="R35" s="10">
        <f t="shared" si="1"/>
        <v>0</v>
      </c>
      <c r="S35" s="10">
        <f t="shared" si="1"/>
        <v>0</v>
      </c>
      <c r="T35" s="10">
        <f t="shared" si="1"/>
        <v>0</v>
      </c>
      <c r="U35" s="10">
        <f t="shared" si="1"/>
        <v>0</v>
      </c>
      <c r="V35" s="10">
        <f t="shared" si="1"/>
        <v>0</v>
      </c>
      <c r="W35" s="10">
        <f t="shared" si="1"/>
        <v>0</v>
      </c>
      <c r="X35" s="10">
        <f t="shared" si="1"/>
        <v>0</v>
      </c>
      <c r="Y35" s="10">
        <f t="shared" si="1"/>
        <v>0</v>
      </c>
      <c r="Z35" s="10">
        <f t="shared" si="1"/>
        <v>0</v>
      </c>
      <c r="AA35" s="10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33" workbookViewId="0">
      <selection activeCell="O181" sqref="O181"/>
    </sheetView>
  </sheetViews>
  <sheetFormatPr defaultColWidth="9.140625" defaultRowHeight="15" x14ac:dyDescent="0.25"/>
  <cols>
    <col min="1" max="26" width="9.140625" style="1"/>
    <col min="27" max="27" width="8" style="1" customWidth="1"/>
    <col min="28" max="16384" width="9.1406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4839-3FCB-4B82-A671-A5C52DB4530F}">
  <dimension ref="A1:G25"/>
  <sheetViews>
    <sheetView workbookViewId="0">
      <selection activeCell="J15" sqref="J15"/>
    </sheetView>
  </sheetViews>
  <sheetFormatPr defaultColWidth="9.140625" defaultRowHeight="15" x14ac:dyDescent="0.25"/>
  <cols>
    <col min="1" max="1" width="21.5703125" style="1" bestFit="1" customWidth="1"/>
    <col min="2" max="2" width="8" style="1" bestFit="1" customWidth="1"/>
    <col min="3" max="3" width="16.5703125" style="23" bestFit="1" customWidth="1"/>
    <col min="4" max="4" width="15.7109375" style="1" bestFit="1" customWidth="1"/>
    <col min="5" max="5" width="12.5703125" style="23" bestFit="1" customWidth="1"/>
    <col min="6" max="6" width="9.140625" style="1"/>
    <col min="7" max="7" width="13.42578125" style="1" bestFit="1" customWidth="1"/>
    <col min="8" max="16384" width="9.140625" style="1"/>
  </cols>
  <sheetData>
    <row r="1" spans="1:7" x14ac:dyDescent="0.25">
      <c r="A1" s="82" t="s">
        <v>37</v>
      </c>
      <c r="B1" s="82" t="s">
        <v>151</v>
      </c>
      <c r="C1" s="83" t="s">
        <v>181</v>
      </c>
      <c r="D1" s="82" t="s">
        <v>178</v>
      </c>
      <c r="E1" s="83" t="s">
        <v>179</v>
      </c>
      <c r="F1" s="82" t="s">
        <v>180</v>
      </c>
      <c r="G1" s="82" t="s">
        <v>182</v>
      </c>
    </row>
    <row r="2" spans="1:7" x14ac:dyDescent="0.25">
      <c r="A2" s="1" t="s">
        <v>14</v>
      </c>
      <c r="B2" s="1" t="s">
        <v>152</v>
      </c>
      <c r="C2" s="23">
        <v>7259278.25</v>
      </c>
      <c r="D2" s="23">
        <v>11473265.949999999</v>
      </c>
      <c r="E2" s="23">
        <v>426271.7</v>
      </c>
      <c r="F2" s="40">
        <f>IFERROR(E2/D2,0)</f>
        <v>3.7153475031231196E-2</v>
      </c>
      <c r="G2" s="23">
        <f>IF(F2&lt;5%,0.1%*C2,0)</f>
        <v>7259.2782500000003</v>
      </c>
    </row>
    <row r="3" spans="1:7" x14ac:dyDescent="0.25">
      <c r="A3" s="1" t="s">
        <v>125</v>
      </c>
      <c r="B3" s="1" t="s">
        <v>153</v>
      </c>
      <c r="C3" s="23">
        <v>4774915.28</v>
      </c>
      <c r="D3" s="23">
        <v>5684606.25</v>
      </c>
      <c r="E3" s="23">
        <v>227872.44</v>
      </c>
      <c r="F3" s="40">
        <f t="shared" ref="F3:F24" si="0">IFERROR(E3/D3,0)</f>
        <v>4.0085879299027967E-2</v>
      </c>
      <c r="G3" s="23">
        <f t="shared" ref="G3:G24" si="1">IF(F3&lt;5%,0.1%*C3,0)</f>
        <v>4774.9152800000002</v>
      </c>
    </row>
    <row r="4" spans="1:7" x14ac:dyDescent="0.25">
      <c r="A4" s="1" t="s">
        <v>60</v>
      </c>
      <c r="B4" s="1" t="s">
        <v>154</v>
      </c>
      <c r="C4" s="23">
        <v>2554826.7999999998</v>
      </c>
      <c r="D4" s="23">
        <v>3379277.36</v>
      </c>
      <c r="E4" s="23">
        <v>237568.8</v>
      </c>
      <c r="F4" s="40">
        <f t="shared" si="0"/>
        <v>7.0301657630139E-2</v>
      </c>
      <c r="G4" s="23">
        <f t="shared" si="1"/>
        <v>0</v>
      </c>
    </row>
    <row r="5" spans="1:7" x14ac:dyDescent="0.25">
      <c r="A5" s="1" t="s">
        <v>32</v>
      </c>
      <c r="B5" s="1" t="s">
        <v>155</v>
      </c>
      <c r="C5" s="23">
        <v>3673920.48</v>
      </c>
      <c r="D5" s="23">
        <v>5232385.7300000004</v>
      </c>
      <c r="E5" s="23">
        <v>1264.52</v>
      </c>
      <c r="F5" s="40">
        <f t="shared" si="0"/>
        <v>2.4167178515716958E-4</v>
      </c>
      <c r="G5" s="23">
        <f t="shared" si="1"/>
        <v>3673.9204800000002</v>
      </c>
    </row>
    <row r="6" spans="1:7" x14ac:dyDescent="0.25">
      <c r="A6" s="1" t="s">
        <v>29</v>
      </c>
      <c r="B6" s="1" t="s">
        <v>156</v>
      </c>
      <c r="C6" s="23">
        <v>3416667</v>
      </c>
      <c r="D6" s="23">
        <v>4400193.58</v>
      </c>
      <c r="E6" s="23">
        <v>137121.81</v>
      </c>
      <c r="F6" s="40">
        <f t="shared" si="0"/>
        <v>3.1162676711145965E-2</v>
      </c>
      <c r="G6" s="23">
        <f t="shared" si="1"/>
        <v>3416.6669999999999</v>
      </c>
    </row>
    <row r="7" spans="1:7" x14ac:dyDescent="0.25">
      <c r="A7" s="1" t="s">
        <v>28</v>
      </c>
      <c r="B7" s="1" t="s">
        <v>157</v>
      </c>
      <c r="C7" s="23">
        <v>2999893.5</v>
      </c>
      <c r="D7" s="23">
        <v>4039545.35</v>
      </c>
      <c r="E7" s="23">
        <v>28930.65</v>
      </c>
      <c r="F7" s="40">
        <f t="shared" si="0"/>
        <v>7.1618579551285394E-3</v>
      </c>
      <c r="G7" s="23">
        <f t="shared" si="1"/>
        <v>2999.8935000000001</v>
      </c>
    </row>
    <row r="8" spans="1:7" x14ac:dyDescent="0.25">
      <c r="A8" s="1" t="s">
        <v>63</v>
      </c>
      <c r="B8" s="1" t="s">
        <v>158</v>
      </c>
      <c r="C8" s="23">
        <v>4248142.3499999996</v>
      </c>
      <c r="D8" s="23">
        <v>5122418.4799999995</v>
      </c>
      <c r="E8" s="23">
        <v>1.1599999999999999</v>
      </c>
      <c r="F8" s="40">
        <f t="shared" si="0"/>
        <v>2.26455531606625E-7</v>
      </c>
      <c r="G8" s="23">
        <f t="shared" si="1"/>
        <v>4248.1423500000001</v>
      </c>
    </row>
    <row r="9" spans="1:7" x14ac:dyDescent="0.25">
      <c r="A9" s="1" t="s">
        <v>69</v>
      </c>
      <c r="B9" s="1" t="s">
        <v>159</v>
      </c>
      <c r="C9" s="23">
        <v>5969389</v>
      </c>
      <c r="D9" s="23">
        <v>6463208.7199999997</v>
      </c>
      <c r="E9" s="23">
        <v>0</v>
      </c>
      <c r="F9" s="40">
        <f t="shared" si="0"/>
        <v>0</v>
      </c>
      <c r="G9" s="23">
        <f t="shared" si="1"/>
        <v>5969.3890000000001</v>
      </c>
    </row>
    <row r="10" spans="1:7" x14ac:dyDescent="0.25">
      <c r="A10" s="1" t="s">
        <v>66</v>
      </c>
      <c r="B10" s="1" t="s">
        <v>160</v>
      </c>
      <c r="C10" s="23">
        <v>2964680.96</v>
      </c>
      <c r="D10" s="23">
        <v>4588484.71</v>
      </c>
      <c r="E10" s="23">
        <v>1529.75</v>
      </c>
      <c r="F10" s="40">
        <f t="shared" si="0"/>
        <v>3.3338892830265095E-4</v>
      </c>
      <c r="G10" s="23">
        <f t="shared" si="1"/>
        <v>2964.6809600000001</v>
      </c>
    </row>
    <row r="11" spans="1:7" x14ac:dyDescent="0.25">
      <c r="A11" s="1" t="s">
        <v>130</v>
      </c>
      <c r="B11" s="1" t="s">
        <v>161</v>
      </c>
      <c r="C11" s="23">
        <v>475700</v>
      </c>
      <c r="D11" s="23">
        <v>1835258.82</v>
      </c>
      <c r="E11" s="23">
        <v>0</v>
      </c>
      <c r="F11" s="40">
        <f t="shared" si="0"/>
        <v>0</v>
      </c>
      <c r="G11" s="23">
        <f t="shared" si="1"/>
        <v>475.7</v>
      </c>
    </row>
    <row r="12" spans="1:7" x14ac:dyDescent="0.25">
      <c r="A12" s="1" t="s">
        <v>162</v>
      </c>
      <c r="B12" s="1" t="s">
        <v>163</v>
      </c>
      <c r="C12" s="23">
        <v>0</v>
      </c>
      <c r="D12" s="23">
        <v>0</v>
      </c>
      <c r="E12" s="23">
        <v>0</v>
      </c>
      <c r="F12" s="40">
        <f t="shared" si="0"/>
        <v>0</v>
      </c>
      <c r="G12" s="23">
        <f t="shared" si="1"/>
        <v>0</v>
      </c>
    </row>
    <row r="13" spans="1:7" x14ac:dyDescent="0.25">
      <c r="A13" s="1" t="s">
        <v>164</v>
      </c>
      <c r="B13" s="1" t="s">
        <v>165</v>
      </c>
      <c r="C13" s="23">
        <v>0</v>
      </c>
      <c r="D13" s="23">
        <v>0</v>
      </c>
      <c r="E13" s="23">
        <v>0</v>
      </c>
      <c r="F13" s="40">
        <f t="shared" si="0"/>
        <v>0</v>
      </c>
      <c r="G13" s="23">
        <f t="shared" si="1"/>
        <v>0</v>
      </c>
    </row>
    <row r="14" spans="1:7" x14ac:dyDescent="0.25">
      <c r="A14" s="1" t="s">
        <v>30</v>
      </c>
      <c r="B14" s="1" t="s">
        <v>166</v>
      </c>
      <c r="C14" s="23">
        <v>4600524</v>
      </c>
      <c r="D14" s="23">
        <v>5406381</v>
      </c>
      <c r="E14" s="23">
        <v>22116</v>
      </c>
      <c r="F14" s="40">
        <f t="shared" si="0"/>
        <v>4.0907216860964846E-3</v>
      </c>
      <c r="G14" s="23">
        <f t="shared" si="1"/>
        <v>4600.5240000000003</v>
      </c>
    </row>
    <row r="15" spans="1:7" x14ac:dyDescent="0.25">
      <c r="A15" s="1" t="s">
        <v>119</v>
      </c>
      <c r="B15" s="1" t="s">
        <v>167</v>
      </c>
      <c r="C15" s="23">
        <v>2455612</v>
      </c>
      <c r="D15" s="23">
        <v>3211898.42</v>
      </c>
      <c r="E15" s="23">
        <v>28805.7</v>
      </c>
      <c r="F15" s="40">
        <f t="shared" si="0"/>
        <v>8.9684343130627397E-3</v>
      </c>
      <c r="G15" s="23">
        <f t="shared" si="1"/>
        <v>2455.6120000000001</v>
      </c>
    </row>
    <row r="16" spans="1:7" x14ac:dyDescent="0.25">
      <c r="A16" s="1" t="s">
        <v>91</v>
      </c>
      <c r="B16" s="1" t="s">
        <v>168</v>
      </c>
      <c r="C16" s="23">
        <v>1654543.2</v>
      </c>
      <c r="D16" s="23">
        <v>2545364.8600000003</v>
      </c>
      <c r="E16" s="23">
        <v>94807.6</v>
      </c>
      <c r="F16" s="40">
        <f t="shared" si="0"/>
        <v>3.724715520744637E-2</v>
      </c>
      <c r="G16" s="23">
        <f t="shared" si="1"/>
        <v>1654.5432000000001</v>
      </c>
    </row>
    <row r="17" spans="1:7" x14ac:dyDescent="0.25">
      <c r="A17" s="1" t="s">
        <v>68</v>
      </c>
      <c r="B17" s="1" t="s">
        <v>169</v>
      </c>
      <c r="C17" s="23">
        <v>2771003</v>
      </c>
      <c r="D17" s="23">
        <v>6495751.3399999999</v>
      </c>
      <c r="E17" s="23">
        <v>42330.28</v>
      </c>
      <c r="F17" s="40">
        <f t="shared" si="0"/>
        <v>6.5166102863783576E-3</v>
      </c>
      <c r="G17" s="23">
        <f t="shared" si="1"/>
        <v>2771.0030000000002</v>
      </c>
    </row>
    <row r="18" spans="1:7" x14ac:dyDescent="0.25">
      <c r="A18" s="1" t="s">
        <v>134</v>
      </c>
      <c r="B18" s="1" t="s">
        <v>170</v>
      </c>
      <c r="C18" s="23">
        <v>1593942.97</v>
      </c>
      <c r="D18" s="23">
        <v>2470537.15</v>
      </c>
      <c r="E18" s="23">
        <v>28979.97</v>
      </c>
      <c r="F18" s="40">
        <f t="shared" si="0"/>
        <v>1.1730230407585656E-2</v>
      </c>
      <c r="G18" s="23">
        <f t="shared" si="1"/>
        <v>1593.9429700000001</v>
      </c>
    </row>
    <row r="19" spans="1:7" x14ac:dyDescent="0.25">
      <c r="A19" s="1" t="s">
        <v>73</v>
      </c>
      <c r="B19" s="1" t="s">
        <v>171</v>
      </c>
      <c r="C19" s="23">
        <v>3939453.2</v>
      </c>
      <c r="D19" s="23">
        <v>8838392.9100000001</v>
      </c>
      <c r="E19" s="23">
        <v>1050</v>
      </c>
      <c r="F19" s="40">
        <f t="shared" si="0"/>
        <v>1.1879987806516287E-4</v>
      </c>
      <c r="G19" s="23">
        <f t="shared" si="1"/>
        <v>3939.4532000000004</v>
      </c>
    </row>
    <row r="20" spans="1:7" x14ac:dyDescent="0.25">
      <c r="A20" s="1" t="s">
        <v>62</v>
      </c>
      <c r="B20" s="1" t="s">
        <v>172</v>
      </c>
      <c r="C20" s="23">
        <v>974470.28</v>
      </c>
      <c r="D20" s="23">
        <v>1143454.28</v>
      </c>
      <c r="E20" s="23">
        <v>29484.93</v>
      </c>
      <c r="F20" s="40">
        <f t="shared" si="0"/>
        <v>2.5785840777123158E-2</v>
      </c>
      <c r="G20" s="23">
        <f t="shared" si="1"/>
        <v>974.47028</v>
      </c>
    </row>
    <row r="21" spans="1:7" x14ac:dyDescent="0.25">
      <c r="A21" s="1" t="s">
        <v>67</v>
      </c>
      <c r="B21" s="1" t="s">
        <v>173</v>
      </c>
      <c r="C21" s="23">
        <v>300000</v>
      </c>
      <c r="D21" s="23">
        <v>517075</v>
      </c>
      <c r="E21" s="23">
        <v>22575</v>
      </c>
      <c r="F21" s="40">
        <f t="shared" si="0"/>
        <v>4.3659043659043661E-2</v>
      </c>
      <c r="G21" s="23">
        <f t="shared" si="1"/>
        <v>300</v>
      </c>
    </row>
    <row r="22" spans="1:7" x14ac:dyDescent="0.25">
      <c r="A22" s="1" t="s">
        <v>174</v>
      </c>
      <c r="B22" s="1" t="s">
        <v>175</v>
      </c>
      <c r="C22" s="23">
        <v>0</v>
      </c>
      <c r="D22" s="23">
        <v>0</v>
      </c>
      <c r="E22" s="23">
        <v>0</v>
      </c>
      <c r="F22" s="40">
        <f t="shared" si="0"/>
        <v>0</v>
      </c>
      <c r="G22" s="23">
        <f t="shared" si="1"/>
        <v>0</v>
      </c>
    </row>
    <row r="23" spans="1:7" x14ac:dyDescent="0.25">
      <c r="A23" s="1" t="s">
        <v>131</v>
      </c>
      <c r="B23" s="1" t="s">
        <v>176</v>
      </c>
      <c r="C23" s="23">
        <v>3720155.51</v>
      </c>
      <c r="D23" s="23">
        <v>6498404.21</v>
      </c>
      <c r="E23" s="23">
        <v>0</v>
      </c>
      <c r="F23" s="40">
        <f t="shared" si="0"/>
        <v>0</v>
      </c>
      <c r="G23" s="23">
        <f t="shared" si="1"/>
        <v>3720.15551</v>
      </c>
    </row>
    <row r="24" spans="1:7" x14ac:dyDescent="0.25">
      <c r="A24" s="1" t="s">
        <v>132</v>
      </c>
      <c r="B24" s="1" t="s">
        <v>177</v>
      </c>
      <c r="C24" s="23">
        <v>2749187</v>
      </c>
      <c r="D24" s="23">
        <v>4728611</v>
      </c>
      <c r="E24" s="23">
        <v>0</v>
      </c>
      <c r="F24" s="40">
        <f t="shared" si="0"/>
        <v>0</v>
      </c>
      <c r="G24" s="23">
        <f t="shared" si="1"/>
        <v>2749.1869999999999</v>
      </c>
    </row>
    <row r="25" spans="1:7" x14ac:dyDescent="0.25">
      <c r="A25" s="163" t="s">
        <v>38</v>
      </c>
      <c r="B25" s="164"/>
      <c r="C25" s="86">
        <f>SUM(C2:C24)</f>
        <v>63096304.780000009</v>
      </c>
      <c r="D25" s="84">
        <f>SUM(D2:D24)</f>
        <v>94074515.11999999</v>
      </c>
      <c r="E25" s="83">
        <f>SUM(E2:E24)</f>
        <v>1330710.3099999998</v>
      </c>
      <c r="F25" s="85">
        <f t="shared" ref="F25" si="2">E25/D25</f>
        <v>1.4145279497880659E-2</v>
      </c>
      <c r="G25" s="87">
        <f>SUM(G2:G24)</f>
        <v>60541.477979999996</v>
      </c>
    </row>
  </sheetData>
  <mergeCells count="1"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DAILY SALES </vt:lpstr>
      <vt:lpstr>WEEKLY SALES</vt:lpstr>
      <vt:lpstr>MONTH TO DATE </vt:lpstr>
      <vt:lpstr>WEEK TO WEEK SALES </vt:lpstr>
      <vt:lpstr>GRAPHICAL FOR INDIIDUALS </vt:lpstr>
      <vt:lpstr>DAY TO ACHIEVEMENT </vt:lpstr>
      <vt:lpstr>SALES MONTHLY</vt:lpstr>
      <vt:lpstr>SALES MONTHLY GRAPH</vt:lpstr>
      <vt:lpstr>PORTFORLIO</vt:lpstr>
      <vt:lpstr>YEARLY PRODUCTIVITY</vt:lpstr>
      <vt:lpstr>YEARLY GRAPHS </vt:lpstr>
      <vt:lpstr>MONTHLY DATA</vt:lpstr>
      <vt:lpstr>YEARLY DATA</vt:lpstr>
      <vt:lpstr>VALUATIONS </vt:lpstr>
      <vt:lpstr>SUMMARRY YEAR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JENKINS</dc:creator>
  <cp:lastModifiedBy>MCL Eric B</cp:lastModifiedBy>
  <cp:lastPrinted>2024-03-23T10:53:23Z</cp:lastPrinted>
  <dcterms:created xsi:type="dcterms:W3CDTF">2023-03-22T09:35:51Z</dcterms:created>
  <dcterms:modified xsi:type="dcterms:W3CDTF">2024-05-13T15:53:44Z</dcterms:modified>
</cp:coreProperties>
</file>